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T HIEP\Working-Hiep\Report\Cash follow\"/>
    </mc:Choice>
  </mc:AlternateContent>
  <bookViews>
    <workbookView xWindow="0" yWindow="0" windowWidth="28800" windowHeight="12585" tabRatio="636" activeTab="26"/>
  </bookViews>
  <sheets>
    <sheet name="자금요약" sheetId="151" r:id="rId1"/>
    <sheet name="자금실적 및 계획(원)USD_VND" sheetId="13" r:id="rId2"/>
    <sheet name="Sheet1" sheetId="152" state="hidden" r:id="rId3"/>
    <sheet name="KRW_VND" sheetId="14" r:id="rId4"/>
    <sheet name="자금실적 NOV" sheetId="116" state="hidden" r:id="rId5"/>
    <sheet name="자금실적 SEPT" sheetId="113" state="hidden" r:id="rId6"/>
    <sheet name="자금실적 AUG" sheetId="109" state="hidden" r:id="rId7"/>
    <sheet name="자금실적 JULY" sheetId="105" state="hidden" r:id="rId8"/>
    <sheet name="자금실적 JUNE" sheetId="100" state="hidden" r:id="rId9"/>
    <sheet name="자금실적 MAY" sheetId="94" state="hidden" r:id="rId10"/>
    <sheet name="자금실적 DEC" sheetId="121" state="hidden" r:id="rId11"/>
    <sheet name="환율추이OCT" sheetId="122" state="hidden" r:id="rId12"/>
    <sheet name="자금실적 JAN" sheetId="124" state="hidden" r:id="rId13"/>
    <sheet name="자금실적 FEB" sheetId="126" state="hidden" r:id="rId14"/>
    <sheet name="자금실적 Mar" sheetId="129" state="hidden" r:id="rId15"/>
    <sheet name="GL202101" sheetId="149" state="hidden" r:id="rId16"/>
    <sheet name="GL202102" sheetId="153" state="hidden" r:id="rId17"/>
    <sheet name="GL202103" sheetId="154" state="hidden" r:id="rId18"/>
    <sheet name="GL202104" sheetId="155" state="hidden" r:id="rId19"/>
    <sheet name="GL202105" sheetId="157" state="hidden" r:id="rId20"/>
    <sheet name="GL202106" sheetId="159" state="hidden" r:id="rId21"/>
    <sheet name="GL202107" sheetId="160" state="hidden" r:id="rId22"/>
    <sheet name="GL202108" sheetId="161" state="hidden" r:id="rId23"/>
    <sheet name="GL202109" sheetId="162" state="hidden" r:id="rId24"/>
    <sheet name="GL202110" sheetId="164" state="hidden" r:id="rId25"/>
    <sheet name="GL202111" sheetId="165" r:id="rId26"/>
    <sheet name="Plan202112" sheetId="166" r:id="rId27"/>
    <sheet name="자금실적 Nov 21" sheetId="140" r:id="rId28"/>
    <sheet name="자금실적 APR" sheetId="134" state="hidden" r:id="rId29"/>
    <sheet name="환율추이 NOV 21" sheetId="135" r:id="rId30"/>
    <sheet name="환율추이 Mar" sheetId="117" state="hidden" r:id="rId31"/>
    <sheet name="환율추이SEPT" sheetId="112" state="hidden" r:id="rId32"/>
    <sheet name="환율추이AUG" sheetId="108" state="hidden" r:id="rId33"/>
    <sheet name="환율추이JULY" sheetId="104" state="hidden" r:id="rId34"/>
    <sheet name="환율추이JUNE" sheetId="101" state="hidden" r:id="rId35"/>
    <sheet name="환율추이MAY" sheetId="95" state="hidden" r:id="rId36"/>
    <sheet name="자금계획 JAN" sheetId="118" state="hidden" r:id="rId37"/>
    <sheet name="자금계획 APR" sheetId="136" state="hidden" r:id="rId38"/>
    <sheet name="자금계획 NOV 21" sheetId="141" r:id="rId39"/>
    <sheet name="자금계획 Mar" sheetId="130" state="hidden" r:id="rId40"/>
    <sheet name="자금계획 FEB" sheetId="127" state="hidden" r:id="rId41"/>
    <sheet name="자금계획 OCT" sheetId="111" state="hidden" r:id="rId42"/>
    <sheet name="자금계획 SEPT" sheetId="107" state="hidden" r:id="rId43"/>
    <sheet name="자금계획 AUG" sheetId="106" state="hidden" r:id="rId44"/>
    <sheet name="자금계획 JULY" sheetId="102" state="hidden" r:id="rId45"/>
    <sheet name="자금계획 JUN" sheetId="96" state="hidden" r:id="rId46"/>
  </sheets>
  <externalReferences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</externalReferences>
  <definedNames>
    <definedName name="\B" localSheetId="16">#REF!</definedName>
    <definedName name="\B" localSheetId="17">#REF!</definedName>
    <definedName name="\B" localSheetId="18">#REF!</definedName>
    <definedName name="\B" localSheetId="19">#REF!</definedName>
    <definedName name="\B" localSheetId="20">#REF!</definedName>
    <definedName name="\B" localSheetId="21">#REF!</definedName>
    <definedName name="\B" localSheetId="22">#REF!</definedName>
    <definedName name="\B" localSheetId="23">#REF!</definedName>
    <definedName name="\B" localSheetId="24">#REF!</definedName>
    <definedName name="\B" localSheetId="25">#REF!</definedName>
    <definedName name="\B" localSheetId="26">#REF!</definedName>
    <definedName name="\B" localSheetId="0">#REF!</definedName>
    <definedName name="\B">#REF!</definedName>
    <definedName name="\C" localSheetId="16">#REF!</definedName>
    <definedName name="\C" localSheetId="17">#REF!</definedName>
    <definedName name="\C" localSheetId="18">#REF!</definedName>
    <definedName name="\C" localSheetId="19">#REF!</definedName>
    <definedName name="\C" localSheetId="20">#REF!</definedName>
    <definedName name="\C" localSheetId="21">#REF!</definedName>
    <definedName name="\C" localSheetId="22">#REF!</definedName>
    <definedName name="\C" localSheetId="23">#REF!</definedName>
    <definedName name="\C" localSheetId="24">#REF!</definedName>
    <definedName name="\C" localSheetId="25">#REF!</definedName>
    <definedName name="\C" localSheetId="26">#REF!</definedName>
    <definedName name="\C" localSheetId="0">#REF!</definedName>
    <definedName name="\C">#REF!</definedName>
    <definedName name="\P" localSheetId="16">#REF!</definedName>
    <definedName name="\P" localSheetId="17">#REF!</definedName>
    <definedName name="\P" localSheetId="18">#REF!</definedName>
    <definedName name="\P" localSheetId="19">#REF!</definedName>
    <definedName name="\P" localSheetId="20">#REF!</definedName>
    <definedName name="\P" localSheetId="21">#REF!</definedName>
    <definedName name="\P" localSheetId="22">#REF!</definedName>
    <definedName name="\P" localSheetId="23">#REF!</definedName>
    <definedName name="\P" localSheetId="24">#REF!</definedName>
    <definedName name="\P" localSheetId="25">#REF!</definedName>
    <definedName name="\P" localSheetId="26">#REF!</definedName>
    <definedName name="\P" localSheetId="0">#REF!</definedName>
    <definedName name="\P">#REF!</definedName>
    <definedName name="\q">#N/A</definedName>
    <definedName name="\w">#N/A</definedName>
    <definedName name="_" localSheetId="15">#REF!</definedName>
    <definedName name="_" localSheetId="16">#REF!</definedName>
    <definedName name="_" localSheetId="17">#REF!</definedName>
    <definedName name="_" localSheetId="18">#REF!</definedName>
    <definedName name="_" localSheetId="19">#REF!</definedName>
    <definedName name="_" localSheetId="20">#REF!</definedName>
    <definedName name="_" localSheetId="21">#REF!</definedName>
    <definedName name="_" localSheetId="22">#REF!</definedName>
    <definedName name="_" localSheetId="23">#REF!</definedName>
    <definedName name="_" localSheetId="24">#REF!</definedName>
    <definedName name="_" localSheetId="25">#REF!</definedName>
    <definedName name="_" localSheetId="26">#REF!</definedName>
    <definedName name="_" localSheetId="37">#REF!</definedName>
    <definedName name="_" localSheetId="40">#REF!</definedName>
    <definedName name="_" localSheetId="39">#REF!</definedName>
    <definedName name="_" localSheetId="38">#REF!</definedName>
    <definedName name="_" localSheetId="28">#REF!</definedName>
    <definedName name="_" localSheetId="10">#REF!</definedName>
    <definedName name="_" localSheetId="13">#REF!</definedName>
    <definedName name="_" localSheetId="12">#REF!</definedName>
    <definedName name="_" localSheetId="14">#REF!</definedName>
    <definedName name="_" localSheetId="27">#REF!</definedName>
    <definedName name="_" localSheetId="1">#REF!</definedName>
    <definedName name="_" localSheetId="0">#REF!</definedName>
    <definedName name="_" localSheetId="29">#REF!</definedName>
    <definedName name="_" localSheetId="11">#REF!</definedName>
    <definedName name="_">#REF!</definedName>
    <definedName name="__" localSheetId="15">#REF!</definedName>
    <definedName name="__" localSheetId="16">#REF!</definedName>
    <definedName name="__" localSheetId="17">#REF!</definedName>
    <definedName name="__" localSheetId="18">#REF!</definedName>
    <definedName name="__" localSheetId="19">#REF!</definedName>
    <definedName name="__" localSheetId="20">#REF!</definedName>
    <definedName name="__" localSheetId="21">#REF!</definedName>
    <definedName name="__" localSheetId="22">#REF!</definedName>
    <definedName name="__" localSheetId="23">#REF!</definedName>
    <definedName name="__" localSheetId="24">#REF!</definedName>
    <definedName name="__" localSheetId="25">#REF!</definedName>
    <definedName name="__" localSheetId="26">#REF!</definedName>
    <definedName name="__" localSheetId="37">#REF!</definedName>
    <definedName name="__" localSheetId="40">#REF!</definedName>
    <definedName name="__" localSheetId="39">#REF!</definedName>
    <definedName name="__" localSheetId="38">#REF!</definedName>
    <definedName name="__" localSheetId="28">#REF!</definedName>
    <definedName name="__" localSheetId="10">#REF!</definedName>
    <definedName name="__" localSheetId="13">#REF!</definedName>
    <definedName name="__" localSheetId="12">#REF!</definedName>
    <definedName name="__" localSheetId="14">#REF!</definedName>
    <definedName name="__" localSheetId="27">#REF!</definedName>
    <definedName name="__" localSheetId="1">#REF!</definedName>
    <definedName name="__" localSheetId="0">#REF!</definedName>
    <definedName name="__" localSheetId="29">#REF!</definedName>
    <definedName name="__" localSheetId="11">#REF!</definedName>
    <definedName name="__">#REF!</definedName>
    <definedName name="______SET0109" localSheetId="16">#REF!</definedName>
    <definedName name="______SET0109" localSheetId="17">#REF!</definedName>
    <definedName name="______SET0109" localSheetId="18">#REF!</definedName>
    <definedName name="______SET0109" localSheetId="19">#REF!</definedName>
    <definedName name="______SET0109" localSheetId="20">#REF!</definedName>
    <definedName name="______SET0109" localSheetId="21">#REF!</definedName>
    <definedName name="______SET0109" localSheetId="22">#REF!</definedName>
    <definedName name="______SET0109" localSheetId="23">#REF!</definedName>
    <definedName name="______SET0109" localSheetId="24">#REF!</definedName>
    <definedName name="______SET0109" localSheetId="25">#REF!</definedName>
    <definedName name="______SET0109" localSheetId="26">#REF!</definedName>
    <definedName name="______SET0109" localSheetId="0">#REF!</definedName>
    <definedName name="______SET0109">#REF!</definedName>
    <definedName name="______SET1215" localSheetId="16">#REF!</definedName>
    <definedName name="______SET1215" localSheetId="17">#REF!</definedName>
    <definedName name="______SET1215" localSheetId="18">#REF!</definedName>
    <definedName name="______SET1215" localSheetId="19">#REF!</definedName>
    <definedName name="______SET1215" localSheetId="20">#REF!</definedName>
    <definedName name="______SET1215" localSheetId="21">#REF!</definedName>
    <definedName name="______SET1215" localSheetId="22">#REF!</definedName>
    <definedName name="______SET1215" localSheetId="23">#REF!</definedName>
    <definedName name="______SET1215" localSheetId="24">#REF!</definedName>
    <definedName name="______SET1215" localSheetId="25">#REF!</definedName>
    <definedName name="______SET1215" localSheetId="26">#REF!</definedName>
    <definedName name="______SET1215" localSheetId="0">#REF!</definedName>
    <definedName name="______SET1215">#REF!</definedName>
    <definedName name="_____Fld11">[1]급여명세서!$F$10:$G$12,[1]급여명세서!$I$10:$J$12,[1]급여명세서!$D$24:$I$24,[1]급여명세서!$E$27:$J$27,[1]급여명세서!$E$29:$J$29,[1]급여명세서!$E$32:$J$32,[1]급여명세서!$E$34:$J$34,[1]급여명세서!$E$36:$J$36,[1]급여명세서!$E$43:$J$43,[1]급여명세서!$E$46:$J$46,[1]급여명세서!$E$48:$J$48,[1]급여명세서!$E$50:$J$50</definedName>
    <definedName name="_____SA07" localSheetId="15">#REF!</definedName>
    <definedName name="_____SA07" localSheetId="16">#REF!</definedName>
    <definedName name="_____SA07" localSheetId="17">#REF!</definedName>
    <definedName name="_____SA07" localSheetId="18">#REF!</definedName>
    <definedName name="_____SA07" localSheetId="19">#REF!</definedName>
    <definedName name="_____SA07" localSheetId="20">#REF!</definedName>
    <definedName name="_____SA07" localSheetId="21">#REF!</definedName>
    <definedName name="_____SA07" localSheetId="22">#REF!</definedName>
    <definedName name="_____SA07" localSheetId="23">#REF!</definedName>
    <definedName name="_____SA07" localSheetId="24">#REF!</definedName>
    <definedName name="_____SA07" localSheetId="25">#REF!</definedName>
    <definedName name="_____SA07" localSheetId="26">#REF!</definedName>
    <definedName name="_____SA07" localSheetId="37">#REF!</definedName>
    <definedName name="_____SA07" localSheetId="40">#REF!</definedName>
    <definedName name="_____SA07" localSheetId="39">#REF!</definedName>
    <definedName name="_____SA07" localSheetId="38">#REF!</definedName>
    <definedName name="_____SA07" localSheetId="28">#REF!</definedName>
    <definedName name="_____SA07" localSheetId="10">#REF!</definedName>
    <definedName name="_____SA07" localSheetId="13">#REF!</definedName>
    <definedName name="_____SA07" localSheetId="12">#REF!</definedName>
    <definedName name="_____SA07" localSheetId="14">#REF!</definedName>
    <definedName name="_____SA07" localSheetId="27">#REF!</definedName>
    <definedName name="_____SA07" localSheetId="1">#REF!</definedName>
    <definedName name="_____SA07" localSheetId="0">#REF!</definedName>
    <definedName name="_____SA07" localSheetId="29">#REF!</definedName>
    <definedName name="_____SA07" localSheetId="11">#REF!</definedName>
    <definedName name="_____SA07">#REF!</definedName>
    <definedName name="_____SA08" localSheetId="15">#REF!</definedName>
    <definedName name="_____SA08" localSheetId="16">#REF!</definedName>
    <definedName name="_____SA08" localSheetId="17">#REF!</definedName>
    <definedName name="_____SA08" localSheetId="18">#REF!</definedName>
    <definedName name="_____SA08" localSheetId="19">#REF!</definedName>
    <definedName name="_____SA08" localSheetId="20">#REF!</definedName>
    <definedName name="_____SA08" localSheetId="21">#REF!</definedName>
    <definedName name="_____SA08" localSheetId="22">#REF!</definedName>
    <definedName name="_____SA08" localSheetId="23">#REF!</definedName>
    <definedName name="_____SA08" localSheetId="24">#REF!</definedName>
    <definedName name="_____SA08" localSheetId="25">#REF!</definedName>
    <definedName name="_____SA08" localSheetId="26">#REF!</definedName>
    <definedName name="_____SA08" localSheetId="37">#REF!</definedName>
    <definedName name="_____SA08" localSheetId="40">#REF!</definedName>
    <definedName name="_____SA08" localSheetId="39">#REF!</definedName>
    <definedName name="_____SA08" localSheetId="38">#REF!</definedName>
    <definedName name="_____SA08" localSheetId="28">#REF!</definedName>
    <definedName name="_____SA08" localSheetId="10">#REF!</definedName>
    <definedName name="_____SA08" localSheetId="13">#REF!</definedName>
    <definedName name="_____SA08" localSheetId="12">#REF!</definedName>
    <definedName name="_____SA08" localSheetId="14">#REF!</definedName>
    <definedName name="_____SA08" localSheetId="27">#REF!</definedName>
    <definedName name="_____SA08" localSheetId="1">#REF!</definedName>
    <definedName name="_____SA08" localSheetId="0">#REF!</definedName>
    <definedName name="_____SA08" localSheetId="29">#REF!</definedName>
    <definedName name="_____SA08" localSheetId="11">#REF!</definedName>
    <definedName name="_____SA08">#REF!</definedName>
    <definedName name="_____SA09" localSheetId="15">#REF!</definedName>
    <definedName name="_____SA09" localSheetId="16">#REF!</definedName>
    <definedName name="_____SA09" localSheetId="17">#REF!</definedName>
    <definedName name="_____SA09" localSheetId="18">#REF!</definedName>
    <definedName name="_____SA09" localSheetId="19">#REF!</definedName>
    <definedName name="_____SA09" localSheetId="20">#REF!</definedName>
    <definedName name="_____SA09" localSheetId="21">#REF!</definedName>
    <definedName name="_____SA09" localSheetId="22">#REF!</definedName>
    <definedName name="_____SA09" localSheetId="23">#REF!</definedName>
    <definedName name="_____SA09" localSheetId="24">#REF!</definedName>
    <definedName name="_____SA09" localSheetId="25">#REF!</definedName>
    <definedName name="_____SA09" localSheetId="26">#REF!</definedName>
    <definedName name="_____SA09" localSheetId="37">#REF!</definedName>
    <definedName name="_____SA09" localSheetId="40">#REF!</definedName>
    <definedName name="_____SA09" localSheetId="39">#REF!</definedName>
    <definedName name="_____SA09" localSheetId="38">#REF!</definedName>
    <definedName name="_____SA09" localSheetId="28">#REF!</definedName>
    <definedName name="_____SA09" localSheetId="10">#REF!</definedName>
    <definedName name="_____SA09" localSheetId="13">#REF!</definedName>
    <definedName name="_____SA09" localSheetId="12">#REF!</definedName>
    <definedName name="_____SA09" localSheetId="14">#REF!</definedName>
    <definedName name="_____SA09" localSheetId="27">#REF!</definedName>
    <definedName name="_____SA09" localSheetId="1">#REF!</definedName>
    <definedName name="_____SA09" localSheetId="0">#REF!</definedName>
    <definedName name="_____SA09" localSheetId="29">#REF!</definedName>
    <definedName name="_____SA09" localSheetId="11">#REF!</definedName>
    <definedName name="_____SA09">#REF!</definedName>
    <definedName name="_____SA10" localSheetId="15">#REF!</definedName>
    <definedName name="_____SA10" localSheetId="16">#REF!</definedName>
    <definedName name="_____SA10" localSheetId="17">#REF!</definedName>
    <definedName name="_____SA10" localSheetId="18">#REF!</definedName>
    <definedName name="_____SA10" localSheetId="19">#REF!</definedName>
    <definedName name="_____SA10" localSheetId="20">#REF!</definedName>
    <definedName name="_____SA10" localSheetId="21">#REF!</definedName>
    <definedName name="_____SA10" localSheetId="22">#REF!</definedName>
    <definedName name="_____SA10" localSheetId="23">#REF!</definedName>
    <definedName name="_____SA10" localSheetId="24">#REF!</definedName>
    <definedName name="_____SA10" localSheetId="25">#REF!</definedName>
    <definedName name="_____SA10" localSheetId="26">#REF!</definedName>
    <definedName name="_____SA10" localSheetId="37">#REF!</definedName>
    <definedName name="_____SA10" localSheetId="40">#REF!</definedName>
    <definedName name="_____SA10" localSheetId="39">#REF!</definedName>
    <definedName name="_____SA10" localSheetId="38">#REF!</definedName>
    <definedName name="_____SA10" localSheetId="28">#REF!</definedName>
    <definedName name="_____SA10" localSheetId="10">#REF!</definedName>
    <definedName name="_____SA10" localSheetId="13">#REF!</definedName>
    <definedName name="_____SA10" localSheetId="12">#REF!</definedName>
    <definedName name="_____SA10" localSheetId="14">#REF!</definedName>
    <definedName name="_____SA10" localSheetId="27">#REF!</definedName>
    <definedName name="_____SA10" localSheetId="1">#REF!</definedName>
    <definedName name="_____SA10" localSheetId="0">#REF!</definedName>
    <definedName name="_____SA10" localSheetId="29">#REF!</definedName>
    <definedName name="_____SA10" localSheetId="11">#REF!</definedName>
    <definedName name="_____SA10">#REF!</definedName>
    <definedName name="_____SA11" localSheetId="15">#REF!</definedName>
    <definedName name="_____SA11" localSheetId="16">#REF!</definedName>
    <definedName name="_____SA11" localSheetId="17">#REF!</definedName>
    <definedName name="_____SA11" localSheetId="18">#REF!</definedName>
    <definedName name="_____SA11" localSheetId="19">#REF!</definedName>
    <definedName name="_____SA11" localSheetId="20">#REF!</definedName>
    <definedName name="_____SA11" localSheetId="21">#REF!</definedName>
    <definedName name="_____SA11" localSheetId="22">#REF!</definedName>
    <definedName name="_____SA11" localSheetId="23">#REF!</definedName>
    <definedName name="_____SA11" localSheetId="24">#REF!</definedName>
    <definedName name="_____SA11" localSheetId="25">#REF!</definedName>
    <definedName name="_____SA11" localSheetId="26">#REF!</definedName>
    <definedName name="_____SA11" localSheetId="37">#REF!</definedName>
    <definedName name="_____SA11" localSheetId="40">#REF!</definedName>
    <definedName name="_____SA11" localSheetId="39">#REF!</definedName>
    <definedName name="_____SA11" localSheetId="38">#REF!</definedName>
    <definedName name="_____SA11" localSheetId="28">#REF!</definedName>
    <definedName name="_____SA11" localSheetId="10">#REF!</definedName>
    <definedName name="_____SA11" localSheetId="13">#REF!</definedName>
    <definedName name="_____SA11" localSheetId="12">#REF!</definedName>
    <definedName name="_____SA11" localSheetId="14">#REF!</definedName>
    <definedName name="_____SA11" localSheetId="27">#REF!</definedName>
    <definedName name="_____SA11" localSheetId="1">#REF!</definedName>
    <definedName name="_____SA11" localSheetId="0">#REF!</definedName>
    <definedName name="_____SA11" localSheetId="29">#REF!</definedName>
    <definedName name="_____SA11" localSheetId="11">#REF!</definedName>
    <definedName name="_____SA11">#REF!</definedName>
    <definedName name="_____SA12" localSheetId="15">#REF!</definedName>
    <definedName name="_____SA12" localSheetId="16">#REF!</definedName>
    <definedName name="_____SA12" localSheetId="17">#REF!</definedName>
    <definedName name="_____SA12" localSheetId="18">#REF!</definedName>
    <definedName name="_____SA12" localSheetId="19">#REF!</definedName>
    <definedName name="_____SA12" localSheetId="20">#REF!</definedName>
    <definedName name="_____SA12" localSheetId="21">#REF!</definedName>
    <definedName name="_____SA12" localSheetId="22">#REF!</definedName>
    <definedName name="_____SA12" localSheetId="23">#REF!</definedName>
    <definedName name="_____SA12" localSheetId="24">#REF!</definedName>
    <definedName name="_____SA12" localSheetId="25">#REF!</definedName>
    <definedName name="_____SA12" localSheetId="26">#REF!</definedName>
    <definedName name="_____SA12" localSheetId="37">#REF!</definedName>
    <definedName name="_____SA12" localSheetId="40">#REF!</definedName>
    <definedName name="_____SA12" localSheetId="39">#REF!</definedName>
    <definedName name="_____SA12" localSheetId="38">#REF!</definedName>
    <definedName name="_____SA12" localSheetId="28">#REF!</definedName>
    <definedName name="_____SA12" localSheetId="10">#REF!</definedName>
    <definedName name="_____SA12" localSheetId="13">#REF!</definedName>
    <definedName name="_____SA12" localSheetId="12">#REF!</definedName>
    <definedName name="_____SA12" localSheetId="14">#REF!</definedName>
    <definedName name="_____SA12" localSheetId="27">#REF!</definedName>
    <definedName name="_____SA12" localSheetId="1">#REF!</definedName>
    <definedName name="_____SA12" localSheetId="0">#REF!</definedName>
    <definedName name="_____SA12" localSheetId="29">#REF!</definedName>
    <definedName name="_____SA12" localSheetId="11">#REF!</definedName>
    <definedName name="_____SA12">#REF!</definedName>
    <definedName name="_____SA13" localSheetId="15">#REF!</definedName>
    <definedName name="_____SA13" localSheetId="16">#REF!</definedName>
    <definedName name="_____SA13" localSheetId="17">#REF!</definedName>
    <definedName name="_____SA13" localSheetId="18">#REF!</definedName>
    <definedName name="_____SA13" localSheetId="19">#REF!</definedName>
    <definedName name="_____SA13" localSheetId="20">#REF!</definedName>
    <definedName name="_____SA13" localSheetId="21">#REF!</definedName>
    <definedName name="_____SA13" localSheetId="22">#REF!</definedName>
    <definedName name="_____SA13" localSheetId="23">#REF!</definedName>
    <definedName name="_____SA13" localSheetId="24">#REF!</definedName>
    <definedName name="_____SA13" localSheetId="25">#REF!</definedName>
    <definedName name="_____SA13" localSheetId="26">#REF!</definedName>
    <definedName name="_____SA13" localSheetId="37">#REF!</definedName>
    <definedName name="_____SA13" localSheetId="40">#REF!</definedName>
    <definedName name="_____SA13" localSheetId="39">#REF!</definedName>
    <definedName name="_____SA13" localSheetId="38">#REF!</definedName>
    <definedName name="_____SA13" localSheetId="28">#REF!</definedName>
    <definedName name="_____SA13" localSheetId="10">#REF!</definedName>
    <definedName name="_____SA13" localSheetId="13">#REF!</definedName>
    <definedName name="_____SA13" localSheetId="12">#REF!</definedName>
    <definedName name="_____SA13" localSheetId="14">#REF!</definedName>
    <definedName name="_____SA13" localSheetId="27">#REF!</definedName>
    <definedName name="_____SA13" localSheetId="1">#REF!</definedName>
    <definedName name="_____SA13" localSheetId="0">#REF!</definedName>
    <definedName name="_____SA13" localSheetId="29">#REF!</definedName>
    <definedName name="_____SA13" localSheetId="11">#REF!</definedName>
    <definedName name="_____SA13">#REF!</definedName>
    <definedName name="_____SA14" localSheetId="15">#REF!</definedName>
    <definedName name="_____SA14" localSheetId="16">#REF!</definedName>
    <definedName name="_____SA14" localSheetId="17">#REF!</definedName>
    <definedName name="_____SA14" localSheetId="18">#REF!</definedName>
    <definedName name="_____SA14" localSheetId="19">#REF!</definedName>
    <definedName name="_____SA14" localSheetId="20">#REF!</definedName>
    <definedName name="_____SA14" localSheetId="21">#REF!</definedName>
    <definedName name="_____SA14" localSheetId="22">#REF!</definedName>
    <definedName name="_____SA14" localSheetId="23">#REF!</definedName>
    <definedName name="_____SA14" localSheetId="24">#REF!</definedName>
    <definedName name="_____SA14" localSheetId="25">#REF!</definedName>
    <definedName name="_____SA14" localSheetId="26">#REF!</definedName>
    <definedName name="_____SA14" localSheetId="37">#REF!</definedName>
    <definedName name="_____SA14" localSheetId="40">#REF!</definedName>
    <definedName name="_____SA14" localSheetId="39">#REF!</definedName>
    <definedName name="_____SA14" localSheetId="38">#REF!</definedName>
    <definedName name="_____SA14" localSheetId="28">#REF!</definedName>
    <definedName name="_____SA14" localSheetId="10">#REF!</definedName>
    <definedName name="_____SA14" localSheetId="13">#REF!</definedName>
    <definedName name="_____SA14" localSheetId="12">#REF!</definedName>
    <definedName name="_____SA14" localSheetId="14">#REF!</definedName>
    <definedName name="_____SA14" localSheetId="27">#REF!</definedName>
    <definedName name="_____SA14" localSheetId="1">#REF!</definedName>
    <definedName name="_____SA14" localSheetId="0">#REF!</definedName>
    <definedName name="_____SA14" localSheetId="29">#REF!</definedName>
    <definedName name="_____SA14" localSheetId="11">#REF!</definedName>
    <definedName name="_____SA14">#REF!</definedName>
    <definedName name="_____SA15" localSheetId="15">#REF!</definedName>
    <definedName name="_____SA15" localSheetId="16">#REF!</definedName>
    <definedName name="_____SA15" localSheetId="17">#REF!</definedName>
    <definedName name="_____SA15" localSheetId="18">#REF!</definedName>
    <definedName name="_____SA15" localSheetId="19">#REF!</definedName>
    <definedName name="_____SA15" localSheetId="20">#REF!</definedName>
    <definedName name="_____SA15" localSheetId="21">#REF!</definedName>
    <definedName name="_____SA15" localSheetId="22">#REF!</definedName>
    <definedName name="_____SA15" localSheetId="23">#REF!</definedName>
    <definedName name="_____SA15" localSheetId="24">#REF!</definedName>
    <definedName name="_____SA15" localSheetId="25">#REF!</definedName>
    <definedName name="_____SA15" localSheetId="26">#REF!</definedName>
    <definedName name="_____SA15" localSheetId="37">#REF!</definedName>
    <definedName name="_____SA15" localSheetId="40">#REF!</definedName>
    <definedName name="_____SA15" localSheetId="39">#REF!</definedName>
    <definedName name="_____SA15" localSheetId="38">#REF!</definedName>
    <definedName name="_____SA15" localSheetId="28">#REF!</definedName>
    <definedName name="_____SA15" localSheetId="10">#REF!</definedName>
    <definedName name="_____SA15" localSheetId="13">#REF!</definedName>
    <definedName name="_____SA15" localSheetId="12">#REF!</definedName>
    <definedName name="_____SA15" localSheetId="14">#REF!</definedName>
    <definedName name="_____SA15" localSheetId="27">#REF!</definedName>
    <definedName name="_____SA15" localSheetId="1">#REF!</definedName>
    <definedName name="_____SA15" localSheetId="0">#REF!</definedName>
    <definedName name="_____SA15" localSheetId="29">#REF!</definedName>
    <definedName name="_____SA15" localSheetId="11">#REF!</definedName>
    <definedName name="_____SA15">#REF!</definedName>
    <definedName name="_____SA16" localSheetId="15">#REF!</definedName>
    <definedName name="_____SA16" localSheetId="16">#REF!</definedName>
    <definedName name="_____SA16" localSheetId="17">#REF!</definedName>
    <definedName name="_____SA16" localSheetId="18">#REF!</definedName>
    <definedName name="_____SA16" localSheetId="19">#REF!</definedName>
    <definedName name="_____SA16" localSheetId="20">#REF!</definedName>
    <definedName name="_____SA16" localSheetId="21">#REF!</definedName>
    <definedName name="_____SA16" localSheetId="22">#REF!</definedName>
    <definedName name="_____SA16" localSheetId="23">#REF!</definedName>
    <definedName name="_____SA16" localSheetId="24">#REF!</definedName>
    <definedName name="_____SA16" localSheetId="25">#REF!</definedName>
    <definedName name="_____SA16" localSheetId="26">#REF!</definedName>
    <definedName name="_____SA16" localSheetId="37">#REF!</definedName>
    <definedName name="_____SA16" localSheetId="40">#REF!</definedName>
    <definedName name="_____SA16" localSheetId="39">#REF!</definedName>
    <definedName name="_____SA16" localSheetId="38">#REF!</definedName>
    <definedName name="_____SA16" localSheetId="28">#REF!</definedName>
    <definedName name="_____SA16" localSheetId="10">#REF!</definedName>
    <definedName name="_____SA16" localSheetId="13">#REF!</definedName>
    <definedName name="_____SA16" localSheetId="12">#REF!</definedName>
    <definedName name="_____SA16" localSheetId="14">#REF!</definedName>
    <definedName name="_____SA16" localSheetId="27">#REF!</definedName>
    <definedName name="_____SA16" localSheetId="1">#REF!</definedName>
    <definedName name="_____SA16" localSheetId="0">#REF!</definedName>
    <definedName name="_____SA16" localSheetId="29">#REF!</definedName>
    <definedName name="_____SA16" localSheetId="11">#REF!</definedName>
    <definedName name="_____SA16">#REF!</definedName>
    <definedName name="_____SA17" localSheetId="15">#REF!</definedName>
    <definedName name="_____SA17" localSheetId="16">#REF!</definedName>
    <definedName name="_____SA17" localSheetId="17">#REF!</definedName>
    <definedName name="_____SA17" localSheetId="18">#REF!</definedName>
    <definedName name="_____SA17" localSheetId="19">#REF!</definedName>
    <definedName name="_____SA17" localSheetId="20">#REF!</definedName>
    <definedName name="_____SA17" localSheetId="21">#REF!</definedName>
    <definedName name="_____SA17" localSheetId="22">#REF!</definedName>
    <definedName name="_____SA17" localSheetId="23">#REF!</definedName>
    <definedName name="_____SA17" localSheetId="24">#REF!</definedName>
    <definedName name="_____SA17" localSheetId="25">#REF!</definedName>
    <definedName name="_____SA17" localSheetId="26">#REF!</definedName>
    <definedName name="_____SA17" localSheetId="37">#REF!</definedName>
    <definedName name="_____SA17" localSheetId="40">#REF!</definedName>
    <definedName name="_____SA17" localSheetId="39">#REF!</definedName>
    <definedName name="_____SA17" localSheetId="38">#REF!</definedName>
    <definedName name="_____SA17" localSheetId="28">#REF!</definedName>
    <definedName name="_____SA17" localSheetId="10">#REF!</definedName>
    <definedName name="_____SA17" localSheetId="13">#REF!</definedName>
    <definedName name="_____SA17" localSheetId="12">#REF!</definedName>
    <definedName name="_____SA17" localSheetId="14">#REF!</definedName>
    <definedName name="_____SA17" localSheetId="27">#REF!</definedName>
    <definedName name="_____SA17" localSheetId="1">#REF!</definedName>
    <definedName name="_____SA17" localSheetId="0">#REF!</definedName>
    <definedName name="_____SA17" localSheetId="29">#REF!</definedName>
    <definedName name="_____SA17" localSheetId="11">#REF!</definedName>
    <definedName name="_____SA17">#REF!</definedName>
    <definedName name="_____SA18" localSheetId="15">#REF!</definedName>
    <definedName name="_____SA18" localSheetId="16">#REF!</definedName>
    <definedName name="_____SA18" localSheetId="17">#REF!</definedName>
    <definedName name="_____SA18" localSheetId="18">#REF!</definedName>
    <definedName name="_____SA18" localSheetId="19">#REF!</definedName>
    <definedName name="_____SA18" localSheetId="20">#REF!</definedName>
    <definedName name="_____SA18" localSheetId="21">#REF!</definedName>
    <definedName name="_____SA18" localSheetId="22">#REF!</definedName>
    <definedName name="_____SA18" localSheetId="23">#REF!</definedName>
    <definedName name="_____SA18" localSheetId="24">#REF!</definedName>
    <definedName name="_____SA18" localSheetId="25">#REF!</definedName>
    <definedName name="_____SA18" localSheetId="26">#REF!</definedName>
    <definedName name="_____SA18" localSheetId="37">#REF!</definedName>
    <definedName name="_____SA18" localSheetId="40">#REF!</definedName>
    <definedName name="_____SA18" localSheetId="39">#REF!</definedName>
    <definedName name="_____SA18" localSheetId="38">#REF!</definedName>
    <definedName name="_____SA18" localSheetId="28">#REF!</definedName>
    <definedName name="_____SA18" localSheetId="10">#REF!</definedName>
    <definedName name="_____SA18" localSheetId="13">#REF!</definedName>
    <definedName name="_____SA18" localSheetId="12">#REF!</definedName>
    <definedName name="_____SA18" localSheetId="14">#REF!</definedName>
    <definedName name="_____SA18" localSheetId="27">#REF!</definedName>
    <definedName name="_____SA18" localSheetId="1">#REF!</definedName>
    <definedName name="_____SA18" localSheetId="0">#REF!</definedName>
    <definedName name="_____SA18" localSheetId="29">#REF!</definedName>
    <definedName name="_____SA18" localSheetId="11">#REF!</definedName>
    <definedName name="_____SA18">#REF!</definedName>
    <definedName name="_____SA19" localSheetId="15">#REF!</definedName>
    <definedName name="_____SA19" localSheetId="16">#REF!</definedName>
    <definedName name="_____SA19" localSheetId="17">#REF!</definedName>
    <definedName name="_____SA19" localSheetId="18">#REF!</definedName>
    <definedName name="_____SA19" localSheetId="19">#REF!</definedName>
    <definedName name="_____SA19" localSheetId="20">#REF!</definedName>
    <definedName name="_____SA19" localSheetId="21">#REF!</definedName>
    <definedName name="_____SA19" localSheetId="22">#REF!</definedName>
    <definedName name="_____SA19" localSheetId="23">#REF!</definedName>
    <definedName name="_____SA19" localSheetId="24">#REF!</definedName>
    <definedName name="_____SA19" localSheetId="25">#REF!</definedName>
    <definedName name="_____SA19" localSheetId="26">#REF!</definedName>
    <definedName name="_____SA19" localSheetId="37">#REF!</definedName>
    <definedName name="_____SA19" localSheetId="40">#REF!</definedName>
    <definedName name="_____SA19" localSheetId="39">#REF!</definedName>
    <definedName name="_____SA19" localSheetId="38">#REF!</definedName>
    <definedName name="_____SA19" localSheetId="28">#REF!</definedName>
    <definedName name="_____SA19" localSheetId="10">#REF!</definedName>
    <definedName name="_____SA19" localSheetId="13">#REF!</definedName>
    <definedName name="_____SA19" localSheetId="12">#REF!</definedName>
    <definedName name="_____SA19" localSheetId="14">#REF!</definedName>
    <definedName name="_____SA19" localSheetId="27">#REF!</definedName>
    <definedName name="_____SA19" localSheetId="1">#REF!</definedName>
    <definedName name="_____SA19" localSheetId="0">#REF!</definedName>
    <definedName name="_____SA19" localSheetId="29">#REF!</definedName>
    <definedName name="_____SA19" localSheetId="11">#REF!</definedName>
    <definedName name="_____SA19">#REF!</definedName>
    <definedName name="_____SA20" localSheetId="15">#REF!</definedName>
    <definedName name="_____SA20" localSheetId="16">#REF!</definedName>
    <definedName name="_____SA20" localSheetId="17">#REF!</definedName>
    <definedName name="_____SA20" localSheetId="18">#REF!</definedName>
    <definedName name="_____SA20" localSheetId="19">#REF!</definedName>
    <definedName name="_____SA20" localSheetId="20">#REF!</definedName>
    <definedName name="_____SA20" localSheetId="21">#REF!</definedName>
    <definedName name="_____SA20" localSheetId="22">#REF!</definedName>
    <definedName name="_____SA20" localSheetId="23">#REF!</definedName>
    <definedName name="_____SA20" localSheetId="24">#REF!</definedName>
    <definedName name="_____SA20" localSheetId="25">#REF!</definedName>
    <definedName name="_____SA20" localSheetId="26">#REF!</definedName>
    <definedName name="_____SA20" localSheetId="37">#REF!</definedName>
    <definedName name="_____SA20" localSheetId="40">#REF!</definedName>
    <definedName name="_____SA20" localSheetId="39">#REF!</definedName>
    <definedName name="_____SA20" localSheetId="38">#REF!</definedName>
    <definedName name="_____SA20" localSheetId="28">#REF!</definedName>
    <definedName name="_____SA20" localSheetId="10">#REF!</definedName>
    <definedName name="_____SA20" localSheetId="13">#REF!</definedName>
    <definedName name="_____SA20" localSheetId="12">#REF!</definedName>
    <definedName name="_____SA20" localSheetId="14">#REF!</definedName>
    <definedName name="_____SA20" localSheetId="27">#REF!</definedName>
    <definedName name="_____SA20" localSheetId="1">#REF!</definedName>
    <definedName name="_____SA20" localSheetId="0">#REF!</definedName>
    <definedName name="_____SA20" localSheetId="29">#REF!</definedName>
    <definedName name="_____SA20" localSheetId="11">#REF!</definedName>
    <definedName name="_____SA20">#REF!</definedName>
    <definedName name="_____SA21" localSheetId="15">#REF!</definedName>
    <definedName name="_____SA21" localSheetId="16">#REF!</definedName>
    <definedName name="_____SA21" localSheetId="17">#REF!</definedName>
    <definedName name="_____SA21" localSheetId="18">#REF!</definedName>
    <definedName name="_____SA21" localSheetId="19">#REF!</definedName>
    <definedName name="_____SA21" localSheetId="20">#REF!</definedName>
    <definedName name="_____SA21" localSheetId="21">#REF!</definedName>
    <definedName name="_____SA21" localSheetId="22">#REF!</definedName>
    <definedName name="_____SA21" localSheetId="23">#REF!</definedName>
    <definedName name="_____SA21" localSheetId="24">#REF!</definedName>
    <definedName name="_____SA21" localSheetId="25">#REF!</definedName>
    <definedName name="_____SA21" localSheetId="26">#REF!</definedName>
    <definedName name="_____SA21" localSheetId="37">#REF!</definedName>
    <definedName name="_____SA21" localSheetId="40">#REF!</definedName>
    <definedName name="_____SA21" localSheetId="39">#REF!</definedName>
    <definedName name="_____SA21" localSheetId="38">#REF!</definedName>
    <definedName name="_____SA21" localSheetId="28">#REF!</definedName>
    <definedName name="_____SA21" localSheetId="10">#REF!</definedName>
    <definedName name="_____SA21" localSheetId="13">#REF!</definedName>
    <definedName name="_____SA21" localSheetId="12">#REF!</definedName>
    <definedName name="_____SA21" localSheetId="14">#REF!</definedName>
    <definedName name="_____SA21" localSheetId="27">#REF!</definedName>
    <definedName name="_____SA21" localSheetId="1">#REF!</definedName>
    <definedName name="_____SA21" localSheetId="0">#REF!</definedName>
    <definedName name="_____SA21" localSheetId="29">#REF!</definedName>
    <definedName name="_____SA21" localSheetId="11">#REF!</definedName>
    <definedName name="_____SA21">#REF!</definedName>
    <definedName name="_____SA22" localSheetId="15">#REF!</definedName>
    <definedName name="_____SA22" localSheetId="16">#REF!</definedName>
    <definedName name="_____SA22" localSheetId="17">#REF!</definedName>
    <definedName name="_____SA22" localSheetId="18">#REF!</definedName>
    <definedName name="_____SA22" localSheetId="19">#REF!</definedName>
    <definedName name="_____SA22" localSheetId="20">#REF!</definedName>
    <definedName name="_____SA22" localSheetId="21">#REF!</definedName>
    <definedName name="_____SA22" localSheetId="22">#REF!</definedName>
    <definedName name="_____SA22" localSheetId="23">#REF!</definedName>
    <definedName name="_____SA22" localSheetId="24">#REF!</definedName>
    <definedName name="_____SA22" localSheetId="25">#REF!</definedName>
    <definedName name="_____SA22" localSheetId="26">#REF!</definedName>
    <definedName name="_____SA22" localSheetId="37">#REF!</definedName>
    <definedName name="_____SA22" localSheetId="40">#REF!</definedName>
    <definedName name="_____SA22" localSheetId="39">#REF!</definedName>
    <definedName name="_____SA22" localSheetId="38">#REF!</definedName>
    <definedName name="_____SA22" localSheetId="28">#REF!</definedName>
    <definedName name="_____SA22" localSheetId="10">#REF!</definedName>
    <definedName name="_____SA22" localSheetId="13">#REF!</definedName>
    <definedName name="_____SA22" localSheetId="12">#REF!</definedName>
    <definedName name="_____SA22" localSheetId="14">#REF!</definedName>
    <definedName name="_____SA22" localSheetId="27">#REF!</definedName>
    <definedName name="_____SA22" localSheetId="1">#REF!</definedName>
    <definedName name="_____SA22" localSheetId="0">#REF!</definedName>
    <definedName name="_____SA22" localSheetId="29">#REF!</definedName>
    <definedName name="_____SA22" localSheetId="11">#REF!</definedName>
    <definedName name="_____SA22">#REF!</definedName>
    <definedName name="_____SA23" localSheetId="15">#REF!</definedName>
    <definedName name="_____SA23" localSheetId="16">#REF!</definedName>
    <definedName name="_____SA23" localSheetId="17">#REF!</definedName>
    <definedName name="_____SA23" localSheetId="18">#REF!</definedName>
    <definedName name="_____SA23" localSheetId="19">#REF!</definedName>
    <definedName name="_____SA23" localSheetId="20">#REF!</definedName>
    <definedName name="_____SA23" localSheetId="21">#REF!</definedName>
    <definedName name="_____SA23" localSheetId="22">#REF!</definedName>
    <definedName name="_____SA23" localSheetId="23">#REF!</definedName>
    <definedName name="_____SA23" localSheetId="24">#REF!</definedName>
    <definedName name="_____SA23" localSheetId="25">#REF!</definedName>
    <definedName name="_____SA23" localSheetId="26">#REF!</definedName>
    <definedName name="_____SA23" localSheetId="37">#REF!</definedName>
    <definedName name="_____SA23" localSheetId="40">#REF!</definedName>
    <definedName name="_____SA23" localSheetId="39">#REF!</definedName>
    <definedName name="_____SA23" localSheetId="38">#REF!</definedName>
    <definedName name="_____SA23" localSheetId="28">#REF!</definedName>
    <definedName name="_____SA23" localSheetId="10">#REF!</definedName>
    <definedName name="_____SA23" localSheetId="13">#REF!</definedName>
    <definedName name="_____SA23" localSheetId="12">#REF!</definedName>
    <definedName name="_____SA23" localSheetId="14">#REF!</definedName>
    <definedName name="_____SA23" localSheetId="27">#REF!</definedName>
    <definedName name="_____SA23" localSheetId="1">#REF!</definedName>
    <definedName name="_____SA23" localSheetId="0">#REF!</definedName>
    <definedName name="_____SA23" localSheetId="29">#REF!</definedName>
    <definedName name="_____SA23" localSheetId="11">#REF!</definedName>
    <definedName name="_____SA23">#REF!</definedName>
    <definedName name="_____SA24" localSheetId="15">#REF!</definedName>
    <definedName name="_____SA24" localSheetId="16">#REF!</definedName>
    <definedName name="_____SA24" localSheetId="17">#REF!</definedName>
    <definedName name="_____SA24" localSheetId="18">#REF!</definedName>
    <definedName name="_____SA24" localSheetId="19">#REF!</definedName>
    <definedName name="_____SA24" localSheetId="20">#REF!</definedName>
    <definedName name="_____SA24" localSheetId="21">#REF!</definedName>
    <definedName name="_____SA24" localSheetId="22">#REF!</definedName>
    <definedName name="_____SA24" localSheetId="23">#REF!</definedName>
    <definedName name="_____SA24" localSheetId="24">#REF!</definedName>
    <definedName name="_____SA24" localSheetId="25">#REF!</definedName>
    <definedName name="_____SA24" localSheetId="26">#REF!</definedName>
    <definedName name="_____SA24" localSheetId="37">#REF!</definedName>
    <definedName name="_____SA24" localSheetId="40">#REF!</definedName>
    <definedName name="_____SA24" localSheetId="39">#REF!</definedName>
    <definedName name="_____SA24" localSheetId="38">#REF!</definedName>
    <definedName name="_____SA24" localSheetId="28">#REF!</definedName>
    <definedName name="_____SA24" localSheetId="10">#REF!</definedName>
    <definedName name="_____SA24" localSheetId="13">#REF!</definedName>
    <definedName name="_____SA24" localSheetId="12">#REF!</definedName>
    <definedName name="_____SA24" localSheetId="14">#REF!</definedName>
    <definedName name="_____SA24" localSheetId="27">#REF!</definedName>
    <definedName name="_____SA24" localSheetId="1">#REF!</definedName>
    <definedName name="_____SA24" localSheetId="0">#REF!</definedName>
    <definedName name="_____SA24" localSheetId="29">#REF!</definedName>
    <definedName name="_____SA24" localSheetId="11">#REF!</definedName>
    <definedName name="_____SA24">#REF!</definedName>
    <definedName name="_____SA25" localSheetId="15">#REF!</definedName>
    <definedName name="_____SA25" localSheetId="16">#REF!</definedName>
    <definedName name="_____SA25" localSheetId="17">#REF!</definedName>
    <definedName name="_____SA25" localSheetId="18">#REF!</definedName>
    <definedName name="_____SA25" localSheetId="19">#REF!</definedName>
    <definedName name="_____SA25" localSheetId="20">#REF!</definedName>
    <definedName name="_____SA25" localSheetId="21">#REF!</definedName>
    <definedName name="_____SA25" localSheetId="22">#REF!</definedName>
    <definedName name="_____SA25" localSheetId="23">#REF!</definedName>
    <definedName name="_____SA25" localSheetId="24">#REF!</definedName>
    <definedName name="_____SA25" localSheetId="25">#REF!</definedName>
    <definedName name="_____SA25" localSheetId="26">#REF!</definedName>
    <definedName name="_____SA25" localSheetId="37">#REF!</definedName>
    <definedName name="_____SA25" localSheetId="40">#REF!</definedName>
    <definedName name="_____SA25" localSheetId="39">#REF!</definedName>
    <definedName name="_____SA25" localSheetId="38">#REF!</definedName>
    <definedName name="_____SA25" localSheetId="28">#REF!</definedName>
    <definedName name="_____SA25" localSheetId="10">#REF!</definedName>
    <definedName name="_____SA25" localSheetId="13">#REF!</definedName>
    <definedName name="_____SA25" localSheetId="12">#REF!</definedName>
    <definedName name="_____SA25" localSheetId="14">#REF!</definedName>
    <definedName name="_____SA25" localSheetId="27">#REF!</definedName>
    <definedName name="_____SA25" localSheetId="1">#REF!</definedName>
    <definedName name="_____SA25" localSheetId="0">#REF!</definedName>
    <definedName name="_____SA25" localSheetId="29">#REF!</definedName>
    <definedName name="_____SA25" localSheetId="11">#REF!</definedName>
    <definedName name="_____SA25">#REF!</definedName>
    <definedName name="_____SA26" localSheetId="15">#REF!</definedName>
    <definedName name="_____SA26" localSheetId="16">#REF!</definedName>
    <definedName name="_____SA26" localSheetId="17">#REF!</definedName>
    <definedName name="_____SA26" localSheetId="18">#REF!</definedName>
    <definedName name="_____SA26" localSheetId="19">#REF!</definedName>
    <definedName name="_____SA26" localSheetId="20">#REF!</definedName>
    <definedName name="_____SA26" localSheetId="21">#REF!</definedName>
    <definedName name="_____SA26" localSheetId="22">#REF!</definedName>
    <definedName name="_____SA26" localSheetId="23">#REF!</definedName>
    <definedName name="_____SA26" localSheetId="24">#REF!</definedName>
    <definedName name="_____SA26" localSheetId="25">#REF!</definedName>
    <definedName name="_____SA26" localSheetId="26">#REF!</definedName>
    <definedName name="_____SA26" localSheetId="37">#REF!</definedName>
    <definedName name="_____SA26" localSheetId="40">#REF!</definedName>
    <definedName name="_____SA26" localSheetId="39">#REF!</definedName>
    <definedName name="_____SA26" localSheetId="38">#REF!</definedName>
    <definedName name="_____SA26" localSheetId="28">#REF!</definedName>
    <definedName name="_____SA26" localSheetId="10">#REF!</definedName>
    <definedName name="_____SA26" localSheetId="13">#REF!</definedName>
    <definedName name="_____SA26" localSheetId="12">#REF!</definedName>
    <definedName name="_____SA26" localSheetId="14">#REF!</definedName>
    <definedName name="_____SA26" localSheetId="27">#REF!</definedName>
    <definedName name="_____SA26" localSheetId="1">#REF!</definedName>
    <definedName name="_____SA26" localSheetId="0">#REF!</definedName>
    <definedName name="_____SA26" localSheetId="29">#REF!</definedName>
    <definedName name="_____SA26" localSheetId="11">#REF!</definedName>
    <definedName name="_____SA26">#REF!</definedName>
    <definedName name="_____SA27" localSheetId="15">#REF!</definedName>
    <definedName name="_____SA27" localSheetId="16">#REF!</definedName>
    <definedName name="_____SA27" localSheetId="17">#REF!</definedName>
    <definedName name="_____SA27" localSheetId="18">#REF!</definedName>
    <definedName name="_____SA27" localSheetId="19">#REF!</definedName>
    <definedName name="_____SA27" localSheetId="20">#REF!</definedName>
    <definedName name="_____SA27" localSheetId="21">#REF!</definedName>
    <definedName name="_____SA27" localSheetId="22">#REF!</definedName>
    <definedName name="_____SA27" localSheetId="23">#REF!</definedName>
    <definedName name="_____SA27" localSheetId="24">#REF!</definedName>
    <definedName name="_____SA27" localSheetId="25">#REF!</definedName>
    <definedName name="_____SA27" localSheetId="26">#REF!</definedName>
    <definedName name="_____SA27" localSheetId="37">#REF!</definedName>
    <definedName name="_____SA27" localSheetId="40">#REF!</definedName>
    <definedName name="_____SA27" localSheetId="39">#REF!</definedName>
    <definedName name="_____SA27" localSheetId="38">#REF!</definedName>
    <definedName name="_____SA27" localSheetId="28">#REF!</definedName>
    <definedName name="_____SA27" localSheetId="10">#REF!</definedName>
    <definedName name="_____SA27" localSheetId="13">#REF!</definedName>
    <definedName name="_____SA27" localSheetId="12">#REF!</definedName>
    <definedName name="_____SA27" localSheetId="14">#REF!</definedName>
    <definedName name="_____SA27" localSheetId="27">#REF!</definedName>
    <definedName name="_____SA27" localSheetId="1">#REF!</definedName>
    <definedName name="_____SA27" localSheetId="0">#REF!</definedName>
    <definedName name="_____SA27" localSheetId="29">#REF!</definedName>
    <definedName name="_____SA27" localSheetId="11">#REF!</definedName>
    <definedName name="_____SA27">#REF!</definedName>
    <definedName name="_____SA28" localSheetId="15">#REF!</definedName>
    <definedName name="_____SA28" localSheetId="16">#REF!</definedName>
    <definedName name="_____SA28" localSheetId="17">#REF!</definedName>
    <definedName name="_____SA28" localSheetId="18">#REF!</definedName>
    <definedName name="_____SA28" localSheetId="19">#REF!</definedName>
    <definedName name="_____SA28" localSheetId="20">#REF!</definedName>
    <definedName name="_____SA28" localSheetId="21">#REF!</definedName>
    <definedName name="_____SA28" localSheetId="22">#REF!</definedName>
    <definedName name="_____SA28" localSheetId="23">#REF!</definedName>
    <definedName name="_____SA28" localSheetId="24">#REF!</definedName>
    <definedName name="_____SA28" localSheetId="25">#REF!</definedName>
    <definedName name="_____SA28" localSheetId="26">#REF!</definedName>
    <definedName name="_____SA28" localSheetId="37">#REF!</definedName>
    <definedName name="_____SA28" localSheetId="40">#REF!</definedName>
    <definedName name="_____SA28" localSheetId="39">#REF!</definedName>
    <definedName name="_____SA28" localSheetId="38">#REF!</definedName>
    <definedName name="_____SA28" localSheetId="28">#REF!</definedName>
    <definedName name="_____SA28" localSheetId="10">#REF!</definedName>
    <definedName name="_____SA28" localSheetId="13">#REF!</definedName>
    <definedName name="_____SA28" localSheetId="12">#REF!</definedName>
    <definedName name="_____SA28" localSheetId="14">#REF!</definedName>
    <definedName name="_____SA28" localSheetId="27">#REF!</definedName>
    <definedName name="_____SA28" localSheetId="1">#REF!</definedName>
    <definedName name="_____SA28" localSheetId="0">#REF!</definedName>
    <definedName name="_____SA28" localSheetId="29">#REF!</definedName>
    <definedName name="_____SA28" localSheetId="11">#REF!</definedName>
    <definedName name="_____SA28">#REF!</definedName>
    <definedName name="_____SA29" localSheetId="15">#REF!</definedName>
    <definedName name="_____SA29" localSheetId="16">#REF!</definedName>
    <definedName name="_____SA29" localSheetId="17">#REF!</definedName>
    <definedName name="_____SA29" localSheetId="18">#REF!</definedName>
    <definedName name="_____SA29" localSheetId="19">#REF!</definedName>
    <definedName name="_____SA29" localSheetId="20">#REF!</definedName>
    <definedName name="_____SA29" localSheetId="21">#REF!</definedName>
    <definedName name="_____SA29" localSheetId="22">#REF!</definedName>
    <definedName name="_____SA29" localSheetId="23">#REF!</definedName>
    <definedName name="_____SA29" localSheetId="24">#REF!</definedName>
    <definedName name="_____SA29" localSheetId="25">#REF!</definedName>
    <definedName name="_____SA29" localSheetId="26">#REF!</definedName>
    <definedName name="_____SA29" localSheetId="37">#REF!</definedName>
    <definedName name="_____SA29" localSheetId="40">#REF!</definedName>
    <definedName name="_____SA29" localSheetId="39">#REF!</definedName>
    <definedName name="_____SA29" localSheetId="38">#REF!</definedName>
    <definedName name="_____SA29" localSheetId="28">#REF!</definedName>
    <definedName name="_____SA29" localSheetId="10">#REF!</definedName>
    <definedName name="_____SA29" localSheetId="13">#REF!</definedName>
    <definedName name="_____SA29" localSheetId="12">#REF!</definedName>
    <definedName name="_____SA29" localSheetId="14">#REF!</definedName>
    <definedName name="_____SA29" localSheetId="27">#REF!</definedName>
    <definedName name="_____SA29" localSheetId="1">#REF!</definedName>
    <definedName name="_____SA29" localSheetId="0">#REF!</definedName>
    <definedName name="_____SA29" localSheetId="29">#REF!</definedName>
    <definedName name="_____SA29" localSheetId="11">#REF!</definedName>
    <definedName name="_____SA29">#REF!</definedName>
    <definedName name="_____SA30" localSheetId="15">#REF!</definedName>
    <definedName name="_____SA30" localSheetId="16">#REF!</definedName>
    <definedName name="_____SA30" localSheetId="17">#REF!</definedName>
    <definedName name="_____SA30" localSheetId="18">#REF!</definedName>
    <definedName name="_____SA30" localSheetId="19">#REF!</definedName>
    <definedName name="_____SA30" localSheetId="20">#REF!</definedName>
    <definedName name="_____SA30" localSheetId="21">#REF!</definedName>
    <definedName name="_____SA30" localSheetId="22">#REF!</definedName>
    <definedName name="_____SA30" localSheetId="23">#REF!</definedName>
    <definedName name="_____SA30" localSheetId="24">#REF!</definedName>
    <definedName name="_____SA30" localSheetId="25">#REF!</definedName>
    <definedName name="_____SA30" localSheetId="26">#REF!</definedName>
    <definedName name="_____SA30" localSheetId="37">#REF!</definedName>
    <definedName name="_____SA30" localSheetId="40">#REF!</definedName>
    <definedName name="_____SA30" localSheetId="39">#REF!</definedName>
    <definedName name="_____SA30" localSheetId="38">#REF!</definedName>
    <definedName name="_____SA30" localSheetId="28">#REF!</definedName>
    <definedName name="_____SA30" localSheetId="10">#REF!</definedName>
    <definedName name="_____SA30" localSheetId="13">#REF!</definedName>
    <definedName name="_____SA30" localSheetId="12">#REF!</definedName>
    <definedName name="_____SA30" localSheetId="14">#REF!</definedName>
    <definedName name="_____SA30" localSheetId="27">#REF!</definedName>
    <definedName name="_____SA30" localSheetId="1">#REF!</definedName>
    <definedName name="_____SA30" localSheetId="0">#REF!</definedName>
    <definedName name="_____SA30" localSheetId="29">#REF!</definedName>
    <definedName name="_____SA30" localSheetId="11">#REF!</definedName>
    <definedName name="_____SA30">#REF!</definedName>
    <definedName name="_____SA31" localSheetId="15">#REF!</definedName>
    <definedName name="_____SA31" localSheetId="16">#REF!</definedName>
    <definedName name="_____SA31" localSheetId="17">#REF!</definedName>
    <definedName name="_____SA31" localSheetId="18">#REF!</definedName>
    <definedName name="_____SA31" localSheetId="19">#REF!</definedName>
    <definedName name="_____SA31" localSheetId="20">#REF!</definedName>
    <definedName name="_____SA31" localSheetId="21">#REF!</definedName>
    <definedName name="_____SA31" localSheetId="22">#REF!</definedName>
    <definedName name="_____SA31" localSheetId="23">#REF!</definedName>
    <definedName name="_____SA31" localSheetId="24">#REF!</definedName>
    <definedName name="_____SA31" localSheetId="25">#REF!</definedName>
    <definedName name="_____SA31" localSheetId="26">#REF!</definedName>
    <definedName name="_____SA31" localSheetId="37">#REF!</definedName>
    <definedName name="_____SA31" localSheetId="40">#REF!</definedName>
    <definedName name="_____SA31" localSheetId="39">#REF!</definedName>
    <definedName name="_____SA31" localSheetId="38">#REF!</definedName>
    <definedName name="_____SA31" localSheetId="28">#REF!</definedName>
    <definedName name="_____SA31" localSheetId="10">#REF!</definedName>
    <definedName name="_____SA31" localSheetId="13">#REF!</definedName>
    <definedName name="_____SA31" localSheetId="12">#REF!</definedName>
    <definedName name="_____SA31" localSheetId="14">#REF!</definedName>
    <definedName name="_____SA31" localSheetId="27">#REF!</definedName>
    <definedName name="_____SA31" localSheetId="1">#REF!</definedName>
    <definedName name="_____SA31" localSheetId="0">#REF!</definedName>
    <definedName name="_____SA31" localSheetId="29">#REF!</definedName>
    <definedName name="_____SA31" localSheetId="11">#REF!</definedName>
    <definedName name="_____SA31">#REF!</definedName>
    <definedName name="_____SA32" localSheetId="15">#REF!</definedName>
    <definedName name="_____SA32" localSheetId="16">#REF!</definedName>
    <definedName name="_____SA32" localSheetId="17">#REF!</definedName>
    <definedName name="_____SA32" localSheetId="18">#REF!</definedName>
    <definedName name="_____SA32" localSheetId="19">#REF!</definedName>
    <definedName name="_____SA32" localSheetId="20">#REF!</definedName>
    <definedName name="_____SA32" localSheetId="21">#REF!</definedName>
    <definedName name="_____SA32" localSheetId="22">#REF!</definedName>
    <definedName name="_____SA32" localSheetId="23">#REF!</definedName>
    <definedName name="_____SA32" localSheetId="24">#REF!</definedName>
    <definedName name="_____SA32" localSheetId="25">#REF!</definedName>
    <definedName name="_____SA32" localSheetId="26">#REF!</definedName>
    <definedName name="_____SA32" localSheetId="37">#REF!</definedName>
    <definedName name="_____SA32" localSheetId="40">#REF!</definedName>
    <definedName name="_____SA32" localSheetId="39">#REF!</definedName>
    <definedName name="_____SA32" localSheetId="38">#REF!</definedName>
    <definedName name="_____SA32" localSheetId="28">#REF!</definedName>
    <definedName name="_____SA32" localSheetId="10">#REF!</definedName>
    <definedName name="_____SA32" localSheetId="13">#REF!</definedName>
    <definedName name="_____SA32" localSheetId="12">#REF!</definedName>
    <definedName name="_____SA32" localSheetId="14">#REF!</definedName>
    <definedName name="_____SA32" localSheetId="27">#REF!</definedName>
    <definedName name="_____SA32" localSheetId="1">#REF!</definedName>
    <definedName name="_____SA32" localSheetId="0">#REF!</definedName>
    <definedName name="_____SA32" localSheetId="29">#REF!</definedName>
    <definedName name="_____SA32" localSheetId="11">#REF!</definedName>
    <definedName name="_____SA32">#REF!</definedName>
    <definedName name="_____SA33" localSheetId="15">#REF!</definedName>
    <definedName name="_____SA33" localSheetId="16">#REF!</definedName>
    <definedName name="_____SA33" localSheetId="17">#REF!</definedName>
    <definedName name="_____SA33" localSheetId="18">#REF!</definedName>
    <definedName name="_____SA33" localSheetId="19">#REF!</definedName>
    <definedName name="_____SA33" localSheetId="20">#REF!</definedName>
    <definedName name="_____SA33" localSheetId="21">#REF!</definedName>
    <definedName name="_____SA33" localSheetId="22">#REF!</definedName>
    <definedName name="_____SA33" localSheetId="23">#REF!</definedName>
    <definedName name="_____SA33" localSheetId="24">#REF!</definedName>
    <definedName name="_____SA33" localSheetId="25">#REF!</definedName>
    <definedName name="_____SA33" localSheetId="26">#REF!</definedName>
    <definedName name="_____SA33" localSheetId="37">#REF!</definedName>
    <definedName name="_____SA33" localSheetId="40">#REF!</definedName>
    <definedName name="_____SA33" localSheetId="39">#REF!</definedName>
    <definedName name="_____SA33" localSheetId="38">#REF!</definedName>
    <definedName name="_____SA33" localSheetId="28">#REF!</definedName>
    <definedName name="_____SA33" localSheetId="10">#REF!</definedName>
    <definedName name="_____SA33" localSheetId="13">#REF!</definedName>
    <definedName name="_____SA33" localSheetId="12">#REF!</definedName>
    <definedName name="_____SA33" localSheetId="14">#REF!</definedName>
    <definedName name="_____SA33" localSheetId="27">#REF!</definedName>
    <definedName name="_____SA33" localSheetId="1">#REF!</definedName>
    <definedName name="_____SA33" localSheetId="0">#REF!</definedName>
    <definedName name="_____SA33" localSheetId="29">#REF!</definedName>
    <definedName name="_____SA33" localSheetId="11">#REF!</definedName>
    <definedName name="_____SA33">#REF!</definedName>
    <definedName name="_____SA34" localSheetId="15">#REF!</definedName>
    <definedName name="_____SA34" localSheetId="16">#REF!</definedName>
    <definedName name="_____SA34" localSheetId="17">#REF!</definedName>
    <definedName name="_____SA34" localSheetId="18">#REF!</definedName>
    <definedName name="_____SA34" localSheetId="19">#REF!</definedName>
    <definedName name="_____SA34" localSheetId="20">#REF!</definedName>
    <definedName name="_____SA34" localSheetId="21">#REF!</definedName>
    <definedName name="_____SA34" localSheetId="22">#REF!</definedName>
    <definedName name="_____SA34" localSheetId="23">#REF!</definedName>
    <definedName name="_____SA34" localSheetId="24">#REF!</definedName>
    <definedName name="_____SA34" localSheetId="25">#REF!</definedName>
    <definedName name="_____SA34" localSheetId="26">#REF!</definedName>
    <definedName name="_____SA34" localSheetId="37">#REF!</definedName>
    <definedName name="_____SA34" localSheetId="40">#REF!</definedName>
    <definedName name="_____SA34" localSheetId="39">#REF!</definedName>
    <definedName name="_____SA34" localSheetId="38">#REF!</definedName>
    <definedName name="_____SA34" localSheetId="28">#REF!</definedName>
    <definedName name="_____SA34" localSheetId="10">#REF!</definedName>
    <definedName name="_____SA34" localSheetId="13">#REF!</definedName>
    <definedName name="_____SA34" localSheetId="12">#REF!</definedName>
    <definedName name="_____SA34" localSheetId="14">#REF!</definedName>
    <definedName name="_____SA34" localSheetId="27">#REF!</definedName>
    <definedName name="_____SA34" localSheetId="1">#REF!</definedName>
    <definedName name="_____SA34" localSheetId="0">#REF!</definedName>
    <definedName name="_____SA34" localSheetId="29">#REF!</definedName>
    <definedName name="_____SA34" localSheetId="11">#REF!</definedName>
    <definedName name="_____SA34">#REF!</definedName>
    <definedName name="_____SA35" localSheetId="15">#REF!</definedName>
    <definedName name="_____SA35" localSheetId="16">#REF!</definedName>
    <definedName name="_____SA35" localSheetId="17">#REF!</definedName>
    <definedName name="_____SA35" localSheetId="18">#REF!</definedName>
    <definedName name="_____SA35" localSheetId="19">#REF!</definedName>
    <definedName name="_____SA35" localSheetId="20">#REF!</definedName>
    <definedName name="_____SA35" localSheetId="21">#REF!</definedName>
    <definedName name="_____SA35" localSheetId="22">#REF!</definedName>
    <definedName name="_____SA35" localSheetId="23">#REF!</definedName>
    <definedName name="_____SA35" localSheetId="24">#REF!</definedName>
    <definedName name="_____SA35" localSheetId="25">#REF!</definedName>
    <definedName name="_____SA35" localSheetId="26">#REF!</definedName>
    <definedName name="_____SA35" localSheetId="37">#REF!</definedName>
    <definedName name="_____SA35" localSheetId="40">#REF!</definedName>
    <definedName name="_____SA35" localSheetId="39">#REF!</definedName>
    <definedName name="_____SA35" localSheetId="38">#REF!</definedName>
    <definedName name="_____SA35" localSheetId="28">#REF!</definedName>
    <definedName name="_____SA35" localSheetId="10">#REF!</definedName>
    <definedName name="_____SA35" localSheetId="13">#REF!</definedName>
    <definedName name="_____SA35" localSheetId="12">#REF!</definedName>
    <definedName name="_____SA35" localSheetId="14">#REF!</definedName>
    <definedName name="_____SA35" localSheetId="27">#REF!</definedName>
    <definedName name="_____SA35" localSheetId="1">#REF!</definedName>
    <definedName name="_____SA35" localSheetId="0">#REF!</definedName>
    <definedName name="_____SA35" localSheetId="29">#REF!</definedName>
    <definedName name="_____SA35" localSheetId="11">#REF!</definedName>
    <definedName name="_____SA35">#REF!</definedName>
    <definedName name="_____SA36" localSheetId="15">#REF!</definedName>
    <definedName name="_____SA36" localSheetId="16">#REF!</definedName>
    <definedName name="_____SA36" localSheetId="17">#REF!</definedName>
    <definedName name="_____SA36" localSheetId="18">#REF!</definedName>
    <definedName name="_____SA36" localSheetId="19">#REF!</definedName>
    <definedName name="_____SA36" localSheetId="20">#REF!</definedName>
    <definedName name="_____SA36" localSheetId="21">#REF!</definedName>
    <definedName name="_____SA36" localSheetId="22">#REF!</definedName>
    <definedName name="_____SA36" localSheetId="23">#REF!</definedName>
    <definedName name="_____SA36" localSheetId="24">#REF!</definedName>
    <definedName name="_____SA36" localSheetId="25">#REF!</definedName>
    <definedName name="_____SA36" localSheetId="26">#REF!</definedName>
    <definedName name="_____SA36" localSheetId="37">#REF!</definedName>
    <definedName name="_____SA36" localSheetId="40">#REF!</definedName>
    <definedName name="_____SA36" localSheetId="39">#REF!</definedName>
    <definedName name="_____SA36" localSheetId="38">#REF!</definedName>
    <definedName name="_____SA36" localSheetId="28">#REF!</definedName>
    <definedName name="_____SA36" localSheetId="10">#REF!</definedName>
    <definedName name="_____SA36" localSheetId="13">#REF!</definedName>
    <definedName name="_____SA36" localSheetId="12">#REF!</definedName>
    <definedName name="_____SA36" localSheetId="14">#REF!</definedName>
    <definedName name="_____SA36" localSheetId="27">#REF!</definedName>
    <definedName name="_____SA36" localSheetId="1">#REF!</definedName>
    <definedName name="_____SA36" localSheetId="0">#REF!</definedName>
    <definedName name="_____SA36" localSheetId="29">#REF!</definedName>
    <definedName name="_____SA36" localSheetId="11">#REF!</definedName>
    <definedName name="_____SA36">#REF!</definedName>
    <definedName name="_____SA37" localSheetId="15">#REF!</definedName>
    <definedName name="_____SA37" localSheetId="16">#REF!</definedName>
    <definedName name="_____SA37" localSheetId="17">#REF!</definedName>
    <definedName name="_____SA37" localSheetId="18">#REF!</definedName>
    <definedName name="_____SA37" localSheetId="19">#REF!</definedName>
    <definedName name="_____SA37" localSheetId="20">#REF!</definedName>
    <definedName name="_____SA37" localSheetId="21">#REF!</definedName>
    <definedName name="_____SA37" localSheetId="22">#REF!</definedName>
    <definedName name="_____SA37" localSheetId="23">#REF!</definedName>
    <definedName name="_____SA37" localSheetId="24">#REF!</definedName>
    <definedName name="_____SA37" localSheetId="25">#REF!</definedName>
    <definedName name="_____SA37" localSheetId="26">#REF!</definedName>
    <definedName name="_____SA37" localSheetId="37">#REF!</definedName>
    <definedName name="_____SA37" localSheetId="40">#REF!</definedName>
    <definedName name="_____SA37" localSheetId="39">#REF!</definedName>
    <definedName name="_____SA37" localSheetId="38">#REF!</definedName>
    <definedName name="_____SA37" localSheetId="28">#REF!</definedName>
    <definedName name="_____SA37" localSheetId="10">#REF!</definedName>
    <definedName name="_____SA37" localSheetId="13">#REF!</definedName>
    <definedName name="_____SA37" localSheetId="12">#REF!</definedName>
    <definedName name="_____SA37" localSheetId="14">#REF!</definedName>
    <definedName name="_____SA37" localSheetId="27">#REF!</definedName>
    <definedName name="_____SA37" localSheetId="1">#REF!</definedName>
    <definedName name="_____SA37" localSheetId="0">#REF!</definedName>
    <definedName name="_____SA37" localSheetId="29">#REF!</definedName>
    <definedName name="_____SA37" localSheetId="11">#REF!</definedName>
    <definedName name="_____SA37">#REF!</definedName>
    <definedName name="_____SA38" localSheetId="15">#REF!</definedName>
    <definedName name="_____SA38" localSheetId="16">#REF!</definedName>
    <definedName name="_____SA38" localSheetId="17">#REF!</definedName>
    <definedName name="_____SA38" localSheetId="18">#REF!</definedName>
    <definedName name="_____SA38" localSheetId="19">#REF!</definedName>
    <definedName name="_____SA38" localSheetId="20">#REF!</definedName>
    <definedName name="_____SA38" localSheetId="21">#REF!</definedName>
    <definedName name="_____SA38" localSheetId="22">#REF!</definedName>
    <definedName name="_____SA38" localSheetId="23">#REF!</definedName>
    <definedName name="_____SA38" localSheetId="24">#REF!</definedName>
    <definedName name="_____SA38" localSheetId="25">#REF!</definedName>
    <definedName name="_____SA38" localSheetId="26">#REF!</definedName>
    <definedName name="_____SA38" localSheetId="37">#REF!</definedName>
    <definedName name="_____SA38" localSheetId="40">#REF!</definedName>
    <definedName name="_____SA38" localSheetId="39">#REF!</definedName>
    <definedName name="_____SA38" localSheetId="38">#REF!</definedName>
    <definedName name="_____SA38" localSheetId="28">#REF!</definedName>
    <definedName name="_____SA38" localSheetId="10">#REF!</definedName>
    <definedName name="_____SA38" localSheetId="13">#REF!</definedName>
    <definedName name="_____SA38" localSheetId="12">#REF!</definedName>
    <definedName name="_____SA38" localSheetId="14">#REF!</definedName>
    <definedName name="_____SA38" localSheetId="27">#REF!</definedName>
    <definedName name="_____SA38" localSheetId="1">#REF!</definedName>
    <definedName name="_____SA38" localSheetId="0">#REF!</definedName>
    <definedName name="_____SA38" localSheetId="29">#REF!</definedName>
    <definedName name="_____SA38" localSheetId="11">#REF!</definedName>
    <definedName name="_____SA38">#REF!</definedName>
    <definedName name="_____SA39" localSheetId="15">#REF!</definedName>
    <definedName name="_____SA39" localSheetId="16">#REF!</definedName>
    <definedName name="_____SA39" localSheetId="17">#REF!</definedName>
    <definedName name="_____SA39" localSheetId="18">#REF!</definedName>
    <definedName name="_____SA39" localSheetId="19">#REF!</definedName>
    <definedName name="_____SA39" localSheetId="20">#REF!</definedName>
    <definedName name="_____SA39" localSheetId="21">#REF!</definedName>
    <definedName name="_____SA39" localSheetId="22">#REF!</definedName>
    <definedName name="_____SA39" localSheetId="23">#REF!</definedName>
    <definedName name="_____SA39" localSheetId="24">#REF!</definedName>
    <definedName name="_____SA39" localSheetId="25">#REF!</definedName>
    <definedName name="_____SA39" localSheetId="26">#REF!</definedName>
    <definedName name="_____SA39" localSheetId="37">#REF!</definedName>
    <definedName name="_____SA39" localSheetId="40">#REF!</definedName>
    <definedName name="_____SA39" localSheetId="39">#REF!</definedName>
    <definedName name="_____SA39" localSheetId="38">#REF!</definedName>
    <definedName name="_____SA39" localSheetId="28">#REF!</definedName>
    <definedName name="_____SA39" localSheetId="10">#REF!</definedName>
    <definedName name="_____SA39" localSheetId="13">#REF!</definedName>
    <definedName name="_____SA39" localSheetId="12">#REF!</definedName>
    <definedName name="_____SA39" localSheetId="14">#REF!</definedName>
    <definedName name="_____SA39" localSheetId="27">#REF!</definedName>
    <definedName name="_____SA39" localSheetId="1">#REF!</definedName>
    <definedName name="_____SA39" localSheetId="0">#REF!</definedName>
    <definedName name="_____SA39" localSheetId="29">#REF!</definedName>
    <definedName name="_____SA39" localSheetId="11">#REF!</definedName>
    <definedName name="_____SA39">#REF!</definedName>
    <definedName name="_____SA40" localSheetId="15">#REF!</definedName>
    <definedName name="_____SA40" localSheetId="16">#REF!</definedName>
    <definedName name="_____SA40" localSheetId="17">#REF!</definedName>
    <definedName name="_____SA40" localSheetId="18">#REF!</definedName>
    <definedName name="_____SA40" localSheetId="19">#REF!</definedName>
    <definedName name="_____SA40" localSheetId="20">#REF!</definedName>
    <definedName name="_____SA40" localSheetId="21">#REF!</definedName>
    <definedName name="_____SA40" localSheetId="22">#REF!</definedName>
    <definedName name="_____SA40" localSheetId="23">#REF!</definedName>
    <definedName name="_____SA40" localSheetId="24">#REF!</definedName>
    <definedName name="_____SA40" localSheetId="25">#REF!</definedName>
    <definedName name="_____SA40" localSheetId="26">#REF!</definedName>
    <definedName name="_____SA40" localSheetId="37">#REF!</definedName>
    <definedName name="_____SA40" localSheetId="40">#REF!</definedName>
    <definedName name="_____SA40" localSheetId="39">#REF!</definedName>
    <definedName name="_____SA40" localSheetId="38">#REF!</definedName>
    <definedName name="_____SA40" localSheetId="28">#REF!</definedName>
    <definedName name="_____SA40" localSheetId="10">#REF!</definedName>
    <definedName name="_____SA40" localSheetId="13">#REF!</definedName>
    <definedName name="_____SA40" localSheetId="12">#REF!</definedName>
    <definedName name="_____SA40" localSheetId="14">#REF!</definedName>
    <definedName name="_____SA40" localSheetId="27">#REF!</definedName>
    <definedName name="_____SA40" localSheetId="1">#REF!</definedName>
    <definedName name="_____SA40" localSheetId="0">#REF!</definedName>
    <definedName name="_____SA40" localSheetId="29">#REF!</definedName>
    <definedName name="_____SA40" localSheetId="11">#REF!</definedName>
    <definedName name="_____SA40">#REF!</definedName>
    <definedName name="_____SA41" localSheetId="15">#REF!</definedName>
    <definedName name="_____SA41" localSheetId="16">#REF!</definedName>
    <definedName name="_____SA41" localSheetId="17">#REF!</definedName>
    <definedName name="_____SA41" localSheetId="18">#REF!</definedName>
    <definedName name="_____SA41" localSheetId="19">#REF!</definedName>
    <definedName name="_____SA41" localSheetId="20">#REF!</definedName>
    <definedName name="_____SA41" localSheetId="21">#REF!</definedName>
    <definedName name="_____SA41" localSheetId="22">#REF!</definedName>
    <definedName name="_____SA41" localSheetId="23">#REF!</definedName>
    <definedName name="_____SA41" localSheetId="24">#REF!</definedName>
    <definedName name="_____SA41" localSheetId="25">#REF!</definedName>
    <definedName name="_____SA41" localSheetId="26">#REF!</definedName>
    <definedName name="_____SA41" localSheetId="37">#REF!</definedName>
    <definedName name="_____SA41" localSheetId="40">#REF!</definedName>
    <definedName name="_____SA41" localSheetId="39">#REF!</definedName>
    <definedName name="_____SA41" localSheetId="38">#REF!</definedName>
    <definedName name="_____SA41" localSheetId="28">#REF!</definedName>
    <definedName name="_____SA41" localSheetId="10">#REF!</definedName>
    <definedName name="_____SA41" localSheetId="13">#REF!</definedName>
    <definedName name="_____SA41" localSheetId="12">#REF!</definedName>
    <definedName name="_____SA41" localSheetId="14">#REF!</definedName>
    <definedName name="_____SA41" localSheetId="27">#REF!</definedName>
    <definedName name="_____SA41" localSheetId="1">#REF!</definedName>
    <definedName name="_____SA41" localSheetId="0">#REF!</definedName>
    <definedName name="_____SA41" localSheetId="29">#REF!</definedName>
    <definedName name="_____SA41" localSheetId="11">#REF!</definedName>
    <definedName name="_____SA41">#REF!</definedName>
    <definedName name="_____SA42" localSheetId="15">#REF!</definedName>
    <definedName name="_____SA42" localSheetId="16">#REF!</definedName>
    <definedName name="_____SA42" localSheetId="17">#REF!</definedName>
    <definedName name="_____SA42" localSheetId="18">#REF!</definedName>
    <definedName name="_____SA42" localSheetId="19">#REF!</definedName>
    <definedName name="_____SA42" localSheetId="20">#REF!</definedName>
    <definedName name="_____SA42" localSheetId="21">#REF!</definedName>
    <definedName name="_____SA42" localSheetId="22">#REF!</definedName>
    <definedName name="_____SA42" localSheetId="23">#REF!</definedName>
    <definedName name="_____SA42" localSheetId="24">#REF!</definedName>
    <definedName name="_____SA42" localSheetId="25">#REF!</definedName>
    <definedName name="_____SA42" localSheetId="26">#REF!</definedName>
    <definedName name="_____SA42" localSheetId="37">#REF!</definedName>
    <definedName name="_____SA42" localSheetId="40">#REF!</definedName>
    <definedName name="_____SA42" localSheetId="39">#REF!</definedName>
    <definedName name="_____SA42" localSheetId="38">#REF!</definedName>
    <definedName name="_____SA42" localSheetId="28">#REF!</definedName>
    <definedName name="_____SA42" localSheetId="10">#REF!</definedName>
    <definedName name="_____SA42" localSheetId="13">#REF!</definedName>
    <definedName name="_____SA42" localSheetId="12">#REF!</definedName>
    <definedName name="_____SA42" localSheetId="14">#REF!</definedName>
    <definedName name="_____SA42" localSheetId="27">#REF!</definedName>
    <definedName name="_____SA42" localSheetId="1">#REF!</definedName>
    <definedName name="_____SA42" localSheetId="0">#REF!</definedName>
    <definedName name="_____SA42" localSheetId="29">#REF!</definedName>
    <definedName name="_____SA42" localSheetId="11">#REF!</definedName>
    <definedName name="_____SA42">#REF!</definedName>
    <definedName name="_____SA43" localSheetId="15">#REF!</definedName>
    <definedName name="_____SA43" localSheetId="16">#REF!</definedName>
    <definedName name="_____SA43" localSheetId="17">#REF!</definedName>
    <definedName name="_____SA43" localSheetId="18">#REF!</definedName>
    <definedName name="_____SA43" localSheetId="19">#REF!</definedName>
    <definedName name="_____SA43" localSheetId="20">#REF!</definedName>
    <definedName name="_____SA43" localSheetId="21">#REF!</definedName>
    <definedName name="_____SA43" localSheetId="22">#REF!</definedName>
    <definedName name="_____SA43" localSheetId="23">#REF!</definedName>
    <definedName name="_____SA43" localSheetId="24">#REF!</definedName>
    <definedName name="_____SA43" localSheetId="25">#REF!</definedName>
    <definedName name="_____SA43" localSheetId="26">#REF!</definedName>
    <definedName name="_____SA43" localSheetId="37">#REF!</definedName>
    <definedName name="_____SA43" localSheetId="40">#REF!</definedName>
    <definedName name="_____SA43" localSheetId="39">#REF!</definedName>
    <definedName name="_____SA43" localSheetId="38">#REF!</definedName>
    <definedName name="_____SA43" localSheetId="28">#REF!</definedName>
    <definedName name="_____SA43" localSheetId="10">#REF!</definedName>
    <definedName name="_____SA43" localSheetId="13">#REF!</definedName>
    <definedName name="_____SA43" localSheetId="12">#REF!</definedName>
    <definedName name="_____SA43" localSheetId="14">#REF!</definedName>
    <definedName name="_____SA43" localSheetId="27">#REF!</definedName>
    <definedName name="_____SA43" localSheetId="1">#REF!</definedName>
    <definedName name="_____SA43" localSheetId="0">#REF!</definedName>
    <definedName name="_____SA43" localSheetId="29">#REF!</definedName>
    <definedName name="_____SA43" localSheetId="11">#REF!</definedName>
    <definedName name="_____SA43">#REF!</definedName>
    <definedName name="_____SA44" localSheetId="15">#REF!</definedName>
    <definedName name="_____SA44" localSheetId="16">#REF!</definedName>
    <definedName name="_____SA44" localSheetId="17">#REF!</definedName>
    <definedName name="_____SA44" localSheetId="18">#REF!</definedName>
    <definedName name="_____SA44" localSheetId="19">#REF!</definedName>
    <definedName name="_____SA44" localSheetId="20">#REF!</definedName>
    <definedName name="_____SA44" localSheetId="21">#REF!</definedName>
    <definedName name="_____SA44" localSheetId="22">#REF!</definedName>
    <definedName name="_____SA44" localSheetId="23">#REF!</definedName>
    <definedName name="_____SA44" localSheetId="24">#REF!</definedName>
    <definedName name="_____SA44" localSheetId="25">#REF!</definedName>
    <definedName name="_____SA44" localSheetId="26">#REF!</definedName>
    <definedName name="_____SA44" localSheetId="37">#REF!</definedName>
    <definedName name="_____SA44" localSheetId="40">#REF!</definedName>
    <definedName name="_____SA44" localSheetId="39">#REF!</definedName>
    <definedName name="_____SA44" localSheetId="38">#REF!</definedName>
    <definedName name="_____SA44" localSheetId="28">#REF!</definedName>
    <definedName name="_____SA44" localSheetId="10">#REF!</definedName>
    <definedName name="_____SA44" localSheetId="13">#REF!</definedName>
    <definedName name="_____SA44" localSheetId="12">#REF!</definedName>
    <definedName name="_____SA44" localSheetId="14">#REF!</definedName>
    <definedName name="_____SA44" localSheetId="27">#REF!</definedName>
    <definedName name="_____SA44" localSheetId="1">#REF!</definedName>
    <definedName name="_____SA44" localSheetId="0">#REF!</definedName>
    <definedName name="_____SA44" localSheetId="29">#REF!</definedName>
    <definedName name="_____SA44" localSheetId="11">#REF!</definedName>
    <definedName name="_____SA44">#REF!</definedName>
    <definedName name="_____SA45" localSheetId="15">#REF!</definedName>
    <definedName name="_____SA45" localSheetId="16">#REF!</definedName>
    <definedName name="_____SA45" localSheetId="17">#REF!</definedName>
    <definedName name="_____SA45" localSheetId="18">#REF!</definedName>
    <definedName name="_____SA45" localSheetId="19">#REF!</definedName>
    <definedName name="_____SA45" localSheetId="20">#REF!</definedName>
    <definedName name="_____SA45" localSheetId="21">#REF!</definedName>
    <definedName name="_____SA45" localSheetId="22">#REF!</definedName>
    <definedName name="_____SA45" localSheetId="23">#REF!</definedName>
    <definedName name="_____SA45" localSheetId="24">#REF!</definedName>
    <definedName name="_____SA45" localSheetId="25">#REF!</definedName>
    <definedName name="_____SA45" localSheetId="26">#REF!</definedName>
    <definedName name="_____SA45" localSheetId="37">#REF!</definedName>
    <definedName name="_____SA45" localSheetId="40">#REF!</definedName>
    <definedName name="_____SA45" localSheetId="39">#REF!</definedName>
    <definedName name="_____SA45" localSheetId="38">#REF!</definedName>
    <definedName name="_____SA45" localSheetId="28">#REF!</definedName>
    <definedName name="_____SA45" localSheetId="10">#REF!</definedName>
    <definedName name="_____SA45" localSheetId="13">#REF!</definedName>
    <definedName name="_____SA45" localSheetId="12">#REF!</definedName>
    <definedName name="_____SA45" localSheetId="14">#REF!</definedName>
    <definedName name="_____SA45" localSheetId="27">#REF!</definedName>
    <definedName name="_____SA45" localSheetId="1">#REF!</definedName>
    <definedName name="_____SA45" localSheetId="0">#REF!</definedName>
    <definedName name="_____SA45" localSheetId="29">#REF!</definedName>
    <definedName name="_____SA45" localSheetId="11">#REF!</definedName>
    <definedName name="_____SA45">#REF!</definedName>
    <definedName name="_____SA46" localSheetId="15">#REF!</definedName>
    <definedName name="_____SA46" localSheetId="16">#REF!</definedName>
    <definedName name="_____SA46" localSheetId="17">#REF!</definedName>
    <definedName name="_____SA46" localSheetId="18">#REF!</definedName>
    <definedName name="_____SA46" localSheetId="19">#REF!</definedName>
    <definedName name="_____SA46" localSheetId="20">#REF!</definedName>
    <definedName name="_____SA46" localSheetId="21">#REF!</definedName>
    <definedName name="_____SA46" localSheetId="22">#REF!</definedName>
    <definedName name="_____SA46" localSheetId="23">#REF!</definedName>
    <definedName name="_____SA46" localSheetId="24">#REF!</definedName>
    <definedName name="_____SA46" localSheetId="25">#REF!</definedName>
    <definedName name="_____SA46" localSheetId="26">#REF!</definedName>
    <definedName name="_____SA46" localSheetId="37">#REF!</definedName>
    <definedName name="_____SA46" localSheetId="40">#REF!</definedName>
    <definedName name="_____SA46" localSheetId="39">#REF!</definedName>
    <definedName name="_____SA46" localSheetId="38">#REF!</definedName>
    <definedName name="_____SA46" localSheetId="28">#REF!</definedName>
    <definedName name="_____SA46" localSheetId="10">#REF!</definedName>
    <definedName name="_____SA46" localSheetId="13">#REF!</definedName>
    <definedName name="_____SA46" localSheetId="12">#REF!</definedName>
    <definedName name="_____SA46" localSheetId="14">#REF!</definedName>
    <definedName name="_____SA46" localSheetId="27">#REF!</definedName>
    <definedName name="_____SA46" localSheetId="1">#REF!</definedName>
    <definedName name="_____SA46" localSheetId="0">#REF!</definedName>
    <definedName name="_____SA46" localSheetId="29">#REF!</definedName>
    <definedName name="_____SA46" localSheetId="11">#REF!</definedName>
    <definedName name="_____SA46">#REF!</definedName>
    <definedName name="_____SA47" localSheetId="15">#REF!</definedName>
    <definedName name="_____SA47" localSheetId="16">#REF!</definedName>
    <definedName name="_____SA47" localSheetId="17">#REF!</definedName>
    <definedName name="_____SA47" localSheetId="18">#REF!</definedName>
    <definedName name="_____SA47" localSheetId="19">#REF!</definedName>
    <definedName name="_____SA47" localSheetId="20">#REF!</definedName>
    <definedName name="_____SA47" localSheetId="21">#REF!</definedName>
    <definedName name="_____SA47" localSheetId="22">#REF!</definedName>
    <definedName name="_____SA47" localSheetId="23">#REF!</definedName>
    <definedName name="_____SA47" localSheetId="24">#REF!</definedName>
    <definedName name="_____SA47" localSheetId="25">#REF!</definedName>
    <definedName name="_____SA47" localSheetId="26">#REF!</definedName>
    <definedName name="_____SA47" localSheetId="37">#REF!</definedName>
    <definedName name="_____SA47" localSheetId="40">#REF!</definedName>
    <definedName name="_____SA47" localSheetId="39">#REF!</definedName>
    <definedName name="_____SA47" localSheetId="38">#REF!</definedName>
    <definedName name="_____SA47" localSheetId="28">#REF!</definedName>
    <definedName name="_____SA47" localSheetId="10">#REF!</definedName>
    <definedName name="_____SA47" localSheetId="13">#REF!</definedName>
    <definedName name="_____SA47" localSheetId="12">#REF!</definedName>
    <definedName name="_____SA47" localSheetId="14">#REF!</definedName>
    <definedName name="_____SA47" localSheetId="27">#REF!</definedName>
    <definedName name="_____SA47" localSheetId="1">#REF!</definedName>
    <definedName name="_____SA47" localSheetId="0">#REF!</definedName>
    <definedName name="_____SA47" localSheetId="29">#REF!</definedName>
    <definedName name="_____SA47" localSheetId="11">#REF!</definedName>
    <definedName name="_____SA47">#REF!</definedName>
    <definedName name="_____SA48" localSheetId="15">#REF!</definedName>
    <definedName name="_____SA48" localSheetId="16">#REF!</definedName>
    <definedName name="_____SA48" localSheetId="17">#REF!</definedName>
    <definedName name="_____SA48" localSheetId="18">#REF!</definedName>
    <definedName name="_____SA48" localSheetId="19">#REF!</definedName>
    <definedName name="_____SA48" localSheetId="20">#REF!</definedName>
    <definedName name="_____SA48" localSheetId="21">#REF!</definedName>
    <definedName name="_____SA48" localSheetId="22">#REF!</definedName>
    <definedName name="_____SA48" localSheetId="23">#REF!</definedName>
    <definedName name="_____SA48" localSheetId="24">#REF!</definedName>
    <definedName name="_____SA48" localSheetId="25">#REF!</definedName>
    <definedName name="_____SA48" localSheetId="26">#REF!</definedName>
    <definedName name="_____SA48" localSheetId="37">#REF!</definedName>
    <definedName name="_____SA48" localSheetId="40">#REF!</definedName>
    <definedName name="_____SA48" localSheetId="39">#REF!</definedName>
    <definedName name="_____SA48" localSheetId="38">#REF!</definedName>
    <definedName name="_____SA48" localSheetId="28">#REF!</definedName>
    <definedName name="_____SA48" localSheetId="10">#REF!</definedName>
    <definedName name="_____SA48" localSheetId="13">#REF!</definedName>
    <definedName name="_____SA48" localSheetId="12">#REF!</definedName>
    <definedName name="_____SA48" localSheetId="14">#REF!</definedName>
    <definedName name="_____SA48" localSheetId="27">#REF!</definedName>
    <definedName name="_____SA48" localSheetId="1">#REF!</definedName>
    <definedName name="_____SA48" localSheetId="0">#REF!</definedName>
    <definedName name="_____SA48" localSheetId="29">#REF!</definedName>
    <definedName name="_____SA48" localSheetId="11">#REF!</definedName>
    <definedName name="_____SA48">#REF!</definedName>
    <definedName name="_____SA49" localSheetId="15">#REF!</definedName>
    <definedName name="_____SA49" localSheetId="16">#REF!</definedName>
    <definedName name="_____SA49" localSheetId="17">#REF!</definedName>
    <definedName name="_____SA49" localSheetId="18">#REF!</definedName>
    <definedName name="_____SA49" localSheetId="19">#REF!</definedName>
    <definedName name="_____SA49" localSheetId="20">#REF!</definedName>
    <definedName name="_____SA49" localSheetId="21">#REF!</definedName>
    <definedName name="_____SA49" localSheetId="22">#REF!</definedName>
    <definedName name="_____SA49" localSheetId="23">#REF!</definedName>
    <definedName name="_____SA49" localSheetId="24">#REF!</definedName>
    <definedName name="_____SA49" localSheetId="25">#REF!</definedName>
    <definedName name="_____SA49" localSheetId="26">#REF!</definedName>
    <definedName name="_____SA49" localSheetId="37">#REF!</definedName>
    <definedName name="_____SA49" localSheetId="40">#REF!</definedName>
    <definedName name="_____SA49" localSheetId="39">#REF!</definedName>
    <definedName name="_____SA49" localSheetId="38">#REF!</definedName>
    <definedName name="_____SA49" localSheetId="28">#REF!</definedName>
    <definedName name="_____SA49" localSheetId="10">#REF!</definedName>
    <definedName name="_____SA49" localSheetId="13">#REF!</definedName>
    <definedName name="_____SA49" localSheetId="12">#REF!</definedName>
    <definedName name="_____SA49" localSheetId="14">#REF!</definedName>
    <definedName name="_____SA49" localSheetId="27">#REF!</definedName>
    <definedName name="_____SA49" localSheetId="1">#REF!</definedName>
    <definedName name="_____SA49" localSheetId="0">#REF!</definedName>
    <definedName name="_____SA49" localSheetId="29">#REF!</definedName>
    <definedName name="_____SA49" localSheetId="11">#REF!</definedName>
    <definedName name="_____SA49">#REF!</definedName>
    <definedName name="_____SA50" localSheetId="15">#REF!</definedName>
    <definedName name="_____SA50" localSheetId="16">#REF!</definedName>
    <definedName name="_____SA50" localSheetId="17">#REF!</definedName>
    <definedName name="_____SA50" localSheetId="18">#REF!</definedName>
    <definedName name="_____SA50" localSheetId="19">#REF!</definedName>
    <definedName name="_____SA50" localSheetId="20">#REF!</definedName>
    <definedName name="_____SA50" localSheetId="21">#REF!</definedName>
    <definedName name="_____SA50" localSheetId="22">#REF!</definedName>
    <definedName name="_____SA50" localSheetId="23">#REF!</definedName>
    <definedName name="_____SA50" localSheetId="24">#REF!</definedName>
    <definedName name="_____SA50" localSheetId="25">#REF!</definedName>
    <definedName name="_____SA50" localSheetId="26">#REF!</definedName>
    <definedName name="_____SA50" localSheetId="37">#REF!</definedName>
    <definedName name="_____SA50" localSheetId="40">#REF!</definedName>
    <definedName name="_____SA50" localSheetId="39">#REF!</definedName>
    <definedName name="_____SA50" localSheetId="38">#REF!</definedName>
    <definedName name="_____SA50" localSheetId="28">#REF!</definedName>
    <definedName name="_____SA50" localSheetId="10">#REF!</definedName>
    <definedName name="_____SA50" localSheetId="13">#REF!</definedName>
    <definedName name="_____SA50" localSheetId="12">#REF!</definedName>
    <definedName name="_____SA50" localSheetId="14">#REF!</definedName>
    <definedName name="_____SA50" localSheetId="27">#REF!</definedName>
    <definedName name="_____SA50" localSheetId="1">#REF!</definedName>
    <definedName name="_____SA50" localSheetId="0">#REF!</definedName>
    <definedName name="_____SA50" localSheetId="29">#REF!</definedName>
    <definedName name="_____SA50" localSheetId="11">#REF!</definedName>
    <definedName name="_____SA50">#REF!</definedName>
    <definedName name="_____SA51" localSheetId="15">#REF!</definedName>
    <definedName name="_____SA51" localSheetId="16">#REF!</definedName>
    <definedName name="_____SA51" localSheetId="17">#REF!</definedName>
    <definedName name="_____SA51" localSheetId="18">#REF!</definedName>
    <definedName name="_____SA51" localSheetId="19">#REF!</definedName>
    <definedName name="_____SA51" localSheetId="20">#REF!</definedName>
    <definedName name="_____SA51" localSheetId="21">#REF!</definedName>
    <definedName name="_____SA51" localSheetId="22">#REF!</definedName>
    <definedName name="_____SA51" localSheetId="23">#REF!</definedName>
    <definedName name="_____SA51" localSheetId="24">#REF!</definedName>
    <definedName name="_____SA51" localSheetId="25">#REF!</definedName>
    <definedName name="_____SA51" localSheetId="26">#REF!</definedName>
    <definedName name="_____SA51" localSheetId="37">#REF!</definedName>
    <definedName name="_____SA51" localSheetId="40">#REF!</definedName>
    <definedName name="_____SA51" localSheetId="39">#REF!</definedName>
    <definedName name="_____SA51" localSheetId="38">#REF!</definedName>
    <definedName name="_____SA51" localSheetId="28">#REF!</definedName>
    <definedName name="_____SA51" localSheetId="10">#REF!</definedName>
    <definedName name="_____SA51" localSheetId="13">#REF!</definedName>
    <definedName name="_____SA51" localSheetId="12">#REF!</definedName>
    <definedName name="_____SA51" localSheetId="14">#REF!</definedName>
    <definedName name="_____SA51" localSheetId="27">#REF!</definedName>
    <definedName name="_____SA51" localSheetId="1">#REF!</definedName>
    <definedName name="_____SA51" localSheetId="0">#REF!</definedName>
    <definedName name="_____SA51" localSheetId="29">#REF!</definedName>
    <definedName name="_____SA51" localSheetId="11">#REF!</definedName>
    <definedName name="_____SA51">#REF!</definedName>
    <definedName name="_____SA52" localSheetId="15">#REF!</definedName>
    <definedName name="_____SA52" localSheetId="16">#REF!</definedName>
    <definedName name="_____SA52" localSheetId="17">#REF!</definedName>
    <definedName name="_____SA52" localSheetId="18">#REF!</definedName>
    <definedName name="_____SA52" localSheetId="19">#REF!</definedName>
    <definedName name="_____SA52" localSheetId="20">#REF!</definedName>
    <definedName name="_____SA52" localSheetId="21">#REF!</definedName>
    <definedName name="_____SA52" localSheetId="22">#REF!</definedName>
    <definedName name="_____SA52" localSheetId="23">#REF!</definedName>
    <definedName name="_____SA52" localSheetId="24">#REF!</definedName>
    <definedName name="_____SA52" localSheetId="25">#REF!</definedName>
    <definedName name="_____SA52" localSheetId="26">#REF!</definedName>
    <definedName name="_____SA52" localSheetId="37">#REF!</definedName>
    <definedName name="_____SA52" localSheetId="40">#REF!</definedName>
    <definedName name="_____SA52" localSheetId="39">#REF!</definedName>
    <definedName name="_____SA52" localSheetId="38">#REF!</definedName>
    <definedName name="_____SA52" localSheetId="28">#REF!</definedName>
    <definedName name="_____SA52" localSheetId="10">#REF!</definedName>
    <definedName name="_____SA52" localSheetId="13">#REF!</definedName>
    <definedName name="_____SA52" localSheetId="12">#REF!</definedName>
    <definedName name="_____SA52" localSheetId="14">#REF!</definedName>
    <definedName name="_____SA52" localSheetId="27">#REF!</definedName>
    <definedName name="_____SA52" localSheetId="1">#REF!</definedName>
    <definedName name="_____SA52" localSheetId="0">#REF!</definedName>
    <definedName name="_____SA52" localSheetId="29">#REF!</definedName>
    <definedName name="_____SA52" localSheetId="11">#REF!</definedName>
    <definedName name="_____SA52">#REF!</definedName>
    <definedName name="_____SA53" localSheetId="15">#REF!</definedName>
    <definedName name="_____SA53" localSheetId="16">#REF!</definedName>
    <definedName name="_____SA53" localSheetId="17">#REF!</definedName>
    <definedName name="_____SA53" localSheetId="18">#REF!</definedName>
    <definedName name="_____SA53" localSheetId="19">#REF!</definedName>
    <definedName name="_____SA53" localSheetId="20">#REF!</definedName>
    <definedName name="_____SA53" localSheetId="21">#REF!</definedName>
    <definedName name="_____SA53" localSheetId="22">#REF!</definedName>
    <definedName name="_____SA53" localSheetId="23">#REF!</definedName>
    <definedName name="_____SA53" localSheetId="24">#REF!</definedName>
    <definedName name="_____SA53" localSheetId="25">#REF!</definedName>
    <definedName name="_____SA53" localSheetId="26">#REF!</definedName>
    <definedName name="_____SA53" localSheetId="37">#REF!</definedName>
    <definedName name="_____SA53" localSheetId="40">#REF!</definedName>
    <definedName name="_____SA53" localSheetId="39">#REF!</definedName>
    <definedName name="_____SA53" localSheetId="38">#REF!</definedName>
    <definedName name="_____SA53" localSheetId="28">#REF!</definedName>
    <definedName name="_____SA53" localSheetId="10">#REF!</definedName>
    <definedName name="_____SA53" localSheetId="13">#REF!</definedName>
    <definedName name="_____SA53" localSheetId="12">#REF!</definedName>
    <definedName name="_____SA53" localSheetId="14">#REF!</definedName>
    <definedName name="_____SA53" localSheetId="27">#REF!</definedName>
    <definedName name="_____SA53" localSheetId="1">#REF!</definedName>
    <definedName name="_____SA53" localSheetId="0">#REF!</definedName>
    <definedName name="_____SA53" localSheetId="29">#REF!</definedName>
    <definedName name="_____SA53" localSheetId="11">#REF!</definedName>
    <definedName name="_____SA53">#REF!</definedName>
    <definedName name="_____SA54" localSheetId="15">#REF!</definedName>
    <definedName name="_____SA54" localSheetId="16">#REF!</definedName>
    <definedName name="_____SA54" localSheetId="17">#REF!</definedName>
    <definedName name="_____SA54" localSheetId="18">#REF!</definedName>
    <definedName name="_____SA54" localSheetId="19">#REF!</definedName>
    <definedName name="_____SA54" localSheetId="20">#REF!</definedName>
    <definedName name="_____SA54" localSheetId="21">#REF!</definedName>
    <definedName name="_____SA54" localSheetId="22">#REF!</definedName>
    <definedName name="_____SA54" localSheetId="23">#REF!</definedName>
    <definedName name="_____SA54" localSheetId="24">#REF!</definedName>
    <definedName name="_____SA54" localSheetId="25">#REF!</definedName>
    <definedName name="_____SA54" localSheetId="26">#REF!</definedName>
    <definedName name="_____SA54" localSheetId="37">#REF!</definedName>
    <definedName name="_____SA54" localSheetId="40">#REF!</definedName>
    <definedName name="_____SA54" localSheetId="39">#REF!</definedName>
    <definedName name="_____SA54" localSheetId="38">#REF!</definedName>
    <definedName name="_____SA54" localSheetId="28">#REF!</definedName>
    <definedName name="_____SA54" localSheetId="10">#REF!</definedName>
    <definedName name="_____SA54" localSheetId="13">#REF!</definedName>
    <definedName name="_____SA54" localSheetId="12">#REF!</definedName>
    <definedName name="_____SA54" localSheetId="14">#REF!</definedName>
    <definedName name="_____SA54" localSheetId="27">#REF!</definedName>
    <definedName name="_____SA54" localSheetId="1">#REF!</definedName>
    <definedName name="_____SA54" localSheetId="0">#REF!</definedName>
    <definedName name="_____SA54" localSheetId="29">#REF!</definedName>
    <definedName name="_____SA54" localSheetId="11">#REF!</definedName>
    <definedName name="_____SA54">#REF!</definedName>
    <definedName name="_____SA55" localSheetId="15">#REF!</definedName>
    <definedName name="_____SA55" localSheetId="16">#REF!</definedName>
    <definedName name="_____SA55" localSheetId="17">#REF!</definedName>
    <definedName name="_____SA55" localSheetId="18">#REF!</definedName>
    <definedName name="_____SA55" localSheetId="19">#REF!</definedName>
    <definedName name="_____SA55" localSheetId="20">#REF!</definedName>
    <definedName name="_____SA55" localSheetId="21">#REF!</definedName>
    <definedName name="_____SA55" localSheetId="22">#REF!</definedName>
    <definedName name="_____SA55" localSheetId="23">#REF!</definedName>
    <definedName name="_____SA55" localSheetId="24">#REF!</definedName>
    <definedName name="_____SA55" localSheetId="25">#REF!</definedName>
    <definedName name="_____SA55" localSheetId="26">#REF!</definedName>
    <definedName name="_____SA55" localSheetId="37">#REF!</definedName>
    <definedName name="_____SA55" localSheetId="40">#REF!</definedName>
    <definedName name="_____SA55" localSheetId="39">#REF!</definedName>
    <definedName name="_____SA55" localSheetId="38">#REF!</definedName>
    <definedName name="_____SA55" localSheetId="28">#REF!</definedName>
    <definedName name="_____SA55" localSheetId="10">#REF!</definedName>
    <definedName name="_____SA55" localSheetId="13">#REF!</definedName>
    <definedName name="_____SA55" localSheetId="12">#REF!</definedName>
    <definedName name="_____SA55" localSheetId="14">#REF!</definedName>
    <definedName name="_____SA55" localSheetId="27">#REF!</definedName>
    <definedName name="_____SA55" localSheetId="1">#REF!</definedName>
    <definedName name="_____SA55" localSheetId="0">#REF!</definedName>
    <definedName name="_____SA55" localSheetId="29">#REF!</definedName>
    <definedName name="_____SA55" localSheetId="11">#REF!</definedName>
    <definedName name="_____SA55">#REF!</definedName>
    <definedName name="_____SA56" localSheetId="15">#REF!</definedName>
    <definedName name="_____SA56" localSheetId="16">#REF!</definedName>
    <definedName name="_____SA56" localSheetId="17">#REF!</definedName>
    <definedName name="_____SA56" localSheetId="18">#REF!</definedName>
    <definedName name="_____SA56" localSheetId="19">#REF!</definedName>
    <definedName name="_____SA56" localSheetId="20">#REF!</definedName>
    <definedName name="_____SA56" localSheetId="21">#REF!</definedName>
    <definedName name="_____SA56" localSheetId="22">#REF!</definedName>
    <definedName name="_____SA56" localSheetId="23">#REF!</definedName>
    <definedName name="_____SA56" localSheetId="24">#REF!</definedName>
    <definedName name="_____SA56" localSheetId="25">#REF!</definedName>
    <definedName name="_____SA56" localSheetId="26">#REF!</definedName>
    <definedName name="_____SA56" localSheetId="37">#REF!</definedName>
    <definedName name="_____SA56" localSheetId="40">#REF!</definedName>
    <definedName name="_____SA56" localSheetId="39">#REF!</definedName>
    <definedName name="_____SA56" localSheetId="38">#REF!</definedName>
    <definedName name="_____SA56" localSheetId="28">#REF!</definedName>
    <definedName name="_____SA56" localSheetId="10">#REF!</definedName>
    <definedName name="_____SA56" localSheetId="13">#REF!</definedName>
    <definedName name="_____SA56" localSheetId="12">#REF!</definedName>
    <definedName name="_____SA56" localSheetId="14">#REF!</definedName>
    <definedName name="_____SA56" localSheetId="27">#REF!</definedName>
    <definedName name="_____SA56" localSheetId="1">#REF!</definedName>
    <definedName name="_____SA56" localSheetId="0">#REF!</definedName>
    <definedName name="_____SA56" localSheetId="29">#REF!</definedName>
    <definedName name="_____SA56" localSheetId="11">#REF!</definedName>
    <definedName name="_____SA56">#REF!</definedName>
    <definedName name="_____SA57" localSheetId="15">#REF!</definedName>
    <definedName name="_____SA57" localSheetId="16">#REF!</definedName>
    <definedName name="_____SA57" localSheetId="17">#REF!</definedName>
    <definedName name="_____SA57" localSheetId="18">#REF!</definedName>
    <definedName name="_____SA57" localSheetId="19">#REF!</definedName>
    <definedName name="_____SA57" localSheetId="20">#REF!</definedName>
    <definedName name="_____SA57" localSheetId="21">#REF!</definedName>
    <definedName name="_____SA57" localSheetId="22">#REF!</definedName>
    <definedName name="_____SA57" localSheetId="23">#REF!</definedName>
    <definedName name="_____SA57" localSheetId="24">#REF!</definedName>
    <definedName name="_____SA57" localSheetId="25">#REF!</definedName>
    <definedName name="_____SA57" localSheetId="26">#REF!</definedName>
    <definedName name="_____SA57" localSheetId="37">#REF!</definedName>
    <definedName name="_____SA57" localSheetId="40">#REF!</definedName>
    <definedName name="_____SA57" localSheetId="39">#REF!</definedName>
    <definedName name="_____SA57" localSheetId="38">#REF!</definedName>
    <definedName name="_____SA57" localSheetId="28">#REF!</definedName>
    <definedName name="_____SA57" localSheetId="10">#REF!</definedName>
    <definedName name="_____SA57" localSheetId="13">#REF!</definedName>
    <definedName name="_____SA57" localSheetId="12">#REF!</definedName>
    <definedName name="_____SA57" localSheetId="14">#REF!</definedName>
    <definedName name="_____SA57" localSheetId="27">#REF!</definedName>
    <definedName name="_____SA57" localSheetId="1">#REF!</definedName>
    <definedName name="_____SA57" localSheetId="0">#REF!</definedName>
    <definedName name="_____SA57" localSheetId="29">#REF!</definedName>
    <definedName name="_____SA57" localSheetId="11">#REF!</definedName>
    <definedName name="_____SA57">#REF!</definedName>
    <definedName name="_____SA58" localSheetId="15">#REF!</definedName>
    <definedName name="_____SA58" localSheetId="16">#REF!</definedName>
    <definedName name="_____SA58" localSheetId="17">#REF!</definedName>
    <definedName name="_____SA58" localSheetId="18">#REF!</definedName>
    <definedName name="_____SA58" localSheetId="19">#REF!</definedName>
    <definedName name="_____SA58" localSheetId="20">#REF!</definedName>
    <definedName name="_____SA58" localSheetId="21">#REF!</definedName>
    <definedName name="_____SA58" localSheetId="22">#REF!</definedName>
    <definedName name="_____SA58" localSheetId="23">#REF!</definedName>
    <definedName name="_____SA58" localSheetId="24">#REF!</definedName>
    <definedName name="_____SA58" localSheetId="25">#REF!</definedName>
    <definedName name="_____SA58" localSheetId="26">#REF!</definedName>
    <definedName name="_____SA58" localSheetId="37">#REF!</definedName>
    <definedName name="_____SA58" localSheetId="40">#REF!</definedName>
    <definedName name="_____SA58" localSheetId="39">#REF!</definedName>
    <definedName name="_____SA58" localSheetId="38">#REF!</definedName>
    <definedName name="_____SA58" localSheetId="28">#REF!</definedName>
    <definedName name="_____SA58" localSheetId="10">#REF!</definedName>
    <definedName name="_____SA58" localSheetId="13">#REF!</definedName>
    <definedName name="_____SA58" localSheetId="12">#REF!</definedName>
    <definedName name="_____SA58" localSheetId="14">#REF!</definedName>
    <definedName name="_____SA58" localSheetId="27">#REF!</definedName>
    <definedName name="_____SA58" localSheetId="1">#REF!</definedName>
    <definedName name="_____SA58" localSheetId="0">#REF!</definedName>
    <definedName name="_____SA58" localSheetId="29">#REF!</definedName>
    <definedName name="_____SA58" localSheetId="11">#REF!</definedName>
    <definedName name="_____SA58">#REF!</definedName>
    <definedName name="_____SA59" localSheetId="15">#REF!</definedName>
    <definedName name="_____SA59" localSheetId="16">#REF!</definedName>
    <definedName name="_____SA59" localSheetId="17">#REF!</definedName>
    <definedName name="_____SA59" localSheetId="18">#REF!</definedName>
    <definedName name="_____SA59" localSheetId="19">#REF!</definedName>
    <definedName name="_____SA59" localSheetId="20">#REF!</definedName>
    <definedName name="_____SA59" localSheetId="21">#REF!</definedName>
    <definedName name="_____SA59" localSheetId="22">#REF!</definedName>
    <definedName name="_____SA59" localSheetId="23">#REF!</definedName>
    <definedName name="_____SA59" localSheetId="24">#REF!</definedName>
    <definedName name="_____SA59" localSheetId="25">#REF!</definedName>
    <definedName name="_____SA59" localSheetId="26">#REF!</definedName>
    <definedName name="_____SA59" localSheetId="37">#REF!</definedName>
    <definedName name="_____SA59" localSheetId="40">#REF!</definedName>
    <definedName name="_____SA59" localSheetId="39">#REF!</definedName>
    <definedName name="_____SA59" localSheetId="38">#REF!</definedName>
    <definedName name="_____SA59" localSheetId="28">#REF!</definedName>
    <definedName name="_____SA59" localSheetId="10">#REF!</definedName>
    <definedName name="_____SA59" localSheetId="13">#REF!</definedName>
    <definedName name="_____SA59" localSheetId="12">#REF!</definedName>
    <definedName name="_____SA59" localSheetId="14">#REF!</definedName>
    <definedName name="_____SA59" localSheetId="27">#REF!</definedName>
    <definedName name="_____SA59" localSheetId="1">#REF!</definedName>
    <definedName name="_____SA59" localSheetId="0">#REF!</definedName>
    <definedName name="_____SA59" localSheetId="29">#REF!</definedName>
    <definedName name="_____SA59" localSheetId="11">#REF!</definedName>
    <definedName name="_____SA59">#REF!</definedName>
    <definedName name="_____SA60" localSheetId="15">#REF!</definedName>
    <definedName name="_____SA60" localSheetId="16">#REF!</definedName>
    <definedName name="_____SA60" localSheetId="17">#REF!</definedName>
    <definedName name="_____SA60" localSheetId="18">#REF!</definedName>
    <definedName name="_____SA60" localSheetId="19">#REF!</definedName>
    <definedName name="_____SA60" localSheetId="20">#REF!</definedName>
    <definedName name="_____SA60" localSheetId="21">#REF!</definedName>
    <definedName name="_____SA60" localSheetId="22">#REF!</definedName>
    <definedName name="_____SA60" localSheetId="23">#REF!</definedName>
    <definedName name="_____SA60" localSheetId="24">#REF!</definedName>
    <definedName name="_____SA60" localSheetId="25">#REF!</definedName>
    <definedName name="_____SA60" localSheetId="26">#REF!</definedName>
    <definedName name="_____SA60" localSheetId="37">#REF!</definedName>
    <definedName name="_____SA60" localSheetId="40">#REF!</definedName>
    <definedName name="_____SA60" localSheetId="39">#REF!</definedName>
    <definedName name="_____SA60" localSheetId="38">#REF!</definedName>
    <definedName name="_____SA60" localSheetId="28">#REF!</definedName>
    <definedName name="_____SA60" localSheetId="10">#REF!</definedName>
    <definedName name="_____SA60" localSheetId="13">#REF!</definedName>
    <definedName name="_____SA60" localSheetId="12">#REF!</definedName>
    <definedName name="_____SA60" localSheetId="14">#REF!</definedName>
    <definedName name="_____SA60" localSheetId="27">#REF!</definedName>
    <definedName name="_____SA60" localSheetId="1">#REF!</definedName>
    <definedName name="_____SA60" localSheetId="0">#REF!</definedName>
    <definedName name="_____SA60" localSheetId="29">#REF!</definedName>
    <definedName name="_____SA60" localSheetId="11">#REF!</definedName>
    <definedName name="_____SA60">#REF!</definedName>
    <definedName name="_____SA61" localSheetId="15">#REF!</definedName>
    <definedName name="_____SA61" localSheetId="16">#REF!</definedName>
    <definedName name="_____SA61" localSheetId="17">#REF!</definedName>
    <definedName name="_____SA61" localSheetId="18">#REF!</definedName>
    <definedName name="_____SA61" localSheetId="19">#REF!</definedName>
    <definedName name="_____SA61" localSheetId="20">#REF!</definedName>
    <definedName name="_____SA61" localSheetId="21">#REF!</definedName>
    <definedName name="_____SA61" localSheetId="22">#REF!</definedName>
    <definedName name="_____SA61" localSheetId="23">#REF!</definedName>
    <definedName name="_____SA61" localSheetId="24">#REF!</definedName>
    <definedName name="_____SA61" localSheetId="25">#REF!</definedName>
    <definedName name="_____SA61" localSheetId="26">#REF!</definedName>
    <definedName name="_____SA61" localSheetId="37">#REF!</definedName>
    <definedName name="_____SA61" localSheetId="40">#REF!</definedName>
    <definedName name="_____SA61" localSheetId="39">#REF!</definedName>
    <definedName name="_____SA61" localSheetId="38">#REF!</definedName>
    <definedName name="_____SA61" localSheetId="28">#REF!</definedName>
    <definedName name="_____SA61" localSheetId="10">#REF!</definedName>
    <definedName name="_____SA61" localSheetId="13">#REF!</definedName>
    <definedName name="_____SA61" localSheetId="12">#REF!</definedName>
    <definedName name="_____SA61" localSheetId="14">#REF!</definedName>
    <definedName name="_____SA61" localSheetId="27">#REF!</definedName>
    <definedName name="_____SA61" localSheetId="1">#REF!</definedName>
    <definedName name="_____SA61" localSheetId="0">#REF!</definedName>
    <definedName name="_____SA61" localSheetId="29">#REF!</definedName>
    <definedName name="_____SA61" localSheetId="11">#REF!</definedName>
    <definedName name="_____SA61">#REF!</definedName>
    <definedName name="_____SA62" localSheetId="15">#REF!</definedName>
    <definedName name="_____SA62" localSheetId="16">#REF!</definedName>
    <definedName name="_____SA62" localSheetId="17">#REF!</definedName>
    <definedName name="_____SA62" localSheetId="18">#REF!</definedName>
    <definedName name="_____SA62" localSheetId="19">#REF!</definedName>
    <definedName name="_____SA62" localSheetId="20">#REF!</definedName>
    <definedName name="_____SA62" localSheetId="21">#REF!</definedName>
    <definedName name="_____SA62" localSheetId="22">#REF!</definedName>
    <definedName name="_____SA62" localSheetId="23">#REF!</definedName>
    <definedName name="_____SA62" localSheetId="24">#REF!</definedName>
    <definedName name="_____SA62" localSheetId="25">#REF!</definedName>
    <definedName name="_____SA62" localSheetId="26">#REF!</definedName>
    <definedName name="_____SA62" localSheetId="37">#REF!</definedName>
    <definedName name="_____SA62" localSheetId="40">#REF!</definedName>
    <definedName name="_____SA62" localSheetId="39">#REF!</definedName>
    <definedName name="_____SA62" localSheetId="38">#REF!</definedName>
    <definedName name="_____SA62" localSheetId="28">#REF!</definedName>
    <definedName name="_____SA62" localSheetId="10">#REF!</definedName>
    <definedName name="_____SA62" localSheetId="13">#REF!</definedName>
    <definedName name="_____SA62" localSheetId="12">#REF!</definedName>
    <definedName name="_____SA62" localSheetId="14">#REF!</definedName>
    <definedName name="_____SA62" localSheetId="27">#REF!</definedName>
    <definedName name="_____SA62" localSheetId="1">#REF!</definedName>
    <definedName name="_____SA62" localSheetId="0">#REF!</definedName>
    <definedName name="_____SA62" localSheetId="29">#REF!</definedName>
    <definedName name="_____SA62" localSheetId="11">#REF!</definedName>
    <definedName name="_____SA62">#REF!</definedName>
    <definedName name="_____SA63" localSheetId="15">#REF!</definedName>
    <definedName name="_____SA63" localSheetId="16">#REF!</definedName>
    <definedName name="_____SA63" localSheetId="17">#REF!</definedName>
    <definedName name="_____SA63" localSheetId="18">#REF!</definedName>
    <definedName name="_____SA63" localSheetId="19">#REF!</definedName>
    <definedName name="_____SA63" localSheetId="20">#REF!</definedName>
    <definedName name="_____SA63" localSheetId="21">#REF!</definedName>
    <definedName name="_____SA63" localSheetId="22">#REF!</definedName>
    <definedName name="_____SA63" localSheetId="23">#REF!</definedName>
    <definedName name="_____SA63" localSheetId="24">#REF!</definedName>
    <definedName name="_____SA63" localSheetId="25">#REF!</definedName>
    <definedName name="_____SA63" localSheetId="26">#REF!</definedName>
    <definedName name="_____SA63" localSheetId="37">#REF!</definedName>
    <definedName name="_____SA63" localSheetId="40">#REF!</definedName>
    <definedName name="_____SA63" localSheetId="39">#REF!</definedName>
    <definedName name="_____SA63" localSheetId="38">#REF!</definedName>
    <definedName name="_____SA63" localSheetId="28">#REF!</definedName>
    <definedName name="_____SA63" localSheetId="10">#REF!</definedName>
    <definedName name="_____SA63" localSheetId="13">#REF!</definedName>
    <definedName name="_____SA63" localSheetId="12">#REF!</definedName>
    <definedName name="_____SA63" localSheetId="14">#REF!</definedName>
    <definedName name="_____SA63" localSheetId="27">#REF!</definedName>
    <definedName name="_____SA63" localSheetId="1">#REF!</definedName>
    <definedName name="_____SA63" localSheetId="0">#REF!</definedName>
    <definedName name="_____SA63" localSheetId="29">#REF!</definedName>
    <definedName name="_____SA63" localSheetId="11">#REF!</definedName>
    <definedName name="_____SA63">#REF!</definedName>
    <definedName name="_____SA64" localSheetId="15">#REF!</definedName>
    <definedName name="_____SA64" localSheetId="16">#REF!</definedName>
    <definedName name="_____SA64" localSheetId="17">#REF!</definedName>
    <definedName name="_____SA64" localSheetId="18">#REF!</definedName>
    <definedName name="_____SA64" localSheetId="19">#REF!</definedName>
    <definedName name="_____SA64" localSheetId="20">#REF!</definedName>
    <definedName name="_____SA64" localSheetId="21">#REF!</definedName>
    <definedName name="_____SA64" localSheetId="22">#REF!</definedName>
    <definedName name="_____SA64" localSheetId="23">#REF!</definedName>
    <definedName name="_____SA64" localSheetId="24">#REF!</definedName>
    <definedName name="_____SA64" localSheetId="25">#REF!</definedName>
    <definedName name="_____SA64" localSheetId="26">#REF!</definedName>
    <definedName name="_____SA64" localSheetId="37">#REF!</definedName>
    <definedName name="_____SA64" localSheetId="40">#REF!</definedName>
    <definedName name="_____SA64" localSheetId="39">#REF!</definedName>
    <definedName name="_____SA64" localSheetId="38">#REF!</definedName>
    <definedName name="_____SA64" localSheetId="28">#REF!</definedName>
    <definedName name="_____SA64" localSheetId="10">#REF!</definedName>
    <definedName name="_____SA64" localSheetId="13">#REF!</definedName>
    <definedName name="_____SA64" localSheetId="12">#REF!</definedName>
    <definedName name="_____SA64" localSheetId="14">#REF!</definedName>
    <definedName name="_____SA64" localSheetId="27">#REF!</definedName>
    <definedName name="_____SA64" localSheetId="1">#REF!</definedName>
    <definedName name="_____SA64" localSheetId="0">#REF!</definedName>
    <definedName name="_____SA64" localSheetId="29">#REF!</definedName>
    <definedName name="_____SA64" localSheetId="11">#REF!</definedName>
    <definedName name="_____SA64">#REF!</definedName>
    <definedName name="_____SA65" localSheetId="15">#REF!</definedName>
    <definedName name="_____SA65" localSheetId="16">#REF!</definedName>
    <definedName name="_____SA65" localSheetId="17">#REF!</definedName>
    <definedName name="_____SA65" localSheetId="18">#REF!</definedName>
    <definedName name="_____SA65" localSheetId="19">#REF!</definedName>
    <definedName name="_____SA65" localSheetId="20">#REF!</definedName>
    <definedName name="_____SA65" localSheetId="21">#REF!</definedName>
    <definedName name="_____SA65" localSheetId="22">#REF!</definedName>
    <definedName name="_____SA65" localSheetId="23">#REF!</definedName>
    <definedName name="_____SA65" localSheetId="24">#REF!</definedName>
    <definedName name="_____SA65" localSheetId="25">#REF!</definedName>
    <definedName name="_____SA65" localSheetId="26">#REF!</definedName>
    <definedName name="_____SA65" localSheetId="37">#REF!</definedName>
    <definedName name="_____SA65" localSheetId="40">#REF!</definedName>
    <definedName name="_____SA65" localSheetId="39">#REF!</definedName>
    <definedName name="_____SA65" localSheetId="38">#REF!</definedName>
    <definedName name="_____SA65" localSheetId="28">#REF!</definedName>
    <definedName name="_____SA65" localSheetId="10">#REF!</definedName>
    <definedName name="_____SA65" localSheetId="13">#REF!</definedName>
    <definedName name="_____SA65" localSheetId="12">#REF!</definedName>
    <definedName name="_____SA65" localSheetId="14">#REF!</definedName>
    <definedName name="_____SA65" localSheetId="27">#REF!</definedName>
    <definedName name="_____SA65" localSheetId="1">#REF!</definedName>
    <definedName name="_____SA65" localSheetId="0">#REF!</definedName>
    <definedName name="_____SA65" localSheetId="29">#REF!</definedName>
    <definedName name="_____SA65" localSheetId="11">#REF!</definedName>
    <definedName name="_____SA65">#REF!</definedName>
    <definedName name="_____SET0109" localSheetId="16">#REF!</definedName>
    <definedName name="_____SET0109" localSheetId="17">#REF!</definedName>
    <definedName name="_____SET0109" localSheetId="18">#REF!</definedName>
    <definedName name="_____SET0109" localSheetId="19">#REF!</definedName>
    <definedName name="_____SET0109" localSheetId="20">#REF!</definedName>
    <definedName name="_____SET0109" localSheetId="21">#REF!</definedName>
    <definedName name="_____SET0109" localSheetId="22">#REF!</definedName>
    <definedName name="_____SET0109" localSheetId="23">#REF!</definedName>
    <definedName name="_____SET0109" localSheetId="24">#REF!</definedName>
    <definedName name="_____SET0109" localSheetId="25">#REF!</definedName>
    <definedName name="_____SET0109" localSheetId="26">#REF!</definedName>
    <definedName name="_____SET0109" localSheetId="0">#REF!</definedName>
    <definedName name="_____SET0109">#REF!</definedName>
    <definedName name="_____SET1215" localSheetId="16">#REF!</definedName>
    <definedName name="_____SET1215" localSheetId="17">#REF!</definedName>
    <definedName name="_____SET1215" localSheetId="18">#REF!</definedName>
    <definedName name="_____SET1215" localSheetId="19">#REF!</definedName>
    <definedName name="_____SET1215" localSheetId="20">#REF!</definedName>
    <definedName name="_____SET1215" localSheetId="21">#REF!</definedName>
    <definedName name="_____SET1215" localSheetId="22">#REF!</definedName>
    <definedName name="_____SET1215" localSheetId="23">#REF!</definedName>
    <definedName name="_____SET1215" localSheetId="24">#REF!</definedName>
    <definedName name="_____SET1215" localSheetId="25">#REF!</definedName>
    <definedName name="_____SET1215" localSheetId="26">#REF!</definedName>
    <definedName name="_____SET1215" localSheetId="0">#REF!</definedName>
    <definedName name="_____SET1215">#REF!</definedName>
    <definedName name="____a1" localSheetId="15">#REF!</definedName>
    <definedName name="____a1" localSheetId="16">#REF!</definedName>
    <definedName name="____a1" localSheetId="17">#REF!</definedName>
    <definedName name="____a1" localSheetId="18">#REF!</definedName>
    <definedName name="____a1" localSheetId="19">#REF!</definedName>
    <definedName name="____a1" localSheetId="20">#REF!</definedName>
    <definedName name="____a1" localSheetId="21">#REF!</definedName>
    <definedName name="____a1" localSheetId="22">#REF!</definedName>
    <definedName name="____a1" localSheetId="23">#REF!</definedName>
    <definedName name="____a1" localSheetId="24">#REF!</definedName>
    <definedName name="____a1" localSheetId="25">#REF!</definedName>
    <definedName name="____a1" localSheetId="26">#REF!</definedName>
    <definedName name="____a1" localSheetId="37">#REF!</definedName>
    <definedName name="____a1" localSheetId="40">#REF!</definedName>
    <definedName name="____a1" localSheetId="39">#REF!</definedName>
    <definedName name="____a1" localSheetId="38">#REF!</definedName>
    <definedName name="____a1" localSheetId="28">#REF!</definedName>
    <definedName name="____a1" localSheetId="10">#REF!</definedName>
    <definedName name="____a1" localSheetId="13">#REF!</definedName>
    <definedName name="____a1" localSheetId="12">#REF!</definedName>
    <definedName name="____a1" localSheetId="14">#REF!</definedName>
    <definedName name="____a1" localSheetId="27">#REF!</definedName>
    <definedName name="____a1" localSheetId="1">#REF!</definedName>
    <definedName name="____a1" localSheetId="0">#REF!</definedName>
    <definedName name="____a1" localSheetId="29">#REF!</definedName>
    <definedName name="____a1" localSheetId="11">#REF!</definedName>
    <definedName name="____a1">#REF!</definedName>
    <definedName name="____Fld11">[1]급여명세서!$F$10:$G$12,[1]급여명세서!$I$10:$J$12,[1]급여명세서!$D$24:$I$24,[1]급여명세서!$E$27:$J$27,[1]급여명세서!$E$29:$J$29,[1]급여명세서!$E$32:$J$32,[1]급여명세서!$E$34:$J$34,[1]급여명세서!$E$36:$J$36,[1]급여명세서!$E$43:$J$43,[1]급여명세서!$E$46:$J$46,[1]급여명세서!$E$48:$J$48,[1]급여명세서!$E$50:$J$50</definedName>
    <definedName name="____SA07" localSheetId="15">#REF!</definedName>
    <definedName name="____SA07" localSheetId="16">#REF!</definedName>
    <definedName name="____SA07" localSheetId="17">#REF!</definedName>
    <definedName name="____SA07" localSheetId="18">#REF!</definedName>
    <definedName name="____SA07" localSheetId="19">#REF!</definedName>
    <definedName name="____SA07" localSheetId="20">#REF!</definedName>
    <definedName name="____SA07" localSheetId="21">#REF!</definedName>
    <definedName name="____SA07" localSheetId="22">#REF!</definedName>
    <definedName name="____SA07" localSheetId="23">#REF!</definedName>
    <definedName name="____SA07" localSheetId="24">#REF!</definedName>
    <definedName name="____SA07" localSheetId="25">#REF!</definedName>
    <definedName name="____SA07" localSheetId="26">#REF!</definedName>
    <definedName name="____SA07" localSheetId="37">#REF!</definedName>
    <definedName name="____SA07" localSheetId="40">#REF!</definedName>
    <definedName name="____SA07" localSheetId="39">#REF!</definedName>
    <definedName name="____SA07" localSheetId="38">#REF!</definedName>
    <definedName name="____SA07" localSheetId="28">#REF!</definedName>
    <definedName name="____SA07" localSheetId="10">#REF!</definedName>
    <definedName name="____SA07" localSheetId="13">#REF!</definedName>
    <definedName name="____SA07" localSheetId="12">#REF!</definedName>
    <definedName name="____SA07" localSheetId="14">#REF!</definedName>
    <definedName name="____SA07" localSheetId="27">#REF!</definedName>
    <definedName name="____SA07" localSheetId="1">#REF!</definedName>
    <definedName name="____SA07" localSheetId="0">#REF!</definedName>
    <definedName name="____SA07" localSheetId="29">#REF!</definedName>
    <definedName name="____SA07" localSheetId="11">#REF!</definedName>
    <definedName name="____SA07">#REF!</definedName>
    <definedName name="____SA08" localSheetId="15">#REF!</definedName>
    <definedName name="____SA08" localSheetId="16">#REF!</definedName>
    <definedName name="____SA08" localSheetId="17">#REF!</definedName>
    <definedName name="____SA08" localSheetId="18">#REF!</definedName>
    <definedName name="____SA08" localSheetId="19">#REF!</definedName>
    <definedName name="____SA08" localSheetId="20">#REF!</definedName>
    <definedName name="____SA08" localSheetId="21">#REF!</definedName>
    <definedName name="____SA08" localSheetId="22">#REF!</definedName>
    <definedName name="____SA08" localSheetId="23">#REF!</definedName>
    <definedName name="____SA08" localSheetId="24">#REF!</definedName>
    <definedName name="____SA08" localSheetId="25">#REF!</definedName>
    <definedName name="____SA08" localSheetId="26">#REF!</definedName>
    <definedName name="____SA08" localSheetId="37">#REF!</definedName>
    <definedName name="____SA08" localSheetId="40">#REF!</definedName>
    <definedName name="____SA08" localSheetId="39">#REF!</definedName>
    <definedName name="____SA08" localSheetId="38">#REF!</definedName>
    <definedName name="____SA08" localSheetId="28">#REF!</definedName>
    <definedName name="____SA08" localSheetId="10">#REF!</definedName>
    <definedName name="____SA08" localSheetId="13">#REF!</definedName>
    <definedName name="____SA08" localSheetId="12">#REF!</definedName>
    <definedName name="____SA08" localSheetId="14">#REF!</definedName>
    <definedName name="____SA08" localSheetId="27">#REF!</definedName>
    <definedName name="____SA08" localSheetId="1">#REF!</definedName>
    <definedName name="____SA08" localSheetId="0">#REF!</definedName>
    <definedName name="____SA08" localSheetId="29">#REF!</definedName>
    <definedName name="____SA08" localSheetId="11">#REF!</definedName>
    <definedName name="____SA08">#REF!</definedName>
    <definedName name="____SA09" localSheetId="15">#REF!</definedName>
    <definedName name="____SA09" localSheetId="16">#REF!</definedName>
    <definedName name="____SA09" localSheetId="17">#REF!</definedName>
    <definedName name="____SA09" localSheetId="18">#REF!</definedName>
    <definedName name="____SA09" localSheetId="19">#REF!</definedName>
    <definedName name="____SA09" localSheetId="20">#REF!</definedName>
    <definedName name="____SA09" localSheetId="21">#REF!</definedName>
    <definedName name="____SA09" localSheetId="22">#REF!</definedName>
    <definedName name="____SA09" localSheetId="23">#REF!</definedName>
    <definedName name="____SA09" localSheetId="24">#REF!</definedName>
    <definedName name="____SA09" localSheetId="25">#REF!</definedName>
    <definedName name="____SA09" localSheetId="26">#REF!</definedName>
    <definedName name="____SA09" localSheetId="37">#REF!</definedName>
    <definedName name="____SA09" localSheetId="40">#REF!</definedName>
    <definedName name="____SA09" localSheetId="39">#REF!</definedName>
    <definedName name="____SA09" localSheetId="38">#REF!</definedName>
    <definedName name="____SA09" localSheetId="28">#REF!</definedName>
    <definedName name="____SA09" localSheetId="10">#REF!</definedName>
    <definedName name="____SA09" localSheetId="13">#REF!</definedName>
    <definedName name="____SA09" localSheetId="12">#REF!</definedName>
    <definedName name="____SA09" localSheetId="14">#REF!</definedName>
    <definedName name="____SA09" localSheetId="27">#REF!</definedName>
    <definedName name="____SA09" localSheetId="1">#REF!</definedName>
    <definedName name="____SA09" localSheetId="0">#REF!</definedName>
    <definedName name="____SA09" localSheetId="29">#REF!</definedName>
    <definedName name="____SA09" localSheetId="11">#REF!</definedName>
    <definedName name="____SA09">#REF!</definedName>
    <definedName name="____SA10" localSheetId="15">#REF!</definedName>
    <definedName name="____SA10" localSheetId="16">#REF!</definedName>
    <definedName name="____SA10" localSheetId="17">#REF!</definedName>
    <definedName name="____SA10" localSheetId="18">#REF!</definedName>
    <definedName name="____SA10" localSheetId="19">#REF!</definedName>
    <definedName name="____SA10" localSheetId="20">#REF!</definedName>
    <definedName name="____SA10" localSheetId="21">#REF!</definedName>
    <definedName name="____SA10" localSheetId="22">#REF!</definedName>
    <definedName name="____SA10" localSheetId="23">#REF!</definedName>
    <definedName name="____SA10" localSheetId="24">#REF!</definedName>
    <definedName name="____SA10" localSheetId="25">#REF!</definedName>
    <definedName name="____SA10" localSheetId="26">#REF!</definedName>
    <definedName name="____SA10" localSheetId="37">#REF!</definedName>
    <definedName name="____SA10" localSheetId="40">#REF!</definedName>
    <definedName name="____SA10" localSheetId="39">#REF!</definedName>
    <definedName name="____SA10" localSheetId="38">#REF!</definedName>
    <definedName name="____SA10" localSheetId="28">#REF!</definedName>
    <definedName name="____SA10" localSheetId="10">#REF!</definedName>
    <definedName name="____SA10" localSheetId="13">#REF!</definedName>
    <definedName name="____SA10" localSheetId="12">#REF!</definedName>
    <definedName name="____SA10" localSheetId="14">#REF!</definedName>
    <definedName name="____SA10" localSheetId="27">#REF!</definedName>
    <definedName name="____SA10" localSheetId="1">#REF!</definedName>
    <definedName name="____SA10" localSheetId="0">#REF!</definedName>
    <definedName name="____SA10" localSheetId="29">#REF!</definedName>
    <definedName name="____SA10" localSheetId="11">#REF!</definedName>
    <definedName name="____SA10">#REF!</definedName>
    <definedName name="____SA11" localSheetId="15">#REF!</definedName>
    <definedName name="____SA11" localSheetId="16">#REF!</definedName>
    <definedName name="____SA11" localSheetId="17">#REF!</definedName>
    <definedName name="____SA11" localSheetId="18">#REF!</definedName>
    <definedName name="____SA11" localSheetId="19">#REF!</definedName>
    <definedName name="____SA11" localSheetId="20">#REF!</definedName>
    <definedName name="____SA11" localSheetId="21">#REF!</definedName>
    <definedName name="____SA11" localSheetId="22">#REF!</definedName>
    <definedName name="____SA11" localSheetId="23">#REF!</definedName>
    <definedName name="____SA11" localSheetId="24">#REF!</definedName>
    <definedName name="____SA11" localSheetId="25">#REF!</definedName>
    <definedName name="____SA11" localSheetId="26">#REF!</definedName>
    <definedName name="____SA11" localSheetId="37">#REF!</definedName>
    <definedName name="____SA11" localSheetId="40">#REF!</definedName>
    <definedName name="____SA11" localSheetId="39">#REF!</definedName>
    <definedName name="____SA11" localSheetId="38">#REF!</definedName>
    <definedName name="____SA11" localSheetId="28">#REF!</definedName>
    <definedName name="____SA11" localSheetId="10">#REF!</definedName>
    <definedName name="____SA11" localSheetId="13">#REF!</definedName>
    <definedName name="____SA11" localSheetId="12">#REF!</definedName>
    <definedName name="____SA11" localSheetId="14">#REF!</definedName>
    <definedName name="____SA11" localSheetId="27">#REF!</definedName>
    <definedName name="____SA11" localSheetId="1">#REF!</definedName>
    <definedName name="____SA11" localSheetId="0">#REF!</definedName>
    <definedName name="____SA11" localSheetId="29">#REF!</definedName>
    <definedName name="____SA11" localSheetId="11">#REF!</definedName>
    <definedName name="____SA11">#REF!</definedName>
    <definedName name="____SA12" localSheetId="15">#REF!</definedName>
    <definedName name="____SA12" localSheetId="16">#REF!</definedName>
    <definedName name="____SA12" localSheetId="17">#REF!</definedName>
    <definedName name="____SA12" localSheetId="18">#REF!</definedName>
    <definedName name="____SA12" localSheetId="19">#REF!</definedName>
    <definedName name="____SA12" localSheetId="20">#REF!</definedName>
    <definedName name="____SA12" localSheetId="21">#REF!</definedName>
    <definedName name="____SA12" localSheetId="22">#REF!</definedName>
    <definedName name="____SA12" localSheetId="23">#REF!</definedName>
    <definedName name="____SA12" localSheetId="24">#REF!</definedName>
    <definedName name="____SA12" localSheetId="25">#REF!</definedName>
    <definedName name="____SA12" localSheetId="26">#REF!</definedName>
    <definedName name="____SA12" localSheetId="37">#REF!</definedName>
    <definedName name="____SA12" localSheetId="40">#REF!</definedName>
    <definedName name="____SA12" localSheetId="39">#REF!</definedName>
    <definedName name="____SA12" localSheetId="38">#REF!</definedName>
    <definedName name="____SA12" localSheetId="28">#REF!</definedName>
    <definedName name="____SA12" localSheetId="10">#REF!</definedName>
    <definedName name="____SA12" localSheetId="13">#REF!</definedName>
    <definedName name="____SA12" localSheetId="12">#REF!</definedName>
    <definedName name="____SA12" localSheetId="14">#REF!</definedName>
    <definedName name="____SA12" localSheetId="27">#REF!</definedName>
    <definedName name="____SA12" localSheetId="1">#REF!</definedName>
    <definedName name="____SA12" localSheetId="0">#REF!</definedName>
    <definedName name="____SA12" localSheetId="29">#REF!</definedName>
    <definedName name="____SA12" localSheetId="11">#REF!</definedName>
    <definedName name="____SA12">#REF!</definedName>
    <definedName name="____SA13" localSheetId="15">#REF!</definedName>
    <definedName name="____SA13" localSheetId="16">#REF!</definedName>
    <definedName name="____SA13" localSheetId="17">#REF!</definedName>
    <definedName name="____SA13" localSheetId="18">#REF!</definedName>
    <definedName name="____SA13" localSheetId="19">#REF!</definedName>
    <definedName name="____SA13" localSheetId="20">#REF!</definedName>
    <definedName name="____SA13" localSheetId="21">#REF!</definedName>
    <definedName name="____SA13" localSheetId="22">#REF!</definedName>
    <definedName name="____SA13" localSheetId="23">#REF!</definedName>
    <definedName name="____SA13" localSheetId="24">#REF!</definedName>
    <definedName name="____SA13" localSheetId="25">#REF!</definedName>
    <definedName name="____SA13" localSheetId="26">#REF!</definedName>
    <definedName name="____SA13" localSheetId="37">#REF!</definedName>
    <definedName name="____SA13" localSheetId="40">#REF!</definedName>
    <definedName name="____SA13" localSheetId="39">#REF!</definedName>
    <definedName name="____SA13" localSheetId="38">#REF!</definedName>
    <definedName name="____SA13" localSheetId="28">#REF!</definedName>
    <definedName name="____SA13" localSheetId="10">#REF!</definedName>
    <definedName name="____SA13" localSheetId="13">#REF!</definedName>
    <definedName name="____SA13" localSheetId="12">#REF!</definedName>
    <definedName name="____SA13" localSheetId="14">#REF!</definedName>
    <definedName name="____SA13" localSheetId="27">#REF!</definedName>
    <definedName name="____SA13" localSheetId="1">#REF!</definedName>
    <definedName name="____SA13" localSheetId="0">#REF!</definedName>
    <definedName name="____SA13" localSheetId="29">#REF!</definedName>
    <definedName name="____SA13" localSheetId="11">#REF!</definedName>
    <definedName name="____SA13">#REF!</definedName>
    <definedName name="____SA14" localSheetId="15">#REF!</definedName>
    <definedName name="____SA14" localSheetId="16">#REF!</definedName>
    <definedName name="____SA14" localSheetId="17">#REF!</definedName>
    <definedName name="____SA14" localSheetId="18">#REF!</definedName>
    <definedName name="____SA14" localSheetId="19">#REF!</definedName>
    <definedName name="____SA14" localSheetId="20">#REF!</definedName>
    <definedName name="____SA14" localSheetId="21">#REF!</definedName>
    <definedName name="____SA14" localSheetId="22">#REF!</definedName>
    <definedName name="____SA14" localSheetId="23">#REF!</definedName>
    <definedName name="____SA14" localSheetId="24">#REF!</definedName>
    <definedName name="____SA14" localSheetId="25">#REF!</definedName>
    <definedName name="____SA14" localSheetId="26">#REF!</definedName>
    <definedName name="____SA14" localSheetId="37">#REF!</definedName>
    <definedName name="____SA14" localSheetId="40">#REF!</definedName>
    <definedName name="____SA14" localSheetId="39">#REF!</definedName>
    <definedName name="____SA14" localSheetId="38">#REF!</definedName>
    <definedName name="____SA14" localSheetId="28">#REF!</definedName>
    <definedName name="____SA14" localSheetId="10">#REF!</definedName>
    <definedName name="____SA14" localSheetId="13">#REF!</definedName>
    <definedName name="____SA14" localSheetId="12">#REF!</definedName>
    <definedName name="____SA14" localSheetId="14">#REF!</definedName>
    <definedName name="____SA14" localSheetId="27">#REF!</definedName>
    <definedName name="____SA14" localSheetId="1">#REF!</definedName>
    <definedName name="____SA14" localSheetId="0">#REF!</definedName>
    <definedName name="____SA14" localSheetId="29">#REF!</definedName>
    <definedName name="____SA14" localSheetId="11">#REF!</definedName>
    <definedName name="____SA14">#REF!</definedName>
    <definedName name="____SA15" localSheetId="15">#REF!</definedName>
    <definedName name="____SA15" localSheetId="16">#REF!</definedName>
    <definedName name="____SA15" localSheetId="17">#REF!</definedName>
    <definedName name="____SA15" localSheetId="18">#REF!</definedName>
    <definedName name="____SA15" localSheetId="19">#REF!</definedName>
    <definedName name="____SA15" localSheetId="20">#REF!</definedName>
    <definedName name="____SA15" localSheetId="21">#REF!</definedName>
    <definedName name="____SA15" localSheetId="22">#REF!</definedName>
    <definedName name="____SA15" localSheetId="23">#REF!</definedName>
    <definedName name="____SA15" localSheetId="24">#REF!</definedName>
    <definedName name="____SA15" localSheetId="25">#REF!</definedName>
    <definedName name="____SA15" localSheetId="26">#REF!</definedName>
    <definedName name="____SA15" localSheetId="37">#REF!</definedName>
    <definedName name="____SA15" localSheetId="40">#REF!</definedName>
    <definedName name="____SA15" localSheetId="39">#REF!</definedName>
    <definedName name="____SA15" localSheetId="38">#REF!</definedName>
    <definedName name="____SA15" localSheetId="28">#REF!</definedName>
    <definedName name="____SA15" localSheetId="10">#REF!</definedName>
    <definedName name="____SA15" localSheetId="13">#REF!</definedName>
    <definedName name="____SA15" localSheetId="12">#REF!</definedName>
    <definedName name="____SA15" localSheetId="14">#REF!</definedName>
    <definedName name="____SA15" localSheetId="27">#REF!</definedName>
    <definedName name="____SA15" localSheetId="1">#REF!</definedName>
    <definedName name="____SA15" localSheetId="0">#REF!</definedName>
    <definedName name="____SA15" localSheetId="29">#REF!</definedName>
    <definedName name="____SA15" localSheetId="11">#REF!</definedName>
    <definedName name="____SA15">#REF!</definedName>
    <definedName name="____SA16" localSheetId="15">#REF!</definedName>
    <definedName name="____SA16" localSheetId="16">#REF!</definedName>
    <definedName name="____SA16" localSheetId="17">#REF!</definedName>
    <definedName name="____SA16" localSheetId="18">#REF!</definedName>
    <definedName name="____SA16" localSheetId="19">#REF!</definedName>
    <definedName name="____SA16" localSheetId="20">#REF!</definedName>
    <definedName name="____SA16" localSheetId="21">#REF!</definedName>
    <definedName name="____SA16" localSheetId="22">#REF!</definedName>
    <definedName name="____SA16" localSheetId="23">#REF!</definedName>
    <definedName name="____SA16" localSheetId="24">#REF!</definedName>
    <definedName name="____SA16" localSheetId="25">#REF!</definedName>
    <definedName name="____SA16" localSheetId="26">#REF!</definedName>
    <definedName name="____SA16" localSheetId="37">#REF!</definedName>
    <definedName name="____SA16" localSheetId="40">#REF!</definedName>
    <definedName name="____SA16" localSheetId="39">#REF!</definedName>
    <definedName name="____SA16" localSheetId="38">#REF!</definedName>
    <definedName name="____SA16" localSheetId="28">#REF!</definedName>
    <definedName name="____SA16" localSheetId="10">#REF!</definedName>
    <definedName name="____SA16" localSheetId="13">#REF!</definedName>
    <definedName name="____SA16" localSheetId="12">#REF!</definedName>
    <definedName name="____SA16" localSheetId="14">#REF!</definedName>
    <definedName name="____SA16" localSheetId="27">#REF!</definedName>
    <definedName name="____SA16" localSheetId="1">#REF!</definedName>
    <definedName name="____SA16" localSheetId="0">#REF!</definedName>
    <definedName name="____SA16" localSheetId="29">#REF!</definedName>
    <definedName name="____SA16" localSheetId="11">#REF!</definedName>
    <definedName name="____SA16">#REF!</definedName>
    <definedName name="____SA17" localSheetId="15">#REF!</definedName>
    <definedName name="____SA17" localSheetId="16">#REF!</definedName>
    <definedName name="____SA17" localSheetId="17">#REF!</definedName>
    <definedName name="____SA17" localSheetId="18">#REF!</definedName>
    <definedName name="____SA17" localSheetId="19">#REF!</definedName>
    <definedName name="____SA17" localSheetId="20">#REF!</definedName>
    <definedName name="____SA17" localSheetId="21">#REF!</definedName>
    <definedName name="____SA17" localSheetId="22">#REF!</definedName>
    <definedName name="____SA17" localSheetId="23">#REF!</definedName>
    <definedName name="____SA17" localSheetId="24">#REF!</definedName>
    <definedName name="____SA17" localSheetId="25">#REF!</definedName>
    <definedName name="____SA17" localSheetId="26">#REF!</definedName>
    <definedName name="____SA17" localSheetId="37">#REF!</definedName>
    <definedName name="____SA17" localSheetId="40">#REF!</definedName>
    <definedName name="____SA17" localSheetId="39">#REF!</definedName>
    <definedName name="____SA17" localSheetId="38">#REF!</definedName>
    <definedName name="____SA17" localSheetId="28">#REF!</definedName>
    <definedName name="____SA17" localSheetId="10">#REF!</definedName>
    <definedName name="____SA17" localSheetId="13">#REF!</definedName>
    <definedName name="____SA17" localSheetId="12">#REF!</definedName>
    <definedName name="____SA17" localSheetId="14">#REF!</definedName>
    <definedName name="____SA17" localSheetId="27">#REF!</definedName>
    <definedName name="____SA17" localSheetId="1">#REF!</definedName>
    <definedName name="____SA17" localSheetId="0">#REF!</definedName>
    <definedName name="____SA17" localSheetId="29">#REF!</definedName>
    <definedName name="____SA17" localSheetId="11">#REF!</definedName>
    <definedName name="____SA17">#REF!</definedName>
    <definedName name="____SA18" localSheetId="15">#REF!</definedName>
    <definedName name="____SA18" localSheetId="16">#REF!</definedName>
    <definedName name="____SA18" localSheetId="17">#REF!</definedName>
    <definedName name="____SA18" localSheetId="18">#REF!</definedName>
    <definedName name="____SA18" localSheetId="19">#REF!</definedName>
    <definedName name="____SA18" localSheetId="20">#REF!</definedName>
    <definedName name="____SA18" localSheetId="21">#REF!</definedName>
    <definedName name="____SA18" localSheetId="22">#REF!</definedName>
    <definedName name="____SA18" localSheetId="23">#REF!</definedName>
    <definedName name="____SA18" localSheetId="24">#REF!</definedName>
    <definedName name="____SA18" localSheetId="25">#REF!</definedName>
    <definedName name="____SA18" localSheetId="26">#REF!</definedName>
    <definedName name="____SA18" localSheetId="37">#REF!</definedName>
    <definedName name="____SA18" localSheetId="40">#REF!</definedName>
    <definedName name="____SA18" localSheetId="39">#REF!</definedName>
    <definedName name="____SA18" localSheetId="38">#REF!</definedName>
    <definedName name="____SA18" localSheetId="28">#REF!</definedName>
    <definedName name="____SA18" localSheetId="10">#REF!</definedName>
    <definedName name="____SA18" localSheetId="13">#REF!</definedName>
    <definedName name="____SA18" localSheetId="12">#REF!</definedName>
    <definedName name="____SA18" localSheetId="14">#REF!</definedName>
    <definedName name="____SA18" localSheetId="27">#REF!</definedName>
    <definedName name="____SA18" localSheetId="1">#REF!</definedName>
    <definedName name="____SA18" localSheetId="0">#REF!</definedName>
    <definedName name="____SA18" localSheetId="29">#REF!</definedName>
    <definedName name="____SA18" localSheetId="11">#REF!</definedName>
    <definedName name="____SA18">#REF!</definedName>
    <definedName name="____SA19" localSheetId="15">#REF!</definedName>
    <definedName name="____SA19" localSheetId="16">#REF!</definedName>
    <definedName name="____SA19" localSheetId="17">#REF!</definedName>
    <definedName name="____SA19" localSheetId="18">#REF!</definedName>
    <definedName name="____SA19" localSheetId="19">#REF!</definedName>
    <definedName name="____SA19" localSheetId="20">#REF!</definedName>
    <definedName name="____SA19" localSheetId="21">#REF!</definedName>
    <definedName name="____SA19" localSheetId="22">#REF!</definedName>
    <definedName name="____SA19" localSheetId="23">#REF!</definedName>
    <definedName name="____SA19" localSheetId="24">#REF!</definedName>
    <definedName name="____SA19" localSheetId="25">#REF!</definedName>
    <definedName name="____SA19" localSheetId="26">#REF!</definedName>
    <definedName name="____SA19" localSheetId="37">#REF!</definedName>
    <definedName name="____SA19" localSheetId="40">#REF!</definedName>
    <definedName name="____SA19" localSheetId="39">#REF!</definedName>
    <definedName name="____SA19" localSheetId="38">#REF!</definedName>
    <definedName name="____SA19" localSheetId="28">#REF!</definedName>
    <definedName name="____SA19" localSheetId="10">#REF!</definedName>
    <definedName name="____SA19" localSheetId="13">#REF!</definedName>
    <definedName name="____SA19" localSheetId="12">#REF!</definedName>
    <definedName name="____SA19" localSheetId="14">#REF!</definedName>
    <definedName name="____SA19" localSheetId="27">#REF!</definedName>
    <definedName name="____SA19" localSheetId="1">#REF!</definedName>
    <definedName name="____SA19" localSheetId="0">#REF!</definedName>
    <definedName name="____SA19" localSheetId="29">#REF!</definedName>
    <definedName name="____SA19" localSheetId="11">#REF!</definedName>
    <definedName name="____SA19">#REF!</definedName>
    <definedName name="____SA20" localSheetId="15">#REF!</definedName>
    <definedName name="____SA20" localSheetId="16">#REF!</definedName>
    <definedName name="____SA20" localSheetId="17">#REF!</definedName>
    <definedName name="____SA20" localSheetId="18">#REF!</definedName>
    <definedName name="____SA20" localSheetId="19">#REF!</definedName>
    <definedName name="____SA20" localSheetId="20">#REF!</definedName>
    <definedName name="____SA20" localSheetId="21">#REF!</definedName>
    <definedName name="____SA20" localSheetId="22">#REF!</definedName>
    <definedName name="____SA20" localSheetId="23">#REF!</definedName>
    <definedName name="____SA20" localSheetId="24">#REF!</definedName>
    <definedName name="____SA20" localSheetId="25">#REF!</definedName>
    <definedName name="____SA20" localSheetId="26">#REF!</definedName>
    <definedName name="____SA20" localSheetId="37">#REF!</definedName>
    <definedName name="____SA20" localSheetId="40">#REF!</definedName>
    <definedName name="____SA20" localSheetId="39">#REF!</definedName>
    <definedName name="____SA20" localSheetId="38">#REF!</definedName>
    <definedName name="____SA20" localSheetId="28">#REF!</definedName>
    <definedName name="____SA20" localSheetId="10">#REF!</definedName>
    <definedName name="____SA20" localSheetId="13">#REF!</definedName>
    <definedName name="____SA20" localSheetId="12">#REF!</definedName>
    <definedName name="____SA20" localSheetId="14">#REF!</definedName>
    <definedName name="____SA20" localSheetId="27">#REF!</definedName>
    <definedName name="____SA20" localSheetId="1">#REF!</definedName>
    <definedName name="____SA20" localSheetId="0">#REF!</definedName>
    <definedName name="____SA20" localSheetId="29">#REF!</definedName>
    <definedName name="____SA20" localSheetId="11">#REF!</definedName>
    <definedName name="____SA20">#REF!</definedName>
    <definedName name="____SA21" localSheetId="15">#REF!</definedName>
    <definedName name="____SA21" localSheetId="16">#REF!</definedName>
    <definedName name="____SA21" localSheetId="17">#REF!</definedName>
    <definedName name="____SA21" localSheetId="18">#REF!</definedName>
    <definedName name="____SA21" localSheetId="19">#REF!</definedName>
    <definedName name="____SA21" localSheetId="20">#REF!</definedName>
    <definedName name="____SA21" localSheetId="21">#REF!</definedName>
    <definedName name="____SA21" localSheetId="22">#REF!</definedName>
    <definedName name="____SA21" localSheetId="23">#REF!</definedName>
    <definedName name="____SA21" localSheetId="24">#REF!</definedName>
    <definedName name="____SA21" localSheetId="25">#REF!</definedName>
    <definedName name="____SA21" localSheetId="26">#REF!</definedName>
    <definedName name="____SA21" localSheetId="37">#REF!</definedName>
    <definedName name="____SA21" localSheetId="40">#REF!</definedName>
    <definedName name="____SA21" localSheetId="39">#REF!</definedName>
    <definedName name="____SA21" localSheetId="38">#REF!</definedName>
    <definedName name="____SA21" localSheetId="28">#REF!</definedName>
    <definedName name="____SA21" localSheetId="10">#REF!</definedName>
    <definedName name="____SA21" localSheetId="13">#REF!</definedName>
    <definedName name="____SA21" localSheetId="12">#REF!</definedName>
    <definedName name="____SA21" localSheetId="14">#REF!</definedName>
    <definedName name="____SA21" localSheetId="27">#REF!</definedName>
    <definedName name="____SA21" localSheetId="1">#REF!</definedName>
    <definedName name="____SA21" localSheetId="0">#REF!</definedName>
    <definedName name="____SA21" localSheetId="29">#REF!</definedName>
    <definedName name="____SA21" localSheetId="11">#REF!</definedName>
    <definedName name="____SA21">#REF!</definedName>
    <definedName name="____SA22" localSheetId="15">#REF!</definedName>
    <definedName name="____SA22" localSheetId="16">#REF!</definedName>
    <definedName name="____SA22" localSheetId="17">#REF!</definedName>
    <definedName name="____SA22" localSheetId="18">#REF!</definedName>
    <definedName name="____SA22" localSheetId="19">#REF!</definedName>
    <definedName name="____SA22" localSheetId="20">#REF!</definedName>
    <definedName name="____SA22" localSheetId="21">#REF!</definedName>
    <definedName name="____SA22" localSheetId="22">#REF!</definedName>
    <definedName name="____SA22" localSheetId="23">#REF!</definedName>
    <definedName name="____SA22" localSheetId="24">#REF!</definedName>
    <definedName name="____SA22" localSheetId="25">#REF!</definedName>
    <definedName name="____SA22" localSheetId="26">#REF!</definedName>
    <definedName name="____SA22" localSheetId="37">#REF!</definedName>
    <definedName name="____SA22" localSheetId="40">#REF!</definedName>
    <definedName name="____SA22" localSheetId="39">#REF!</definedName>
    <definedName name="____SA22" localSheetId="38">#REF!</definedName>
    <definedName name="____SA22" localSheetId="28">#REF!</definedName>
    <definedName name="____SA22" localSheetId="10">#REF!</definedName>
    <definedName name="____SA22" localSheetId="13">#REF!</definedName>
    <definedName name="____SA22" localSheetId="12">#REF!</definedName>
    <definedName name="____SA22" localSheetId="14">#REF!</definedName>
    <definedName name="____SA22" localSheetId="27">#REF!</definedName>
    <definedName name="____SA22" localSheetId="1">#REF!</definedName>
    <definedName name="____SA22" localSheetId="0">#REF!</definedName>
    <definedName name="____SA22" localSheetId="29">#REF!</definedName>
    <definedName name="____SA22" localSheetId="11">#REF!</definedName>
    <definedName name="____SA22">#REF!</definedName>
    <definedName name="____SA23" localSheetId="15">#REF!</definedName>
    <definedName name="____SA23" localSheetId="16">#REF!</definedName>
    <definedName name="____SA23" localSheetId="17">#REF!</definedName>
    <definedName name="____SA23" localSheetId="18">#REF!</definedName>
    <definedName name="____SA23" localSheetId="19">#REF!</definedName>
    <definedName name="____SA23" localSheetId="20">#REF!</definedName>
    <definedName name="____SA23" localSheetId="21">#REF!</definedName>
    <definedName name="____SA23" localSheetId="22">#REF!</definedName>
    <definedName name="____SA23" localSheetId="23">#REF!</definedName>
    <definedName name="____SA23" localSheetId="24">#REF!</definedName>
    <definedName name="____SA23" localSheetId="25">#REF!</definedName>
    <definedName name="____SA23" localSheetId="26">#REF!</definedName>
    <definedName name="____SA23" localSheetId="37">#REF!</definedName>
    <definedName name="____SA23" localSheetId="40">#REF!</definedName>
    <definedName name="____SA23" localSheetId="39">#REF!</definedName>
    <definedName name="____SA23" localSheetId="38">#REF!</definedName>
    <definedName name="____SA23" localSheetId="28">#REF!</definedName>
    <definedName name="____SA23" localSheetId="10">#REF!</definedName>
    <definedName name="____SA23" localSheetId="13">#REF!</definedName>
    <definedName name="____SA23" localSheetId="12">#REF!</definedName>
    <definedName name="____SA23" localSheetId="14">#REF!</definedName>
    <definedName name="____SA23" localSheetId="27">#REF!</definedName>
    <definedName name="____SA23" localSheetId="1">#REF!</definedName>
    <definedName name="____SA23" localSheetId="0">#REF!</definedName>
    <definedName name="____SA23" localSheetId="29">#REF!</definedName>
    <definedName name="____SA23" localSheetId="11">#REF!</definedName>
    <definedName name="____SA23">#REF!</definedName>
    <definedName name="____SA24" localSheetId="15">#REF!</definedName>
    <definedName name="____SA24" localSheetId="16">#REF!</definedName>
    <definedName name="____SA24" localSheetId="17">#REF!</definedName>
    <definedName name="____SA24" localSheetId="18">#REF!</definedName>
    <definedName name="____SA24" localSheetId="19">#REF!</definedName>
    <definedName name="____SA24" localSheetId="20">#REF!</definedName>
    <definedName name="____SA24" localSheetId="21">#REF!</definedName>
    <definedName name="____SA24" localSheetId="22">#REF!</definedName>
    <definedName name="____SA24" localSheetId="23">#REF!</definedName>
    <definedName name="____SA24" localSheetId="24">#REF!</definedName>
    <definedName name="____SA24" localSheetId="25">#REF!</definedName>
    <definedName name="____SA24" localSheetId="26">#REF!</definedName>
    <definedName name="____SA24" localSheetId="37">#REF!</definedName>
    <definedName name="____SA24" localSheetId="40">#REF!</definedName>
    <definedName name="____SA24" localSheetId="39">#REF!</definedName>
    <definedName name="____SA24" localSheetId="38">#REF!</definedName>
    <definedName name="____SA24" localSheetId="28">#REF!</definedName>
    <definedName name="____SA24" localSheetId="10">#REF!</definedName>
    <definedName name="____SA24" localSheetId="13">#REF!</definedName>
    <definedName name="____SA24" localSheetId="12">#REF!</definedName>
    <definedName name="____SA24" localSheetId="14">#REF!</definedName>
    <definedName name="____SA24" localSheetId="27">#REF!</definedName>
    <definedName name="____SA24" localSheetId="1">#REF!</definedName>
    <definedName name="____SA24" localSheetId="0">#REF!</definedName>
    <definedName name="____SA24" localSheetId="29">#REF!</definedName>
    <definedName name="____SA24" localSheetId="11">#REF!</definedName>
    <definedName name="____SA24">#REF!</definedName>
    <definedName name="____SA25" localSheetId="15">#REF!</definedName>
    <definedName name="____SA25" localSheetId="16">#REF!</definedName>
    <definedName name="____SA25" localSheetId="17">#REF!</definedName>
    <definedName name="____SA25" localSheetId="18">#REF!</definedName>
    <definedName name="____SA25" localSheetId="19">#REF!</definedName>
    <definedName name="____SA25" localSheetId="20">#REF!</definedName>
    <definedName name="____SA25" localSheetId="21">#REF!</definedName>
    <definedName name="____SA25" localSheetId="22">#REF!</definedName>
    <definedName name="____SA25" localSheetId="23">#REF!</definedName>
    <definedName name="____SA25" localSheetId="24">#REF!</definedName>
    <definedName name="____SA25" localSheetId="25">#REF!</definedName>
    <definedName name="____SA25" localSheetId="26">#REF!</definedName>
    <definedName name="____SA25" localSheetId="37">#REF!</definedName>
    <definedName name="____SA25" localSheetId="40">#REF!</definedName>
    <definedName name="____SA25" localSheetId="39">#REF!</definedName>
    <definedName name="____SA25" localSheetId="38">#REF!</definedName>
    <definedName name="____SA25" localSheetId="28">#REF!</definedName>
    <definedName name="____SA25" localSheetId="10">#REF!</definedName>
    <definedName name="____SA25" localSheetId="13">#REF!</definedName>
    <definedName name="____SA25" localSheetId="12">#REF!</definedName>
    <definedName name="____SA25" localSheetId="14">#REF!</definedName>
    <definedName name="____SA25" localSheetId="27">#REF!</definedName>
    <definedName name="____SA25" localSheetId="1">#REF!</definedName>
    <definedName name="____SA25" localSheetId="0">#REF!</definedName>
    <definedName name="____SA25" localSheetId="29">#REF!</definedName>
    <definedName name="____SA25" localSheetId="11">#REF!</definedName>
    <definedName name="____SA25">#REF!</definedName>
    <definedName name="____SA26" localSheetId="15">#REF!</definedName>
    <definedName name="____SA26" localSheetId="16">#REF!</definedName>
    <definedName name="____SA26" localSheetId="17">#REF!</definedName>
    <definedName name="____SA26" localSheetId="18">#REF!</definedName>
    <definedName name="____SA26" localSheetId="19">#REF!</definedName>
    <definedName name="____SA26" localSheetId="20">#REF!</definedName>
    <definedName name="____SA26" localSheetId="21">#REF!</definedName>
    <definedName name="____SA26" localSheetId="22">#REF!</definedName>
    <definedName name="____SA26" localSheetId="23">#REF!</definedName>
    <definedName name="____SA26" localSheetId="24">#REF!</definedName>
    <definedName name="____SA26" localSheetId="25">#REF!</definedName>
    <definedName name="____SA26" localSheetId="26">#REF!</definedName>
    <definedName name="____SA26" localSheetId="37">#REF!</definedName>
    <definedName name="____SA26" localSheetId="40">#REF!</definedName>
    <definedName name="____SA26" localSheetId="39">#REF!</definedName>
    <definedName name="____SA26" localSheetId="38">#REF!</definedName>
    <definedName name="____SA26" localSheetId="28">#REF!</definedName>
    <definedName name="____SA26" localSheetId="10">#REF!</definedName>
    <definedName name="____SA26" localSheetId="13">#REF!</definedName>
    <definedName name="____SA26" localSheetId="12">#REF!</definedName>
    <definedName name="____SA26" localSheetId="14">#REF!</definedName>
    <definedName name="____SA26" localSheetId="27">#REF!</definedName>
    <definedName name="____SA26" localSheetId="1">#REF!</definedName>
    <definedName name="____SA26" localSheetId="0">#REF!</definedName>
    <definedName name="____SA26" localSheetId="29">#REF!</definedName>
    <definedName name="____SA26" localSheetId="11">#REF!</definedName>
    <definedName name="____SA26">#REF!</definedName>
    <definedName name="____SA27" localSheetId="15">#REF!</definedName>
    <definedName name="____SA27" localSheetId="16">#REF!</definedName>
    <definedName name="____SA27" localSheetId="17">#REF!</definedName>
    <definedName name="____SA27" localSheetId="18">#REF!</definedName>
    <definedName name="____SA27" localSheetId="19">#REF!</definedName>
    <definedName name="____SA27" localSheetId="20">#REF!</definedName>
    <definedName name="____SA27" localSheetId="21">#REF!</definedName>
    <definedName name="____SA27" localSheetId="22">#REF!</definedName>
    <definedName name="____SA27" localSheetId="23">#REF!</definedName>
    <definedName name="____SA27" localSheetId="24">#REF!</definedName>
    <definedName name="____SA27" localSheetId="25">#REF!</definedName>
    <definedName name="____SA27" localSheetId="26">#REF!</definedName>
    <definedName name="____SA27" localSheetId="37">#REF!</definedName>
    <definedName name="____SA27" localSheetId="40">#REF!</definedName>
    <definedName name="____SA27" localSheetId="39">#REF!</definedName>
    <definedName name="____SA27" localSheetId="38">#REF!</definedName>
    <definedName name="____SA27" localSheetId="28">#REF!</definedName>
    <definedName name="____SA27" localSheetId="10">#REF!</definedName>
    <definedName name="____SA27" localSheetId="13">#REF!</definedName>
    <definedName name="____SA27" localSheetId="12">#REF!</definedName>
    <definedName name="____SA27" localSheetId="14">#REF!</definedName>
    <definedName name="____SA27" localSheetId="27">#REF!</definedName>
    <definedName name="____SA27" localSheetId="1">#REF!</definedName>
    <definedName name="____SA27" localSheetId="0">#REF!</definedName>
    <definedName name="____SA27" localSheetId="29">#REF!</definedName>
    <definedName name="____SA27" localSheetId="11">#REF!</definedName>
    <definedName name="____SA27">#REF!</definedName>
    <definedName name="____SA28" localSheetId="15">#REF!</definedName>
    <definedName name="____SA28" localSheetId="16">#REF!</definedName>
    <definedName name="____SA28" localSheetId="17">#REF!</definedName>
    <definedName name="____SA28" localSheetId="18">#REF!</definedName>
    <definedName name="____SA28" localSheetId="19">#REF!</definedName>
    <definedName name="____SA28" localSheetId="20">#REF!</definedName>
    <definedName name="____SA28" localSheetId="21">#REF!</definedName>
    <definedName name="____SA28" localSheetId="22">#REF!</definedName>
    <definedName name="____SA28" localSheetId="23">#REF!</definedName>
    <definedName name="____SA28" localSheetId="24">#REF!</definedName>
    <definedName name="____SA28" localSheetId="25">#REF!</definedName>
    <definedName name="____SA28" localSheetId="26">#REF!</definedName>
    <definedName name="____SA28" localSheetId="37">#REF!</definedName>
    <definedName name="____SA28" localSheetId="40">#REF!</definedName>
    <definedName name="____SA28" localSheetId="39">#REF!</definedName>
    <definedName name="____SA28" localSheetId="38">#REF!</definedName>
    <definedName name="____SA28" localSheetId="28">#REF!</definedName>
    <definedName name="____SA28" localSheetId="10">#REF!</definedName>
    <definedName name="____SA28" localSheetId="13">#REF!</definedName>
    <definedName name="____SA28" localSheetId="12">#REF!</definedName>
    <definedName name="____SA28" localSheetId="14">#REF!</definedName>
    <definedName name="____SA28" localSheetId="27">#REF!</definedName>
    <definedName name="____SA28" localSheetId="1">#REF!</definedName>
    <definedName name="____SA28" localSheetId="0">#REF!</definedName>
    <definedName name="____SA28" localSheetId="29">#REF!</definedName>
    <definedName name="____SA28" localSheetId="11">#REF!</definedName>
    <definedName name="____SA28">#REF!</definedName>
    <definedName name="____SA29" localSheetId="15">#REF!</definedName>
    <definedName name="____SA29" localSheetId="16">#REF!</definedName>
    <definedName name="____SA29" localSheetId="17">#REF!</definedName>
    <definedName name="____SA29" localSheetId="18">#REF!</definedName>
    <definedName name="____SA29" localSheetId="19">#REF!</definedName>
    <definedName name="____SA29" localSheetId="20">#REF!</definedName>
    <definedName name="____SA29" localSheetId="21">#REF!</definedName>
    <definedName name="____SA29" localSheetId="22">#REF!</definedName>
    <definedName name="____SA29" localSheetId="23">#REF!</definedName>
    <definedName name="____SA29" localSheetId="24">#REF!</definedName>
    <definedName name="____SA29" localSheetId="25">#REF!</definedName>
    <definedName name="____SA29" localSheetId="26">#REF!</definedName>
    <definedName name="____SA29" localSheetId="37">#REF!</definedName>
    <definedName name="____SA29" localSheetId="40">#REF!</definedName>
    <definedName name="____SA29" localSheetId="39">#REF!</definedName>
    <definedName name="____SA29" localSheetId="38">#REF!</definedName>
    <definedName name="____SA29" localSheetId="28">#REF!</definedName>
    <definedName name="____SA29" localSheetId="10">#REF!</definedName>
    <definedName name="____SA29" localSheetId="13">#REF!</definedName>
    <definedName name="____SA29" localSheetId="12">#REF!</definedName>
    <definedName name="____SA29" localSheetId="14">#REF!</definedName>
    <definedName name="____SA29" localSheetId="27">#REF!</definedName>
    <definedName name="____SA29" localSheetId="1">#REF!</definedName>
    <definedName name="____SA29" localSheetId="0">#REF!</definedName>
    <definedName name="____SA29" localSheetId="29">#REF!</definedName>
    <definedName name="____SA29" localSheetId="11">#REF!</definedName>
    <definedName name="____SA29">#REF!</definedName>
    <definedName name="____SA30" localSheetId="15">#REF!</definedName>
    <definedName name="____SA30" localSheetId="16">#REF!</definedName>
    <definedName name="____SA30" localSheetId="17">#REF!</definedName>
    <definedName name="____SA30" localSheetId="18">#REF!</definedName>
    <definedName name="____SA30" localSheetId="19">#REF!</definedName>
    <definedName name="____SA30" localSheetId="20">#REF!</definedName>
    <definedName name="____SA30" localSheetId="21">#REF!</definedName>
    <definedName name="____SA30" localSheetId="22">#REF!</definedName>
    <definedName name="____SA30" localSheetId="23">#REF!</definedName>
    <definedName name="____SA30" localSheetId="24">#REF!</definedName>
    <definedName name="____SA30" localSheetId="25">#REF!</definedName>
    <definedName name="____SA30" localSheetId="26">#REF!</definedName>
    <definedName name="____SA30" localSheetId="37">#REF!</definedName>
    <definedName name="____SA30" localSheetId="40">#REF!</definedName>
    <definedName name="____SA30" localSheetId="39">#REF!</definedName>
    <definedName name="____SA30" localSheetId="38">#REF!</definedName>
    <definedName name="____SA30" localSheetId="28">#REF!</definedName>
    <definedName name="____SA30" localSheetId="10">#REF!</definedName>
    <definedName name="____SA30" localSheetId="13">#REF!</definedName>
    <definedName name="____SA30" localSheetId="12">#REF!</definedName>
    <definedName name="____SA30" localSheetId="14">#REF!</definedName>
    <definedName name="____SA30" localSheetId="27">#REF!</definedName>
    <definedName name="____SA30" localSheetId="1">#REF!</definedName>
    <definedName name="____SA30" localSheetId="0">#REF!</definedName>
    <definedName name="____SA30" localSheetId="29">#REF!</definedName>
    <definedName name="____SA30" localSheetId="11">#REF!</definedName>
    <definedName name="____SA30">#REF!</definedName>
    <definedName name="____SA31" localSheetId="15">#REF!</definedName>
    <definedName name="____SA31" localSheetId="16">#REF!</definedName>
    <definedName name="____SA31" localSheetId="17">#REF!</definedName>
    <definedName name="____SA31" localSheetId="18">#REF!</definedName>
    <definedName name="____SA31" localSheetId="19">#REF!</definedName>
    <definedName name="____SA31" localSheetId="20">#REF!</definedName>
    <definedName name="____SA31" localSheetId="21">#REF!</definedName>
    <definedName name="____SA31" localSheetId="22">#REF!</definedName>
    <definedName name="____SA31" localSheetId="23">#REF!</definedName>
    <definedName name="____SA31" localSheetId="24">#REF!</definedName>
    <definedName name="____SA31" localSheetId="25">#REF!</definedName>
    <definedName name="____SA31" localSheetId="26">#REF!</definedName>
    <definedName name="____SA31" localSheetId="37">#REF!</definedName>
    <definedName name="____SA31" localSheetId="40">#REF!</definedName>
    <definedName name="____SA31" localSheetId="39">#REF!</definedName>
    <definedName name="____SA31" localSheetId="38">#REF!</definedName>
    <definedName name="____SA31" localSheetId="28">#REF!</definedName>
    <definedName name="____SA31" localSheetId="10">#REF!</definedName>
    <definedName name="____SA31" localSheetId="13">#REF!</definedName>
    <definedName name="____SA31" localSheetId="12">#REF!</definedName>
    <definedName name="____SA31" localSheetId="14">#REF!</definedName>
    <definedName name="____SA31" localSheetId="27">#REF!</definedName>
    <definedName name="____SA31" localSheetId="1">#REF!</definedName>
    <definedName name="____SA31" localSheetId="0">#REF!</definedName>
    <definedName name="____SA31" localSheetId="29">#REF!</definedName>
    <definedName name="____SA31" localSheetId="11">#REF!</definedName>
    <definedName name="____SA31">#REF!</definedName>
    <definedName name="____SA32" localSheetId="15">#REF!</definedName>
    <definedName name="____SA32" localSheetId="16">#REF!</definedName>
    <definedName name="____SA32" localSheetId="17">#REF!</definedName>
    <definedName name="____SA32" localSheetId="18">#REF!</definedName>
    <definedName name="____SA32" localSheetId="19">#REF!</definedName>
    <definedName name="____SA32" localSheetId="20">#REF!</definedName>
    <definedName name="____SA32" localSheetId="21">#REF!</definedName>
    <definedName name="____SA32" localSheetId="22">#REF!</definedName>
    <definedName name="____SA32" localSheetId="23">#REF!</definedName>
    <definedName name="____SA32" localSheetId="24">#REF!</definedName>
    <definedName name="____SA32" localSheetId="25">#REF!</definedName>
    <definedName name="____SA32" localSheetId="26">#REF!</definedName>
    <definedName name="____SA32" localSheetId="37">#REF!</definedName>
    <definedName name="____SA32" localSheetId="40">#REF!</definedName>
    <definedName name="____SA32" localSheetId="39">#REF!</definedName>
    <definedName name="____SA32" localSheetId="38">#REF!</definedName>
    <definedName name="____SA32" localSheetId="28">#REF!</definedName>
    <definedName name="____SA32" localSheetId="10">#REF!</definedName>
    <definedName name="____SA32" localSheetId="13">#REF!</definedName>
    <definedName name="____SA32" localSheetId="12">#REF!</definedName>
    <definedName name="____SA32" localSheetId="14">#REF!</definedName>
    <definedName name="____SA32" localSheetId="27">#REF!</definedName>
    <definedName name="____SA32" localSheetId="1">#REF!</definedName>
    <definedName name="____SA32" localSheetId="0">#REF!</definedName>
    <definedName name="____SA32" localSheetId="29">#REF!</definedName>
    <definedName name="____SA32" localSheetId="11">#REF!</definedName>
    <definedName name="____SA32">#REF!</definedName>
    <definedName name="____SA33" localSheetId="15">#REF!</definedName>
    <definedName name="____SA33" localSheetId="16">#REF!</definedName>
    <definedName name="____SA33" localSheetId="17">#REF!</definedName>
    <definedName name="____SA33" localSheetId="18">#REF!</definedName>
    <definedName name="____SA33" localSheetId="19">#REF!</definedName>
    <definedName name="____SA33" localSheetId="20">#REF!</definedName>
    <definedName name="____SA33" localSheetId="21">#REF!</definedName>
    <definedName name="____SA33" localSheetId="22">#REF!</definedName>
    <definedName name="____SA33" localSheetId="23">#REF!</definedName>
    <definedName name="____SA33" localSheetId="24">#REF!</definedName>
    <definedName name="____SA33" localSheetId="25">#REF!</definedName>
    <definedName name="____SA33" localSheetId="26">#REF!</definedName>
    <definedName name="____SA33" localSheetId="37">#REF!</definedName>
    <definedName name="____SA33" localSheetId="40">#REF!</definedName>
    <definedName name="____SA33" localSheetId="39">#REF!</definedName>
    <definedName name="____SA33" localSheetId="38">#REF!</definedName>
    <definedName name="____SA33" localSheetId="28">#REF!</definedName>
    <definedName name="____SA33" localSheetId="10">#REF!</definedName>
    <definedName name="____SA33" localSheetId="13">#REF!</definedName>
    <definedName name="____SA33" localSheetId="12">#REF!</definedName>
    <definedName name="____SA33" localSheetId="14">#REF!</definedName>
    <definedName name="____SA33" localSheetId="27">#REF!</definedName>
    <definedName name="____SA33" localSheetId="1">#REF!</definedName>
    <definedName name="____SA33" localSheetId="0">#REF!</definedName>
    <definedName name="____SA33" localSheetId="29">#REF!</definedName>
    <definedName name="____SA33" localSheetId="11">#REF!</definedName>
    <definedName name="____SA33">#REF!</definedName>
    <definedName name="____SA34" localSheetId="15">#REF!</definedName>
    <definedName name="____SA34" localSheetId="16">#REF!</definedName>
    <definedName name="____SA34" localSheetId="17">#REF!</definedName>
    <definedName name="____SA34" localSheetId="18">#REF!</definedName>
    <definedName name="____SA34" localSheetId="19">#REF!</definedName>
    <definedName name="____SA34" localSheetId="20">#REF!</definedName>
    <definedName name="____SA34" localSheetId="21">#REF!</definedName>
    <definedName name="____SA34" localSheetId="22">#REF!</definedName>
    <definedName name="____SA34" localSheetId="23">#REF!</definedName>
    <definedName name="____SA34" localSheetId="24">#REF!</definedName>
    <definedName name="____SA34" localSheetId="25">#REF!</definedName>
    <definedName name="____SA34" localSheetId="26">#REF!</definedName>
    <definedName name="____SA34" localSheetId="37">#REF!</definedName>
    <definedName name="____SA34" localSheetId="40">#REF!</definedName>
    <definedName name="____SA34" localSheetId="39">#REF!</definedName>
    <definedName name="____SA34" localSheetId="38">#REF!</definedName>
    <definedName name="____SA34" localSheetId="28">#REF!</definedName>
    <definedName name="____SA34" localSheetId="10">#REF!</definedName>
    <definedName name="____SA34" localSheetId="13">#REF!</definedName>
    <definedName name="____SA34" localSheetId="12">#REF!</definedName>
    <definedName name="____SA34" localSheetId="14">#REF!</definedName>
    <definedName name="____SA34" localSheetId="27">#REF!</definedName>
    <definedName name="____SA34" localSheetId="1">#REF!</definedName>
    <definedName name="____SA34" localSheetId="0">#REF!</definedName>
    <definedName name="____SA34" localSheetId="29">#REF!</definedName>
    <definedName name="____SA34" localSheetId="11">#REF!</definedName>
    <definedName name="____SA34">#REF!</definedName>
    <definedName name="____SA35" localSheetId="15">#REF!</definedName>
    <definedName name="____SA35" localSheetId="16">#REF!</definedName>
    <definedName name="____SA35" localSheetId="17">#REF!</definedName>
    <definedName name="____SA35" localSheetId="18">#REF!</definedName>
    <definedName name="____SA35" localSheetId="19">#REF!</definedName>
    <definedName name="____SA35" localSheetId="20">#REF!</definedName>
    <definedName name="____SA35" localSheetId="21">#REF!</definedName>
    <definedName name="____SA35" localSheetId="22">#REF!</definedName>
    <definedName name="____SA35" localSheetId="23">#REF!</definedName>
    <definedName name="____SA35" localSheetId="24">#REF!</definedName>
    <definedName name="____SA35" localSheetId="25">#REF!</definedName>
    <definedName name="____SA35" localSheetId="26">#REF!</definedName>
    <definedName name="____SA35" localSheetId="37">#REF!</definedName>
    <definedName name="____SA35" localSheetId="40">#REF!</definedName>
    <definedName name="____SA35" localSheetId="39">#REF!</definedName>
    <definedName name="____SA35" localSheetId="38">#REF!</definedName>
    <definedName name="____SA35" localSheetId="28">#REF!</definedName>
    <definedName name="____SA35" localSheetId="10">#REF!</definedName>
    <definedName name="____SA35" localSheetId="13">#REF!</definedName>
    <definedName name="____SA35" localSheetId="12">#REF!</definedName>
    <definedName name="____SA35" localSheetId="14">#REF!</definedName>
    <definedName name="____SA35" localSheetId="27">#REF!</definedName>
    <definedName name="____SA35" localSheetId="1">#REF!</definedName>
    <definedName name="____SA35" localSheetId="0">#REF!</definedName>
    <definedName name="____SA35" localSheetId="29">#REF!</definedName>
    <definedName name="____SA35" localSheetId="11">#REF!</definedName>
    <definedName name="____SA35">#REF!</definedName>
    <definedName name="____SA36" localSheetId="15">#REF!</definedName>
    <definedName name="____SA36" localSheetId="16">#REF!</definedName>
    <definedName name="____SA36" localSheetId="17">#REF!</definedName>
    <definedName name="____SA36" localSheetId="18">#REF!</definedName>
    <definedName name="____SA36" localSheetId="19">#REF!</definedName>
    <definedName name="____SA36" localSheetId="20">#REF!</definedName>
    <definedName name="____SA36" localSheetId="21">#REF!</definedName>
    <definedName name="____SA36" localSheetId="22">#REF!</definedName>
    <definedName name="____SA36" localSheetId="23">#REF!</definedName>
    <definedName name="____SA36" localSheetId="24">#REF!</definedName>
    <definedName name="____SA36" localSheetId="25">#REF!</definedName>
    <definedName name="____SA36" localSheetId="26">#REF!</definedName>
    <definedName name="____SA36" localSheetId="37">#REF!</definedName>
    <definedName name="____SA36" localSheetId="40">#REF!</definedName>
    <definedName name="____SA36" localSheetId="39">#REF!</definedName>
    <definedName name="____SA36" localSheetId="38">#REF!</definedName>
    <definedName name="____SA36" localSheetId="28">#REF!</definedName>
    <definedName name="____SA36" localSheetId="10">#REF!</definedName>
    <definedName name="____SA36" localSheetId="13">#REF!</definedName>
    <definedName name="____SA36" localSheetId="12">#REF!</definedName>
    <definedName name="____SA36" localSheetId="14">#REF!</definedName>
    <definedName name="____SA36" localSheetId="27">#REF!</definedName>
    <definedName name="____SA36" localSheetId="1">#REF!</definedName>
    <definedName name="____SA36" localSheetId="0">#REF!</definedName>
    <definedName name="____SA36" localSheetId="29">#REF!</definedName>
    <definedName name="____SA36" localSheetId="11">#REF!</definedName>
    <definedName name="____SA36">#REF!</definedName>
    <definedName name="____SA37" localSheetId="15">#REF!</definedName>
    <definedName name="____SA37" localSheetId="16">#REF!</definedName>
    <definedName name="____SA37" localSheetId="17">#REF!</definedName>
    <definedName name="____SA37" localSheetId="18">#REF!</definedName>
    <definedName name="____SA37" localSheetId="19">#REF!</definedName>
    <definedName name="____SA37" localSheetId="20">#REF!</definedName>
    <definedName name="____SA37" localSheetId="21">#REF!</definedName>
    <definedName name="____SA37" localSheetId="22">#REF!</definedName>
    <definedName name="____SA37" localSheetId="23">#REF!</definedName>
    <definedName name="____SA37" localSheetId="24">#REF!</definedName>
    <definedName name="____SA37" localSheetId="25">#REF!</definedName>
    <definedName name="____SA37" localSheetId="26">#REF!</definedName>
    <definedName name="____SA37" localSheetId="37">#REF!</definedName>
    <definedName name="____SA37" localSheetId="40">#REF!</definedName>
    <definedName name="____SA37" localSheetId="39">#REF!</definedName>
    <definedName name="____SA37" localSheetId="38">#REF!</definedName>
    <definedName name="____SA37" localSheetId="28">#REF!</definedName>
    <definedName name="____SA37" localSheetId="10">#REF!</definedName>
    <definedName name="____SA37" localSheetId="13">#REF!</definedName>
    <definedName name="____SA37" localSheetId="12">#REF!</definedName>
    <definedName name="____SA37" localSheetId="14">#REF!</definedName>
    <definedName name="____SA37" localSheetId="27">#REF!</definedName>
    <definedName name="____SA37" localSheetId="1">#REF!</definedName>
    <definedName name="____SA37" localSheetId="0">#REF!</definedName>
    <definedName name="____SA37" localSheetId="29">#REF!</definedName>
    <definedName name="____SA37" localSheetId="11">#REF!</definedName>
    <definedName name="____SA37">#REF!</definedName>
    <definedName name="____SA38" localSheetId="15">#REF!</definedName>
    <definedName name="____SA38" localSheetId="16">#REF!</definedName>
    <definedName name="____SA38" localSheetId="17">#REF!</definedName>
    <definedName name="____SA38" localSheetId="18">#REF!</definedName>
    <definedName name="____SA38" localSheetId="19">#REF!</definedName>
    <definedName name="____SA38" localSheetId="20">#REF!</definedName>
    <definedName name="____SA38" localSheetId="21">#REF!</definedName>
    <definedName name="____SA38" localSheetId="22">#REF!</definedName>
    <definedName name="____SA38" localSheetId="23">#REF!</definedName>
    <definedName name="____SA38" localSheetId="24">#REF!</definedName>
    <definedName name="____SA38" localSheetId="25">#REF!</definedName>
    <definedName name="____SA38" localSheetId="26">#REF!</definedName>
    <definedName name="____SA38" localSheetId="37">#REF!</definedName>
    <definedName name="____SA38" localSheetId="40">#REF!</definedName>
    <definedName name="____SA38" localSheetId="39">#REF!</definedName>
    <definedName name="____SA38" localSheetId="38">#REF!</definedName>
    <definedName name="____SA38" localSheetId="28">#REF!</definedName>
    <definedName name="____SA38" localSheetId="10">#REF!</definedName>
    <definedName name="____SA38" localSheetId="13">#REF!</definedName>
    <definedName name="____SA38" localSheetId="12">#REF!</definedName>
    <definedName name="____SA38" localSheetId="14">#REF!</definedName>
    <definedName name="____SA38" localSheetId="27">#REF!</definedName>
    <definedName name="____SA38" localSheetId="1">#REF!</definedName>
    <definedName name="____SA38" localSheetId="0">#REF!</definedName>
    <definedName name="____SA38" localSheetId="29">#REF!</definedName>
    <definedName name="____SA38" localSheetId="11">#REF!</definedName>
    <definedName name="____SA38">#REF!</definedName>
    <definedName name="____SA39" localSheetId="15">#REF!</definedName>
    <definedName name="____SA39" localSheetId="16">#REF!</definedName>
    <definedName name="____SA39" localSheetId="17">#REF!</definedName>
    <definedName name="____SA39" localSheetId="18">#REF!</definedName>
    <definedName name="____SA39" localSheetId="19">#REF!</definedName>
    <definedName name="____SA39" localSheetId="20">#REF!</definedName>
    <definedName name="____SA39" localSheetId="21">#REF!</definedName>
    <definedName name="____SA39" localSheetId="22">#REF!</definedName>
    <definedName name="____SA39" localSheetId="23">#REF!</definedName>
    <definedName name="____SA39" localSheetId="24">#REF!</definedName>
    <definedName name="____SA39" localSheetId="25">#REF!</definedName>
    <definedName name="____SA39" localSheetId="26">#REF!</definedName>
    <definedName name="____SA39" localSheetId="37">#REF!</definedName>
    <definedName name="____SA39" localSheetId="40">#REF!</definedName>
    <definedName name="____SA39" localSheetId="39">#REF!</definedName>
    <definedName name="____SA39" localSheetId="38">#REF!</definedName>
    <definedName name="____SA39" localSheetId="28">#REF!</definedName>
    <definedName name="____SA39" localSheetId="10">#REF!</definedName>
    <definedName name="____SA39" localSheetId="13">#REF!</definedName>
    <definedName name="____SA39" localSheetId="12">#REF!</definedName>
    <definedName name="____SA39" localSheetId="14">#REF!</definedName>
    <definedName name="____SA39" localSheetId="27">#REF!</definedName>
    <definedName name="____SA39" localSheetId="1">#REF!</definedName>
    <definedName name="____SA39" localSheetId="0">#REF!</definedName>
    <definedName name="____SA39" localSheetId="29">#REF!</definedName>
    <definedName name="____SA39" localSheetId="11">#REF!</definedName>
    <definedName name="____SA39">#REF!</definedName>
    <definedName name="____SA40" localSheetId="15">#REF!</definedName>
    <definedName name="____SA40" localSheetId="16">#REF!</definedName>
    <definedName name="____SA40" localSheetId="17">#REF!</definedName>
    <definedName name="____SA40" localSheetId="18">#REF!</definedName>
    <definedName name="____SA40" localSheetId="19">#REF!</definedName>
    <definedName name="____SA40" localSheetId="20">#REF!</definedName>
    <definedName name="____SA40" localSheetId="21">#REF!</definedName>
    <definedName name="____SA40" localSheetId="22">#REF!</definedName>
    <definedName name="____SA40" localSheetId="23">#REF!</definedName>
    <definedName name="____SA40" localSheetId="24">#REF!</definedName>
    <definedName name="____SA40" localSheetId="25">#REF!</definedName>
    <definedName name="____SA40" localSheetId="26">#REF!</definedName>
    <definedName name="____SA40" localSheetId="37">#REF!</definedName>
    <definedName name="____SA40" localSheetId="40">#REF!</definedName>
    <definedName name="____SA40" localSheetId="39">#REF!</definedName>
    <definedName name="____SA40" localSheetId="38">#REF!</definedName>
    <definedName name="____SA40" localSheetId="28">#REF!</definedName>
    <definedName name="____SA40" localSheetId="10">#REF!</definedName>
    <definedName name="____SA40" localSheetId="13">#REF!</definedName>
    <definedName name="____SA40" localSheetId="12">#REF!</definedName>
    <definedName name="____SA40" localSheetId="14">#REF!</definedName>
    <definedName name="____SA40" localSheetId="27">#REF!</definedName>
    <definedName name="____SA40" localSheetId="1">#REF!</definedName>
    <definedName name="____SA40" localSheetId="0">#REF!</definedName>
    <definedName name="____SA40" localSheetId="29">#REF!</definedName>
    <definedName name="____SA40" localSheetId="11">#REF!</definedName>
    <definedName name="____SA40">#REF!</definedName>
    <definedName name="____SA41" localSheetId="15">#REF!</definedName>
    <definedName name="____SA41" localSheetId="16">#REF!</definedName>
    <definedName name="____SA41" localSheetId="17">#REF!</definedName>
    <definedName name="____SA41" localSheetId="18">#REF!</definedName>
    <definedName name="____SA41" localSheetId="19">#REF!</definedName>
    <definedName name="____SA41" localSheetId="20">#REF!</definedName>
    <definedName name="____SA41" localSheetId="21">#REF!</definedName>
    <definedName name="____SA41" localSheetId="22">#REF!</definedName>
    <definedName name="____SA41" localSheetId="23">#REF!</definedName>
    <definedName name="____SA41" localSheetId="24">#REF!</definedName>
    <definedName name="____SA41" localSheetId="25">#REF!</definedName>
    <definedName name="____SA41" localSheetId="26">#REF!</definedName>
    <definedName name="____SA41" localSheetId="37">#REF!</definedName>
    <definedName name="____SA41" localSheetId="40">#REF!</definedName>
    <definedName name="____SA41" localSheetId="39">#REF!</definedName>
    <definedName name="____SA41" localSheetId="38">#REF!</definedName>
    <definedName name="____SA41" localSheetId="28">#REF!</definedName>
    <definedName name="____SA41" localSheetId="10">#REF!</definedName>
    <definedName name="____SA41" localSheetId="13">#REF!</definedName>
    <definedName name="____SA41" localSheetId="12">#REF!</definedName>
    <definedName name="____SA41" localSheetId="14">#REF!</definedName>
    <definedName name="____SA41" localSheetId="27">#REF!</definedName>
    <definedName name="____SA41" localSheetId="1">#REF!</definedName>
    <definedName name="____SA41" localSheetId="0">#REF!</definedName>
    <definedName name="____SA41" localSheetId="29">#REF!</definedName>
    <definedName name="____SA41" localSheetId="11">#REF!</definedName>
    <definedName name="____SA41">#REF!</definedName>
    <definedName name="____SA42" localSheetId="15">#REF!</definedName>
    <definedName name="____SA42" localSheetId="16">#REF!</definedName>
    <definedName name="____SA42" localSheetId="17">#REF!</definedName>
    <definedName name="____SA42" localSheetId="18">#REF!</definedName>
    <definedName name="____SA42" localSheetId="19">#REF!</definedName>
    <definedName name="____SA42" localSheetId="20">#REF!</definedName>
    <definedName name="____SA42" localSheetId="21">#REF!</definedName>
    <definedName name="____SA42" localSheetId="22">#REF!</definedName>
    <definedName name="____SA42" localSheetId="23">#REF!</definedName>
    <definedName name="____SA42" localSheetId="24">#REF!</definedName>
    <definedName name="____SA42" localSheetId="25">#REF!</definedName>
    <definedName name="____SA42" localSheetId="26">#REF!</definedName>
    <definedName name="____SA42" localSheetId="37">#REF!</definedName>
    <definedName name="____SA42" localSheetId="40">#REF!</definedName>
    <definedName name="____SA42" localSheetId="39">#REF!</definedName>
    <definedName name="____SA42" localSheetId="38">#REF!</definedName>
    <definedName name="____SA42" localSheetId="28">#REF!</definedName>
    <definedName name="____SA42" localSheetId="10">#REF!</definedName>
    <definedName name="____SA42" localSheetId="13">#REF!</definedName>
    <definedName name="____SA42" localSheetId="12">#REF!</definedName>
    <definedName name="____SA42" localSheetId="14">#REF!</definedName>
    <definedName name="____SA42" localSheetId="27">#REF!</definedName>
    <definedName name="____SA42" localSheetId="1">#REF!</definedName>
    <definedName name="____SA42" localSheetId="0">#REF!</definedName>
    <definedName name="____SA42" localSheetId="29">#REF!</definedName>
    <definedName name="____SA42" localSheetId="11">#REF!</definedName>
    <definedName name="____SA42">#REF!</definedName>
    <definedName name="____SA43" localSheetId="15">#REF!</definedName>
    <definedName name="____SA43" localSheetId="16">#REF!</definedName>
    <definedName name="____SA43" localSheetId="17">#REF!</definedName>
    <definedName name="____SA43" localSheetId="18">#REF!</definedName>
    <definedName name="____SA43" localSheetId="19">#REF!</definedName>
    <definedName name="____SA43" localSheetId="20">#REF!</definedName>
    <definedName name="____SA43" localSheetId="21">#REF!</definedName>
    <definedName name="____SA43" localSheetId="22">#REF!</definedName>
    <definedName name="____SA43" localSheetId="23">#REF!</definedName>
    <definedName name="____SA43" localSheetId="24">#REF!</definedName>
    <definedName name="____SA43" localSheetId="25">#REF!</definedName>
    <definedName name="____SA43" localSheetId="26">#REF!</definedName>
    <definedName name="____SA43" localSheetId="37">#REF!</definedName>
    <definedName name="____SA43" localSheetId="40">#REF!</definedName>
    <definedName name="____SA43" localSheetId="39">#REF!</definedName>
    <definedName name="____SA43" localSheetId="38">#REF!</definedName>
    <definedName name="____SA43" localSheetId="28">#REF!</definedName>
    <definedName name="____SA43" localSheetId="10">#REF!</definedName>
    <definedName name="____SA43" localSheetId="13">#REF!</definedName>
    <definedName name="____SA43" localSheetId="12">#REF!</definedName>
    <definedName name="____SA43" localSheetId="14">#REF!</definedName>
    <definedName name="____SA43" localSheetId="27">#REF!</definedName>
    <definedName name="____SA43" localSheetId="1">#REF!</definedName>
    <definedName name="____SA43" localSheetId="0">#REF!</definedName>
    <definedName name="____SA43" localSheetId="29">#REF!</definedName>
    <definedName name="____SA43" localSheetId="11">#REF!</definedName>
    <definedName name="____SA43">#REF!</definedName>
    <definedName name="____SA44" localSheetId="15">#REF!</definedName>
    <definedName name="____SA44" localSheetId="16">#REF!</definedName>
    <definedName name="____SA44" localSheetId="17">#REF!</definedName>
    <definedName name="____SA44" localSheetId="18">#REF!</definedName>
    <definedName name="____SA44" localSheetId="19">#REF!</definedName>
    <definedName name="____SA44" localSheetId="20">#REF!</definedName>
    <definedName name="____SA44" localSheetId="21">#REF!</definedName>
    <definedName name="____SA44" localSheetId="22">#REF!</definedName>
    <definedName name="____SA44" localSheetId="23">#REF!</definedName>
    <definedName name="____SA44" localSheetId="24">#REF!</definedName>
    <definedName name="____SA44" localSheetId="25">#REF!</definedName>
    <definedName name="____SA44" localSheetId="26">#REF!</definedName>
    <definedName name="____SA44" localSheetId="37">#REF!</definedName>
    <definedName name="____SA44" localSheetId="40">#REF!</definedName>
    <definedName name="____SA44" localSheetId="39">#REF!</definedName>
    <definedName name="____SA44" localSheetId="38">#REF!</definedName>
    <definedName name="____SA44" localSheetId="28">#REF!</definedName>
    <definedName name="____SA44" localSheetId="10">#REF!</definedName>
    <definedName name="____SA44" localSheetId="13">#REF!</definedName>
    <definedName name="____SA44" localSheetId="12">#REF!</definedName>
    <definedName name="____SA44" localSheetId="14">#REF!</definedName>
    <definedName name="____SA44" localSheetId="27">#REF!</definedName>
    <definedName name="____SA44" localSheetId="1">#REF!</definedName>
    <definedName name="____SA44" localSheetId="0">#REF!</definedName>
    <definedName name="____SA44" localSheetId="29">#REF!</definedName>
    <definedName name="____SA44" localSheetId="11">#REF!</definedName>
    <definedName name="____SA44">#REF!</definedName>
    <definedName name="____SA45" localSheetId="15">#REF!</definedName>
    <definedName name="____SA45" localSheetId="16">#REF!</definedName>
    <definedName name="____SA45" localSheetId="17">#REF!</definedName>
    <definedName name="____SA45" localSheetId="18">#REF!</definedName>
    <definedName name="____SA45" localSheetId="19">#REF!</definedName>
    <definedName name="____SA45" localSheetId="20">#REF!</definedName>
    <definedName name="____SA45" localSheetId="21">#REF!</definedName>
    <definedName name="____SA45" localSheetId="22">#REF!</definedName>
    <definedName name="____SA45" localSheetId="23">#REF!</definedName>
    <definedName name="____SA45" localSheetId="24">#REF!</definedName>
    <definedName name="____SA45" localSheetId="25">#REF!</definedName>
    <definedName name="____SA45" localSheetId="26">#REF!</definedName>
    <definedName name="____SA45" localSheetId="37">#REF!</definedName>
    <definedName name="____SA45" localSheetId="40">#REF!</definedName>
    <definedName name="____SA45" localSheetId="39">#REF!</definedName>
    <definedName name="____SA45" localSheetId="38">#REF!</definedName>
    <definedName name="____SA45" localSheetId="28">#REF!</definedName>
    <definedName name="____SA45" localSheetId="10">#REF!</definedName>
    <definedName name="____SA45" localSheetId="13">#REF!</definedName>
    <definedName name="____SA45" localSheetId="12">#REF!</definedName>
    <definedName name="____SA45" localSheetId="14">#REF!</definedName>
    <definedName name="____SA45" localSheetId="27">#REF!</definedName>
    <definedName name="____SA45" localSheetId="1">#REF!</definedName>
    <definedName name="____SA45" localSheetId="0">#REF!</definedName>
    <definedName name="____SA45" localSheetId="29">#REF!</definedName>
    <definedName name="____SA45" localSheetId="11">#REF!</definedName>
    <definedName name="____SA45">#REF!</definedName>
    <definedName name="____SA46" localSheetId="15">#REF!</definedName>
    <definedName name="____SA46" localSheetId="16">#REF!</definedName>
    <definedName name="____SA46" localSheetId="17">#REF!</definedName>
    <definedName name="____SA46" localSheetId="18">#REF!</definedName>
    <definedName name="____SA46" localSheetId="19">#REF!</definedName>
    <definedName name="____SA46" localSheetId="20">#REF!</definedName>
    <definedName name="____SA46" localSheetId="21">#REF!</definedName>
    <definedName name="____SA46" localSheetId="22">#REF!</definedName>
    <definedName name="____SA46" localSheetId="23">#REF!</definedName>
    <definedName name="____SA46" localSheetId="24">#REF!</definedName>
    <definedName name="____SA46" localSheetId="25">#REF!</definedName>
    <definedName name="____SA46" localSheetId="26">#REF!</definedName>
    <definedName name="____SA46" localSheetId="37">#REF!</definedName>
    <definedName name="____SA46" localSheetId="40">#REF!</definedName>
    <definedName name="____SA46" localSheetId="39">#REF!</definedName>
    <definedName name="____SA46" localSheetId="38">#REF!</definedName>
    <definedName name="____SA46" localSheetId="28">#REF!</definedName>
    <definedName name="____SA46" localSheetId="10">#REF!</definedName>
    <definedName name="____SA46" localSheetId="13">#REF!</definedName>
    <definedName name="____SA46" localSheetId="12">#REF!</definedName>
    <definedName name="____SA46" localSheetId="14">#REF!</definedName>
    <definedName name="____SA46" localSheetId="27">#REF!</definedName>
    <definedName name="____SA46" localSheetId="1">#REF!</definedName>
    <definedName name="____SA46" localSheetId="0">#REF!</definedName>
    <definedName name="____SA46" localSheetId="29">#REF!</definedName>
    <definedName name="____SA46" localSheetId="11">#REF!</definedName>
    <definedName name="____SA46">#REF!</definedName>
    <definedName name="____SA47" localSheetId="15">#REF!</definedName>
    <definedName name="____SA47" localSheetId="16">#REF!</definedName>
    <definedName name="____SA47" localSheetId="17">#REF!</definedName>
    <definedName name="____SA47" localSheetId="18">#REF!</definedName>
    <definedName name="____SA47" localSheetId="19">#REF!</definedName>
    <definedName name="____SA47" localSheetId="20">#REF!</definedName>
    <definedName name="____SA47" localSheetId="21">#REF!</definedName>
    <definedName name="____SA47" localSheetId="22">#REF!</definedName>
    <definedName name="____SA47" localSheetId="23">#REF!</definedName>
    <definedName name="____SA47" localSheetId="24">#REF!</definedName>
    <definedName name="____SA47" localSheetId="25">#REF!</definedName>
    <definedName name="____SA47" localSheetId="26">#REF!</definedName>
    <definedName name="____SA47" localSheetId="37">#REF!</definedName>
    <definedName name="____SA47" localSheetId="40">#REF!</definedName>
    <definedName name="____SA47" localSheetId="39">#REF!</definedName>
    <definedName name="____SA47" localSheetId="38">#REF!</definedName>
    <definedName name="____SA47" localSheetId="28">#REF!</definedName>
    <definedName name="____SA47" localSheetId="10">#REF!</definedName>
    <definedName name="____SA47" localSheetId="13">#REF!</definedName>
    <definedName name="____SA47" localSheetId="12">#REF!</definedName>
    <definedName name="____SA47" localSheetId="14">#REF!</definedName>
    <definedName name="____SA47" localSheetId="27">#REF!</definedName>
    <definedName name="____SA47" localSheetId="1">#REF!</definedName>
    <definedName name="____SA47" localSheetId="0">#REF!</definedName>
    <definedName name="____SA47" localSheetId="29">#REF!</definedName>
    <definedName name="____SA47" localSheetId="11">#REF!</definedName>
    <definedName name="____SA47">#REF!</definedName>
    <definedName name="____SA48" localSheetId="15">#REF!</definedName>
    <definedName name="____SA48" localSheetId="16">#REF!</definedName>
    <definedName name="____SA48" localSheetId="17">#REF!</definedName>
    <definedName name="____SA48" localSheetId="18">#REF!</definedName>
    <definedName name="____SA48" localSheetId="19">#REF!</definedName>
    <definedName name="____SA48" localSheetId="20">#REF!</definedName>
    <definedName name="____SA48" localSheetId="21">#REF!</definedName>
    <definedName name="____SA48" localSheetId="22">#REF!</definedName>
    <definedName name="____SA48" localSheetId="23">#REF!</definedName>
    <definedName name="____SA48" localSheetId="24">#REF!</definedName>
    <definedName name="____SA48" localSheetId="25">#REF!</definedName>
    <definedName name="____SA48" localSheetId="26">#REF!</definedName>
    <definedName name="____SA48" localSheetId="37">#REF!</definedName>
    <definedName name="____SA48" localSheetId="40">#REF!</definedName>
    <definedName name="____SA48" localSheetId="39">#REF!</definedName>
    <definedName name="____SA48" localSheetId="38">#REF!</definedName>
    <definedName name="____SA48" localSheetId="28">#REF!</definedName>
    <definedName name="____SA48" localSheetId="10">#REF!</definedName>
    <definedName name="____SA48" localSheetId="13">#REF!</definedName>
    <definedName name="____SA48" localSheetId="12">#REF!</definedName>
    <definedName name="____SA48" localSheetId="14">#REF!</definedName>
    <definedName name="____SA48" localSheetId="27">#REF!</definedName>
    <definedName name="____SA48" localSheetId="1">#REF!</definedName>
    <definedName name="____SA48" localSheetId="0">#REF!</definedName>
    <definedName name="____SA48" localSheetId="29">#REF!</definedName>
    <definedName name="____SA48" localSheetId="11">#REF!</definedName>
    <definedName name="____SA48">#REF!</definedName>
    <definedName name="____SA49" localSheetId="15">#REF!</definedName>
    <definedName name="____SA49" localSheetId="16">#REF!</definedName>
    <definedName name="____SA49" localSheetId="17">#REF!</definedName>
    <definedName name="____SA49" localSheetId="18">#REF!</definedName>
    <definedName name="____SA49" localSheetId="19">#REF!</definedName>
    <definedName name="____SA49" localSheetId="20">#REF!</definedName>
    <definedName name="____SA49" localSheetId="21">#REF!</definedName>
    <definedName name="____SA49" localSheetId="22">#REF!</definedName>
    <definedName name="____SA49" localSheetId="23">#REF!</definedName>
    <definedName name="____SA49" localSheetId="24">#REF!</definedName>
    <definedName name="____SA49" localSheetId="25">#REF!</definedName>
    <definedName name="____SA49" localSheetId="26">#REF!</definedName>
    <definedName name="____SA49" localSheetId="37">#REF!</definedName>
    <definedName name="____SA49" localSheetId="40">#REF!</definedName>
    <definedName name="____SA49" localSheetId="39">#REF!</definedName>
    <definedName name="____SA49" localSheetId="38">#REF!</definedName>
    <definedName name="____SA49" localSheetId="28">#REF!</definedName>
    <definedName name="____SA49" localSheetId="10">#REF!</definedName>
    <definedName name="____SA49" localSheetId="13">#REF!</definedName>
    <definedName name="____SA49" localSheetId="12">#REF!</definedName>
    <definedName name="____SA49" localSheetId="14">#REF!</definedName>
    <definedName name="____SA49" localSheetId="27">#REF!</definedName>
    <definedName name="____SA49" localSheetId="1">#REF!</definedName>
    <definedName name="____SA49" localSheetId="0">#REF!</definedName>
    <definedName name="____SA49" localSheetId="29">#REF!</definedName>
    <definedName name="____SA49" localSheetId="11">#REF!</definedName>
    <definedName name="____SA49">#REF!</definedName>
    <definedName name="____SA50" localSheetId="15">#REF!</definedName>
    <definedName name="____SA50" localSheetId="16">#REF!</definedName>
    <definedName name="____SA50" localSheetId="17">#REF!</definedName>
    <definedName name="____SA50" localSheetId="18">#REF!</definedName>
    <definedName name="____SA50" localSheetId="19">#REF!</definedName>
    <definedName name="____SA50" localSheetId="20">#REF!</definedName>
    <definedName name="____SA50" localSheetId="21">#REF!</definedName>
    <definedName name="____SA50" localSheetId="22">#REF!</definedName>
    <definedName name="____SA50" localSheetId="23">#REF!</definedName>
    <definedName name="____SA50" localSheetId="24">#REF!</definedName>
    <definedName name="____SA50" localSheetId="25">#REF!</definedName>
    <definedName name="____SA50" localSheetId="26">#REF!</definedName>
    <definedName name="____SA50" localSheetId="37">#REF!</definedName>
    <definedName name="____SA50" localSheetId="40">#REF!</definedName>
    <definedName name="____SA50" localSheetId="39">#REF!</definedName>
    <definedName name="____SA50" localSheetId="38">#REF!</definedName>
    <definedName name="____SA50" localSheetId="28">#REF!</definedName>
    <definedName name="____SA50" localSheetId="10">#REF!</definedName>
    <definedName name="____SA50" localSheetId="13">#REF!</definedName>
    <definedName name="____SA50" localSheetId="12">#REF!</definedName>
    <definedName name="____SA50" localSheetId="14">#REF!</definedName>
    <definedName name="____SA50" localSheetId="27">#REF!</definedName>
    <definedName name="____SA50" localSheetId="1">#REF!</definedName>
    <definedName name="____SA50" localSheetId="0">#REF!</definedName>
    <definedName name="____SA50" localSheetId="29">#REF!</definedName>
    <definedName name="____SA50" localSheetId="11">#REF!</definedName>
    <definedName name="____SA50">#REF!</definedName>
    <definedName name="____SA51" localSheetId="15">#REF!</definedName>
    <definedName name="____SA51" localSheetId="16">#REF!</definedName>
    <definedName name="____SA51" localSheetId="17">#REF!</definedName>
    <definedName name="____SA51" localSheetId="18">#REF!</definedName>
    <definedName name="____SA51" localSheetId="19">#REF!</definedName>
    <definedName name="____SA51" localSheetId="20">#REF!</definedName>
    <definedName name="____SA51" localSheetId="21">#REF!</definedName>
    <definedName name="____SA51" localSheetId="22">#REF!</definedName>
    <definedName name="____SA51" localSheetId="23">#REF!</definedName>
    <definedName name="____SA51" localSheetId="24">#REF!</definedName>
    <definedName name="____SA51" localSheetId="25">#REF!</definedName>
    <definedName name="____SA51" localSheetId="26">#REF!</definedName>
    <definedName name="____SA51" localSheetId="37">#REF!</definedName>
    <definedName name="____SA51" localSheetId="40">#REF!</definedName>
    <definedName name="____SA51" localSheetId="39">#REF!</definedName>
    <definedName name="____SA51" localSheetId="38">#REF!</definedName>
    <definedName name="____SA51" localSheetId="28">#REF!</definedName>
    <definedName name="____SA51" localSheetId="10">#REF!</definedName>
    <definedName name="____SA51" localSheetId="13">#REF!</definedName>
    <definedName name="____SA51" localSheetId="12">#REF!</definedName>
    <definedName name="____SA51" localSheetId="14">#REF!</definedName>
    <definedName name="____SA51" localSheetId="27">#REF!</definedName>
    <definedName name="____SA51" localSheetId="1">#REF!</definedName>
    <definedName name="____SA51" localSheetId="0">#REF!</definedName>
    <definedName name="____SA51" localSheetId="29">#REF!</definedName>
    <definedName name="____SA51" localSheetId="11">#REF!</definedName>
    <definedName name="____SA51">#REF!</definedName>
    <definedName name="____SA52" localSheetId="15">#REF!</definedName>
    <definedName name="____SA52" localSheetId="16">#REF!</definedName>
    <definedName name="____SA52" localSheetId="17">#REF!</definedName>
    <definedName name="____SA52" localSheetId="18">#REF!</definedName>
    <definedName name="____SA52" localSheetId="19">#REF!</definedName>
    <definedName name="____SA52" localSheetId="20">#REF!</definedName>
    <definedName name="____SA52" localSheetId="21">#REF!</definedName>
    <definedName name="____SA52" localSheetId="22">#REF!</definedName>
    <definedName name="____SA52" localSheetId="23">#REF!</definedName>
    <definedName name="____SA52" localSheetId="24">#REF!</definedName>
    <definedName name="____SA52" localSheetId="25">#REF!</definedName>
    <definedName name="____SA52" localSheetId="26">#REF!</definedName>
    <definedName name="____SA52" localSheetId="37">#REF!</definedName>
    <definedName name="____SA52" localSheetId="40">#REF!</definedName>
    <definedName name="____SA52" localSheetId="39">#REF!</definedName>
    <definedName name="____SA52" localSheetId="38">#REF!</definedName>
    <definedName name="____SA52" localSheetId="28">#REF!</definedName>
    <definedName name="____SA52" localSheetId="10">#REF!</definedName>
    <definedName name="____SA52" localSheetId="13">#REF!</definedName>
    <definedName name="____SA52" localSheetId="12">#REF!</definedName>
    <definedName name="____SA52" localSheetId="14">#REF!</definedName>
    <definedName name="____SA52" localSheetId="27">#REF!</definedName>
    <definedName name="____SA52" localSheetId="1">#REF!</definedName>
    <definedName name="____SA52" localSheetId="0">#REF!</definedName>
    <definedName name="____SA52" localSheetId="29">#REF!</definedName>
    <definedName name="____SA52" localSheetId="11">#REF!</definedName>
    <definedName name="____SA52">#REF!</definedName>
    <definedName name="____SA53" localSheetId="15">#REF!</definedName>
    <definedName name="____SA53" localSheetId="16">#REF!</definedName>
    <definedName name="____SA53" localSheetId="17">#REF!</definedName>
    <definedName name="____SA53" localSheetId="18">#REF!</definedName>
    <definedName name="____SA53" localSheetId="19">#REF!</definedName>
    <definedName name="____SA53" localSheetId="20">#REF!</definedName>
    <definedName name="____SA53" localSheetId="21">#REF!</definedName>
    <definedName name="____SA53" localSheetId="22">#REF!</definedName>
    <definedName name="____SA53" localSheetId="23">#REF!</definedName>
    <definedName name="____SA53" localSheetId="24">#REF!</definedName>
    <definedName name="____SA53" localSheetId="25">#REF!</definedName>
    <definedName name="____SA53" localSheetId="26">#REF!</definedName>
    <definedName name="____SA53" localSheetId="37">#REF!</definedName>
    <definedName name="____SA53" localSheetId="40">#REF!</definedName>
    <definedName name="____SA53" localSheetId="39">#REF!</definedName>
    <definedName name="____SA53" localSheetId="38">#REF!</definedName>
    <definedName name="____SA53" localSheetId="28">#REF!</definedName>
    <definedName name="____SA53" localSheetId="10">#REF!</definedName>
    <definedName name="____SA53" localSheetId="13">#REF!</definedName>
    <definedName name="____SA53" localSheetId="12">#REF!</definedName>
    <definedName name="____SA53" localSheetId="14">#REF!</definedName>
    <definedName name="____SA53" localSheetId="27">#REF!</definedName>
    <definedName name="____SA53" localSheetId="1">#REF!</definedName>
    <definedName name="____SA53" localSheetId="0">#REF!</definedName>
    <definedName name="____SA53" localSheetId="29">#REF!</definedName>
    <definedName name="____SA53" localSheetId="11">#REF!</definedName>
    <definedName name="____SA53">#REF!</definedName>
    <definedName name="____SA54" localSheetId="15">#REF!</definedName>
    <definedName name="____SA54" localSheetId="16">#REF!</definedName>
    <definedName name="____SA54" localSheetId="17">#REF!</definedName>
    <definedName name="____SA54" localSheetId="18">#REF!</definedName>
    <definedName name="____SA54" localSheetId="19">#REF!</definedName>
    <definedName name="____SA54" localSheetId="20">#REF!</definedName>
    <definedName name="____SA54" localSheetId="21">#REF!</definedName>
    <definedName name="____SA54" localSheetId="22">#REF!</definedName>
    <definedName name="____SA54" localSheetId="23">#REF!</definedName>
    <definedName name="____SA54" localSheetId="24">#REF!</definedName>
    <definedName name="____SA54" localSheetId="25">#REF!</definedName>
    <definedName name="____SA54" localSheetId="26">#REF!</definedName>
    <definedName name="____SA54" localSheetId="37">#REF!</definedName>
    <definedName name="____SA54" localSheetId="40">#REF!</definedName>
    <definedName name="____SA54" localSheetId="39">#REF!</definedName>
    <definedName name="____SA54" localSheetId="38">#REF!</definedName>
    <definedName name="____SA54" localSheetId="28">#REF!</definedName>
    <definedName name="____SA54" localSheetId="10">#REF!</definedName>
    <definedName name="____SA54" localSheetId="13">#REF!</definedName>
    <definedName name="____SA54" localSheetId="12">#REF!</definedName>
    <definedName name="____SA54" localSheetId="14">#REF!</definedName>
    <definedName name="____SA54" localSheetId="27">#REF!</definedName>
    <definedName name="____SA54" localSheetId="1">#REF!</definedName>
    <definedName name="____SA54" localSheetId="0">#REF!</definedName>
    <definedName name="____SA54" localSheetId="29">#REF!</definedName>
    <definedName name="____SA54" localSheetId="11">#REF!</definedName>
    <definedName name="____SA54">#REF!</definedName>
    <definedName name="____SA55" localSheetId="15">#REF!</definedName>
    <definedName name="____SA55" localSheetId="16">#REF!</definedName>
    <definedName name="____SA55" localSheetId="17">#REF!</definedName>
    <definedName name="____SA55" localSheetId="18">#REF!</definedName>
    <definedName name="____SA55" localSheetId="19">#REF!</definedName>
    <definedName name="____SA55" localSheetId="20">#REF!</definedName>
    <definedName name="____SA55" localSheetId="21">#REF!</definedName>
    <definedName name="____SA55" localSheetId="22">#REF!</definedName>
    <definedName name="____SA55" localSheetId="23">#REF!</definedName>
    <definedName name="____SA55" localSheetId="24">#REF!</definedName>
    <definedName name="____SA55" localSheetId="25">#REF!</definedName>
    <definedName name="____SA55" localSheetId="26">#REF!</definedName>
    <definedName name="____SA55" localSheetId="37">#REF!</definedName>
    <definedName name="____SA55" localSheetId="40">#REF!</definedName>
    <definedName name="____SA55" localSheetId="39">#REF!</definedName>
    <definedName name="____SA55" localSheetId="38">#REF!</definedName>
    <definedName name="____SA55" localSheetId="28">#REF!</definedName>
    <definedName name="____SA55" localSheetId="10">#REF!</definedName>
    <definedName name="____SA55" localSheetId="13">#REF!</definedName>
    <definedName name="____SA55" localSheetId="12">#REF!</definedName>
    <definedName name="____SA55" localSheetId="14">#REF!</definedName>
    <definedName name="____SA55" localSheetId="27">#REF!</definedName>
    <definedName name="____SA55" localSheetId="1">#REF!</definedName>
    <definedName name="____SA55" localSheetId="0">#REF!</definedName>
    <definedName name="____SA55" localSheetId="29">#REF!</definedName>
    <definedName name="____SA55" localSheetId="11">#REF!</definedName>
    <definedName name="____SA55">#REF!</definedName>
    <definedName name="____SA56" localSheetId="15">#REF!</definedName>
    <definedName name="____SA56" localSheetId="16">#REF!</definedName>
    <definedName name="____SA56" localSheetId="17">#REF!</definedName>
    <definedName name="____SA56" localSheetId="18">#REF!</definedName>
    <definedName name="____SA56" localSheetId="19">#REF!</definedName>
    <definedName name="____SA56" localSheetId="20">#REF!</definedName>
    <definedName name="____SA56" localSheetId="21">#REF!</definedName>
    <definedName name="____SA56" localSheetId="22">#REF!</definedName>
    <definedName name="____SA56" localSheetId="23">#REF!</definedName>
    <definedName name="____SA56" localSheetId="24">#REF!</definedName>
    <definedName name="____SA56" localSheetId="25">#REF!</definedName>
    <definedName name="____SA56" localSheetId="26">#REF!</definedName>
    <definedName name="____SA56" localSheetId="37">#REF!</definedName>
    <definedName name="____SA56" localSheetId="40">#REF!</definedName>
    <definedName name="____SA56" localSheetId="39">#REF!</definedName>
    <definedName name="____SA56" localSheetId="38">#REF!</definedName>
    <definedName name="____SA56" localSheetId="28">#REF!</definedName>
    <definedName name="____SA56" localSheetId="10">#REF!</definedName>
    <definedName name="____SA56" localSheetId="13">#REF!</definedName>
    <definedName name="____SA56" localSheetId="12">#REF!</definedName>
    <definedName name="____SA56" localSheetId="14">#REF!</definedName>
    <definedName name="____SA56" localSheetId="27">#REF!</definedName>
    <definedName name="____SA56" localSheetId="1">#REF!</definedName>
    <definedName name="____SA56" localSheetId="0">#REF!</definedName>
    <definedName name="____SA56" localSheetId="29">#REF!</definedName>
    <definedName name="____SA56" localSheetId="11">#REF!</definedName>
    <definedName name="____SA56">#REF!</definedName>
    <definedName name="____SA57" localSheetId="15">#REF!</definedName>
    <definedName name="____SA57" localSheetId="16">#REF!</definedName>
    <definedName name="____SA57" localSheetId="17">#REF!</definedName>
    <definedName name="____SA57" localSheetId="18">#REF!</definedName>
    <definedName name="____SA57" localSheetId="19">#REF!</definedName>
    <definedName name="____SA57" localSheetId="20">#REF!</definedName>
    <definedName name="____SA57" localSheetId="21">#REF!</definedName>
    <definedName name="____SA57" localSheetId="22">#REF!</definedName>
    <definedName name="____SA57" localSheetId="23">#REF!</definedName>
    <definedName name="____SA57" localSheetId="24">#REF!</definedName>
    <definedName name="____SA57" localSheetId="25">#REF!</definedName>
    <definedName name="____SA57" localSheetId="26">#REF!</definedName>
    <definedName name="____SA57" localSheetId="37">#REF!</definedName>
    <definedName name="____SA57" localSheetId="40">#REF!</definedName>
    <definedName name="____SA57" localSheetId="39">#REF!</definedName>
    <definedName name="____SA57" localSheetId="38">#REF!</definedName>
    <definedName name="____SA57" localSheetId="28">#REF!</definedName>
    <definedName name="____SA57" localSheetId="10">#REF!</definedName>
    <definedName name="____SA57" localSheetId="13">#REF!</definedName>
    <definedName name="____SA57" localSheetId="12">#REF!</definedName>
    <definedName name="____SA57" localSheetId="14">#REF!</definedName>
    <definedName name="____SA57" localSheetId="27">#REF!</definedName>
    <definedName name="____SA57" localSheetId="1">#REF!</definedName>
    <definedName name="____SA57" localSheetId="0">#REF!</definedName>
    <definedName name="____SA57" localSheetId="29">#REF!</definedName>
    <definedName name="____SA57" localSheetId="11">#REF!</definedName>
    <definedName name="____SA57">#REF!</definedName>
    <definedName name="____SA58" localSheetId="15">#REF!</definedName>
    <definedName name="____SA58" localSheetId="16">#REF!</definedName>
    <definedName name="____SA58" localSheetId="17">#REF!</definedName>
    <definedName name="____SA58" localSheetId="18">#REF!</definedName>
    <definedName name="____SA58" localSheetId="19">#REF!</definedName>
    <definedName name="____SA58" localSheetId="20">#REF!</definedName>
    <definedName name="____SA58" localSheetId="21">#REF!</definedName>
    <definedName name="____SA58" localSheetId="22">#REF!</definedName>
    <definedName name="____SA58" localSheetId="23">#REF!</definedName>
    <definedName name="____SA58" localSheetId="24">#REF!</definedName>
    <definedName name="____SA58" localSheetId="25">#REF!</definedName>
    <definedName name="____SA58" localSheetId="26">#REF!</definedName>
    <definedName name="____SA58" localSheetId="37">#REF!</definedName>
    <definedName name="____SA58" localSheetId="40">#REF!</definedName>
    <definedName name="____SA58" localSheetId="39">#REF!</definedName>
    <definedName name="____SA58" localSheetId="38">#REF!</definedName>
    <definedName name="____SA58" localSheetId="28">#REF!</definedName>
    <definedName name="____SA58" localSheetId="10">#REF!</definedName>
    <definedName name="____SA58" localSheetId="13">#REF!</definedName>
    <definedName name="____SA58" localSheetId="12">#REF!</definedName>
    <definedName name="____SA58" localSheetId="14">#REF!</definedName>
    <definedName name="____SA58" localSheetId="27">#REF!</definedName>
    <definedName name="____SA58" localSheetId="1">#REF!</definedName>
    <definedName name="____SA58" localSheetId="0">#REF!</definedName>
    <definedName name="____SA58" localSheetId="29">#REF!</definedName>
    <definedName name="____SA58" localSheetId="11">#REF!</definedName>
    <definedName name="____SA58">#REF!</definedName>
    <definedName name="____SA59" localSheetId="15">#REF!</definedName>
    <definedName name="____SA59" localSheetId="16">#REF!</definedName>
    <definedName name="____SA59" localSheetId="17">#REF!</definedName>
    <definedName name="____SA59" localSheetId="18">#REF!</definedName>
    <definedName name="____SA59" localSheetId="19">#REF!</definedName>
    <definedName name="____SA59" localSheetId="20">#REF!</definedName>
    <definedName name="____SA59" localSheetId="21">#REF!</definedName>
    <definedName name="____SA59" localSheetId="22">#REF!</definedName>
    <definedName name="____SA59" localSheetId="23">#REF!</definedName>
    <definedName name="____SA59" localSheetId="24">#REF!</definedName>
    <definedName name="____SA59" localSheetId="25">#REF!</definedName>
    <definedName name="____SA59" localSheetId="26">#REF!</definedName>
    <definedName name="____SA59" localSheetId="37">#REF!</definedName>
    <definedName name="____SA59" localSheetId="40">#REF!</definedName>
    <definedName name="____SA59" localSheetId="39">#REF!</definedName>
    <definedName name="____SA59" localSheetId="38">#REF!</definedName>
    <definedName name="____SA59" localSheetId="28">#REF!</definedName>
    <definedName name="____SA59" localSheetId="10">#REF!</definedName>
    <definedName name="____SA59" localSheetId="13">#REF!</definedName>
    <definedName name="____SA59" localSheetId="12">#REF!</definedName>
    <definedName name="____SA59" localSheetId="14">#REF!</definedName>
    <definedName name="____SA59" localSheetId="27">#REF!</definedName>
    <definedName name="____SA59" localSheetId="1">#REF!</definedName>
    <definedName name="____SA59" localSheetId="0">#REF!</definedName>
    <definedName name="____SA59" localSheetId="29">#REF!</definedName>
    <definedName name="____SA59" localSheetId="11">#REF!</definedName>
    <definedName name="____SA59">#REF!</definedName>
    <definedName name="____SA60" localSheetId="15">#REF!</definedName>
    <definedName name="____SA60" localSheetId="16">#REF!</definedName>
    <definedName name="____SA60" localSheetId="17">#REF!</definedName>
    <definedName name="____SA60" localSheetId="18">#REF!</definedName>
    <definedName name="____SA60" localSheetId="19">#REF!</definedName>
    <definedName name="____SA60" localSheetId="20">#REF!</definedName>
    <definedName name="____SA60" localSheetId="21">#REF!</definedName>
    <definedName name="____SA60" localSheetId="22">#REF!</definedName>
    <definedName name="____SA60" localSheetId="23">#REF!</definedName>
    <definedName name="____SA60" localSheetId="24">#REF!</definedName>
    <definedName name="____SA60" localSheetId="25">#REF!</definedName>
    <definedName name="____SA60" localSheetId="26">#REF!</definedName>
    <definedName name="____SA60" localSheetId="37">#REF!</definedName>
    <definedName name="____SA60" localSheetId="40">#REF!</definedName>
    <definedName name="____SA60" localSheetId="39">#REF!</definedName>
    <definedName name="____SA60" localSheetId="38">#REF!</definedName>
    <definedName name="____SA60" localSheetId="28">#REF!</definedName>
    <definedName name="____SA60" localSheetId="10">#REF!</definedName>
    <definedName name="____SA60" localSheetId="13">#REF!</definedName>
    <definedName name="____SA60" localSheetId="12">#REF!</definedName>
    <definedName name="____SA60" localSheetId="14">#REF!</definedName>
    <definedName name="____SA60" localSheetId="27">#REF!</definedName>
    <definedName name="____SA60" localSheetId="1">#REF!</definedName>
    <definedName name="____SA60" localSheetId="0">#REF!</definedName>
    <definedName name="____SA60" localSheetId="29">#REF!</definedName>
    <definedName name="____SA60" localSheetId="11">#REF!</definedName>
    <definedName name="____SA60">#REF!</definedName>
    <definedName name="____SA61" localSheetId="15">#REF!</definedName>
    <definedName name="____SA61" localSheetId="16">#REF!</definedName>
    <definedName name="____SA61" localSheetId="17">#REF!</definedName>
    <definedName name="____SA61" localSheetId="18">#REF!</definedName>
    <definedName name="____SA61" localSheetId="19">#REF!</definedName>
    <definedName name="____SA61" localSheetId="20">#REF!</definedName>
    <definedName name="____SA61" localSheetId="21">#REF!</definedName>
    <definedName name="____SA61" localSheetId="22">#REF!</definedName>
    <definedName name="____SA61" localSheetId="23">#REF!</definedName>
    <definedName name="____SA61" localSheetId="24">#REF!</definedName>
    <definedName name="____SA61" localSheetId="25">#REF!</definedName>
    <definedName name="____SA61" localSheetId="26">#REF!</definedName>
    <definedName name="____SA61" localSheetId="37">#REF!</definedName>
    <definedName name="____SA61" localSheetId="40">#REF!</definedName>
    <definedName name="____SA61" localSheetId="39">#REF!</definedName>
    <definedName name="____SA61" localSheetId="38">#REF!</definedName>
    <definedName name="____SA61" localSheetId="28">#REF!</definedName>
    <definedName name="____SA61" localSheetId="10">#REF!</definedName>
    <definedName name="____SA61" localSheetId="13">#REF!</definedName>
    <definedName name="____SA61" localSheetId="12">#REF!</definedName>
    <definedName name="____SA61" localSheetId="14">#REF!</definedName>
    <definedName name="____SA61" localSheetId="27">#REF!</definedName>
    <definedName name="____SA61" localSheetId="1">#REF!</definedName>
    <definedName name="____SA61" localSheetId="0">#REF!</definedName>
    <definedName name="____SA61" localSheetId="29">#REF!</definedName>
    <definedName name="____SA61" localSheetId="11">#REF!</definedName>
    <definedName name="____SA61">#REF!</definedName>
    <definedName name="____SA62" localSheetId="15">#REF!</definedName>
    <definedName name="____SA62" localSheetId="16">#REF!</definedName>
    <definedName name="____SA62" localSheetId="17">#REF!</definedName>
    <definedName name="____SA62" localSheetId="18">#REF!</definedName>
    <definedName name="____SA62" localSheetId="19">#REF!</definedName>
    <definedName name="____SA62" localSheetId="20">#REF!</definedName>
    <definedName name="____SA62" localSheetId="21">#REF!</definedName>
    <definedName name="____SA62" localSheetId="22">#REF!</definedName>
    <definedName name="____SA62" localSheetId="23">#REF!</definedName>
    <definedName name="____SA62" localSheetId="24">#REF!</definedName>
    <definedName name="____SA62" localSheetId="25">#REF!</definedName>
    <definedName name="____SA62" localSheetId="26">#REF!</definedName>
    <definedName name="____SA62" localSheetId="37">#REF!</definedName>
    <definedName name="____SA62" localSheetId="40">#REF!</definedName>
    <definedName name="____SA62" localSheetId="39">#REF!</definedName>
    <definedName name="____SA62" localSheetId="38">#REF!</definedName>
    <definedName name="____SA62" localSheetId="28">#REF!</definedName>
    <definedName name="____SA62" localSheetId="10">#REF!</definedName>
    <definedName name="____SA62" localSheetId="13">#REF!</definedName>
    <definedName name="____SA62" localSheetId="12">#REF!</definedName>
    <definedName name="____SA62" localSheetId="14">#REF!</definedName>
    <definedName name="____SA62" localSheetId="27">#REF!</definedName>
    <definedName name="____SA62" localSheetId="1">#REF!</definedName>
    <definedName name="____SA62" localSheetId="0">#REF!</definedName>
    <definedName name="____SA62" localSheetId="29">#REF!</definedName>
    <definedName name="____SA62" localSheetId="11">#REF!</definedName>
    <definedName name="____SA62">#REF!</definedName>
    <definedName name="____SA63" localSheetId="15">#REF!</definedName>
    <definedName name="____SA63" localSheetId="16">#REF!</definedName>
    <definedName name="____SA63" localSheetId="17">#REF!</definedName>
    <definedName name="____SA63" localSheetId="18">#REF!</definedName>
    <definedName name="____SA63" localSheetId="19">#REF!</definedName>
    <definedName name="____SA63" localSheetId="20">#REF!</definedName>
    <definedName name="____SA63" localSheetId="21">#REF!</definedName>
    <definedName name="____SA63" localSheetId="22">#REF!</definedName>
    <definedName name="____SA63" localSheetId="23">#REF!</definedName>
    <definedName name="____SA63" localSheetId="24">#REF!</definedName>
    <definedName name="____SA63" localSheetId="25">#REF!</definedName>
    <definedName name="____SA63" localSheetId="26">#REF!</definedName>
    <definedName name="____SA63" localSheetId="37">#REF!</definedName>
    <definedName name="____SA63" localSheetId="40">#REF!</definedName>
    <definedName name="____SA63" localSheetId="39">#REF!</definedName>
    <definedName name="____SA63" localSheetId="38">#REF!</definedName>
    <definedName name="____SA63" localSheetId="28">#REF!</definedName>
    <definedName name="____SA63" localSheetId="10">#REF!</definedName>
    <definedName name="____SA63" localSheetId="13">#REF!</definedName>
    <definedName name="____SA63" localSheetId="12">#REF!</definedName>
    <definedName name="____SA63" localSheetId="14">#REF!</definedName>
    <definedName name="____SA63" localSheetId="27">#REF!</definedName>
    <definedName name="____SA63" localSheetId="1">#REF!</definedName>
    <definedName name="____SA63" localSheetId="0">#REF!</definedName>
    <definedName name="____SA63" localSheetId="29">#REF!</definedName>
    <definedName name="____SA63" localSheetId="11">#REF!</definedName>
    <definedName name="____SA63">#REF!</definedName>
    <definedName name="____SA64" localSheetId="15">#REF!</definedName>
    <definedName name="____SA64" localSheetId="16">#REF!</definedName>
    <definedName name="____SA64" localSheetId="17">#REF!</definedName>
    <definedName name="____SA64" localSheetId="18">#REF!</definedName>
    <definedName name="____SA64" localSheetId="19">#REF!</definedName>
    <definedName name="____SA64" localSheetId="20">#REF!</definedName>
    <definedName name="____SA64" localSheetId="21">#REF!</definedName>
    <definedName name="____SA64" localSheetId="22">#REF!</definedName>
    <definedName name="____SA64" localSheetId="23">#REF!</definedName>
    <definedName name="____SA64" localSheetId="24">#REF!</definedName>
    <definedName name="____SA64" localSheetId="25">#REF!</definedName>
    <definedName name="____SA64" localSheetId="26">#REF!</definedName>
    <definedName name="____SA64" localSheetId="37">#REF!</definedName>
    <definedName name="____SA64" localSheetId="40">#REF!</definedName>
    <definedName name="____SA64" localSheetId="39">#REF!</definedName>
    <definedName name="____SA64" localSheetId="38">#REF!</definedName>
    <definedName name="____SA64" localSheetId="28">#REF!</definedName>
    <definedName name="____SA64" localSheetId="10">#REF!</definedName>
    <definedName name="____SA64" localSheetId="13">#REF!</definedName>
    <definedName name="____SA64" localSheetId="12">#REF!</definedName>
    <definedName name="____SA64" localSheetId="14">#REF!</definedName>
    <definedName name="____SA64" localSheetId="27">#REF!</definedName>
    <definedName name="____SA64" localSheetId="1">#REF!</definedName>
    <definedName name="____SA64" localSheetId="0">#REF!</definedName>
    <definedName name="____SA64" localSheetId="29">#REF!</definedName>
    <definedName name="____SA64" localSheetId="11">#REF!</definedName>
    <definedName name="____SA64">#REF!</definedName>
    <definedName name="____SA65" localSheetId="15">#REF!</definedName>
    <definedName name="____SA65" localSheetId="16">#REF!</definedName>
    <definedName name="____SA65" localSheetId="17">#REF!</definedName>
    <definedName name="____SA65" localSheetId="18">#REF!</definedName>
    <definedName name="____SA65" localSheetId="19">#REF!</definedName>
    <definedName name="____SA65" localSheetId="20">#REF!</definedName>
    <definedName name="____SA65" localSheetId="21">#REF!</definedName>
    <definedName name="____SA65" localSheetId="22">#REF!</definedName>
    <definedName name="____SA65" localSheetId="23">#REF!</definedName>
    <definedName name="____SA65" localSheetId="24">#REF!</definedName>
    <definedName name="____SA65" localSheetId="25">#REF!</definedName>
    <definedName name="____SA65" localSheetId="26">#REF!</definedName>
    <definedName name="____SA65" localSheetId="37">#REF!</definedName>
    <definedName name="____SA65" localSheetId="40">#REF!</definedName>
    <definedName name="____SA65" localSheetId="39">#REF!</definedName>
    <definedName name="____SA65" localSheetId="38">#REF!</definedName>
    <definedName name="____SA65" localSheetId="28">#REF!</definedName>
    <definedName name="____SA65" localSheetId="10">#REF!</definedName>
    <definedName name="____SA65" localSheetId="13">#REF!</definedName>
    <definedName name="____SA65" localSheetId="12">#REF!</definedName>
    <definedName name="____SA65" localSheetId="14">#REF!</definedName>
    <definedName name="____SA65" localSheetId="27">#REF!</definedName>
    <definedName name="____SA65" localSheetId="1">#REF!</definedName>
    <definedName name="____SA65" localSheetId="0">#REF!</definedName>
    <definedName name="____SA65" localSheetId="29">#REF!</definedName>
    <definedName name="____SA65" localSheetId="11">#REF!</definedName>
    <definedName name="____SA65">#REF!</definedName>
    <definedName name="____SET0109" localSheetId="16">#REF!</definedName>
    <definedName name="____SET0109" localSheetId="17">#REF!</definedName>
    <definedName name="____SET0109" localSheetId="18">#REF!</definedName>
    <definedName name="____SET0109" localSheetId="19">#REF!</definedName>
    <definedName name="____SET0109" localSheetId="20">#REF!</definedName>
    <definedName name="____SET0109" localSheetId="21">#REF!</definedName>
    <definedName name="____SET0109" localSheetId="22">#REF!</definedName>
    <definedName name="____SET0109" localSheetId="23">#REF!</definedName>
    <definedName name="____SET0109" localSheetId="24">#REF!</definedName>
    <definedName name="____SET0109" localSheetId="25">#REF!</definedName>
    <definedName name="____SET0109" localSheetId="26">#REF!</definedName>
    <definedName name="____SET0109" localSheetId="0">#REF!</definedName>
    <definedName name="____SET0109">#REF!</definedName>
    <definedName name="____SET1215" localSheetId="16">#REF!</definedName>
    <definedName name="____SET1215" localSheetId="17">#REF!</definedName>
    <definedName name="____SET1215" localSheetId="18">#REF!</definedName>
    <definedName name="____SET1215" localSheetId="19">#REF!</definedName>
    <definedName name="____SET1215" localSheetId="20">#REF!</definedName>
    <definedName name="____SET1215" localSheetId="21">#REF!</definedName>
    <definedName name="____SET1215" localSheetId="22">#REF!</definedName>
    <definedName name="____SET1215" localSheetId="23">#REF!</definedName>
    <definedName name="____SET1215" localSheetId="24">#REF!</definedName>
    <definedName name="____SET1215" localSheetId="25">#REF!</definedName>
    <definedName name="____SET1215" localSheetId="26">#REF!</definedName>
    <definedName name="____SET1215" localSheetId="0">#REF!</definedName>
    <definedName name="____SET1215">#REF!</definedName>
    <definedName name="___a1" localSheetId="15">#REF!</definedName>
    <definedName name="___a1" localSheetId="16">#REF!</definedName>
    <definedName name="___a1" localSheetId="17">#REF!</definedName>
    <definedName name="___a1" localSheetId="18">#REF!</definedName>
    <definedName name="___a1" localSheetId="19">#REF!</definedName>
    <definedName name="___a1" localSheetId="20">#REF!</definedName>
    <definedName name="___a1" localSheetId="21">#REF!</definedName>
    <definedName name="___a1" localSheetId="22">#REF!</definedName>
    <definedName name="___a1" localSheetId="23">#REF!</definedName>
    <definedName name="___a1" localSheetId="24">#REF!</definedName>
    <definedName name="___a1" localSheetId="25">#REF!</definedName>
    <definedName name="___a1" localSheetId="26">#REF!</definedName>
    <definedName name="___a1" localSheetId="37">#REF!</definedName>
    <definedName name="___a1" localSheetId="40">#REF!</definedName>
    <definedName name="___a1" localSheetId="39">#REF!</definedName>
    <definedName name="___a1" localSheetId="38">#REF!</definedName>
    <definedName name="___a1" localSheetId="28">#REF!</definedName>
    <definedName name="___a1" localSheetId="10">#REF!</definedName>
    <definedName name="___a1" localSheetId="13">#REF!</definedName>
    <definedName name="___a1" localSheetId="12">#REF!</definedName>
    <definedName name="___a1" localSheetId="14">#REF!</definedName>
    <definedName name="___a1" localSheetId="27">#REF!</definedName>
    <definedName name="___a1" localSheetId="1">#REF!</definedName>
    <definedName name="___a1" localSheetId="0">#REF!</definedName>
    <definedName name="___a1" localSheetId="29">#REF!</definedName>
    <definedName name="___a1" localSheetId="11">#REF!</definedName>
    <definedName name="___a1">#REF!</definedName>
    <definedName name="___Fld11">[1]급여명세서!$F$10:$G$12,[1]급여명세서!$I$10:$J$12,[1]급여명세서!$D$24:$I$24,[1]급여명세서!$E$27:$J$27,[1]급여명세서!$E$29:$J$29,[1]급여명세서!$E$32:$J$32,[1]급여명세서!$E$34:$J$34,[1]급여명세서!$E$36:$J$36,[1]급여명세서!$E$43:$J$43,[1]급여명세서!$E$46:$J$46,[1]급여명세서!$E$48:$J$48,[1]급여명세서!$E$50:$J$50</definedName>
    <definedName name="___SA07" localSheetId="15">#REF!</definedName>
    <definedName name="___SA07" localSheetId="16">#REF!</definedName>
    <definedName name="___SA07" localSheetId="17">#REF!</definedName>
    <definedName name="___SA07" localSheetId="18">#REF!</definedName>
    <definedName name="___SA07" localSheetId="19">#REF!</definedName>
    <definedName name="___SA07" localSheetId="20">#REF!</definedName>
    <definedName name="___SA07" localSheetId="21">#REF!</definedName>
    <definedName name="___SA07" localSheetId="22">#REF!</definedName>
    <definedName name="___SA07" localSheetId="23">#REF!</definedName>
    <definedName name="___SA07" localSheetId="24">#REF!</definedName>
    <definedName name="___SA07" localSheetId="25">#REF!</definedName>
    <definedName name="___SA07" localSheetId="26">#REF!</definedName>
    <definedName name="___SA07" localSheetId="37">#REF!</definedName>
    <definedName name="___SA07" localSheetId="40">#REF!</definedName>
    <definedName name="___SA07" localSheetId="39">#REF!</definedName>
    <definedName name="___SA07" localSheetId="38">#REF!</definedName>
    <definedName name="___SA07" localSheetId="28">#REF!</definedName>
    <definedName name="___SA07" localSheetId="10">#REF!</definedName>
    <definedName name="___SA07" localSheetId="13">#REF!</definedName>
    <definedName name="___SA07" localSheetId="12">#REF!</definedName>
    <definedName name="___SA07" localSheetId="14">#REF!</definedName>
    <definedName name="___SA07" localSheetId="27">#REF!</definedName>
    <definedName name="___SA07" localSheetId="1">#REF!</definedName>
    <definedName name="___SA07" localSheetId="0">#REF!</definedName>
    <definedName name="___SA07" localSheetId="29">#REF!</definedName>
    <definedName name="___SA07" localSheetId="11">#REF!</definedName>
    <definedName name="___SA07">#REF!</definedName>
    <definedName name="___SA08" localSheetId="15">#REF!</definedName>
    <definedName name="___SA08" localSheetId="16">#REF!</definedName>
    <definedName name="___SA08" localSheetId="17">#REF!</definedName>
    <definedName name="___SA08" localSheetId="18">#REF!</definedName>
    <definedName name="___SA08" localSheetId="19">#REF!</definedName>
    <definedName name="___SA08" localSheetId="20">#REF!</definedName>
    <definedName name="___SA08" localSheetId="21">#REF!</definedName>
    <definedName name="___SA08" localSheetId="22">#REF!</definedName>
    <definedName name="___SA08" localSheetId="23">#REF!</definedName>
    <definedName name="___SA08" localSheetId="24">#REF!</definedName>
    <definedName name="___SA08" localSheetId="25">#REF!</definedName>
    <definedName name="___SA08" localSheetId="26">#REF!</definedName>
    <definedName name="___SA08" localSheetId="37">#REF!</definedName>
    <definedName name="___SA08" localSheetId="40">#REF!</definedName>
    <definedName name="___SA08" localSheetId="39">#REF!</definedName>
    <definedName name="___SA08" localSheetId="38">#REF!</definedName>
    <definedName name="___SA08" localSheetId="28">#REF!</definedName>
    <definedName name="___SA08" localSheetId="10">#REF!</definedName>
    <definedName name="___SA08" localSheetId="13">#REF!</definedName>
    <definedName name="___SA08" localSheetId="12">#REF!</definedName>
    <definedName name="___SA08" localSheetId="14">#REF!</definedName>
    <definedName name="___SA08" localSheetId="27">#REF!</definedName>
    <definedName name="___SA08" localSheetId="1">#REF!</definedName>
    <definedName name="___SA08" localSheetId="0">#REF!</definedName>
    <definedName name="___SA08" localSheetId="29">#REF!</definedName>
    <definedName name="___SA08" localSheetId="11">#REF!</definedName>
    <definedName name="___SA08">#REF!</definedName>
    <definedName name="___SA09" localSheetId="15">#REF!</definedName>
    <definedName name="___SA09" localSheetId="16">#REF!</definedName>
    <definedName name="___SA09" localSheetId="17">#REF!</definedName>
    <definedName name="___SA09" localSheetId="18">#REF!</definedName>
    <definedName name="___SA09" localSheetId="19">#REF!</definedName>
    <definedName name="___SA09" localSheetId="20">#REF!</definedName>
    <definedName name="___SA09" localSheetId="21">#REF!</definedName>
    <definedName name="___SA09" localSheetId="22">#REF!</definedName>
    <definedName name="___SA09" localSheetId="23">#REF!</definedName>
    <definedName name="___SA09" localSheetId="24">#REF!</definedName>
    <definedName name="___SA09" localSheetId="25">#REF!</definedName>
    <definedName name="___SA09" localSheetId="26">#REF!</definedName>
    <definedName name="___SA09" localSheetId="37">#REF!</definedName>
    <definedName name="___SA09" localSheetId="40">#REF!</definedName>
    <definedName name="___SA09" localSheetId="39">#REF!</definedName>
    <definedName name="___SA09" localSheetId="38">#REF!</definedName>
    <definedName name="___SA09" localSheetId="28">#REF!</definedName>
    <definedName name="___SA09" localSheetId="10">#REF!</definedName>
    <definedName name="___SA09" localSheetId="13">#REF!</definedName>
    <definedName name="___SA09" localSheetId="12">#REF!</definedName>
    <definedName name="___SA09" localSheetId="14">#REF!</definedName>
    <definedName name="___SA09" localSheetId="27">#REF!</definedName>
    <definedName name="___SA09" localSheetId="1">#REF!</definedName>
    <definedName name="___SA09" localSheetId="0">#REF!</definedName>
    <definedName name="___SA09" localSheetId="29">#REF!</definedName>
    <definedName name="___SA09" localSheetId="11">#REF!</definedName>
    <definedName name="___SA09">#REF!</definedName>
    <definedName name="___SA10" localSheetId="15">#REF!</definedName>
    <definedName name="___SA10" localSheetId="16">#REF!</definedName>
    <definedName name="___SA10" localSheetId="17">#REF!</definedName>
    <definedName name="___SA10" localSheetId="18">#REF!</definedName>
    <definedName name="___SA10" localSheetId="19">#REF!</definedName>
    <definedName name="___SA10" localSheetId="20">#REF!</definedName>
    <definedName name="___SA10" localSheetId="21">#REF!</definedName>
    <definedName name="___SA10" localSheetId="22">#REF!</definedName>
    <definedName name="___SA10" localSheetId="23">#REF!</definedName>
    <definedName name="___SA10" localSheetId="24">#REF!</definedName>
    <definedName name="___SA10" localSheetId="25">#REF!</definedName>
    <definedName name="___SA10" localSheetId="26">#REF!</definedName>
    <definedName name="___SA10" localSheetId="37">#REF!</definedName>
    <definedName name="___SA10" localSheetId="40">#REF!</definedName>
    <definedName name="___SA10" localSheetId="39">#REF!</definedName>
    <definedName name="___SA10" localSheetId="38">#REF!</definedName>
    <definedName name="___SA10" localSheetId="28">#REF!</definedName>
    <definedName name="___SA10" localSheetId="10">#REF!</definedName>
    <definedName name="___SA10" localSheetId="13">#REF!</definedName>
    <definedName name="___SA10" localSheetId="12">#REF!</definedName>
    <definedName name="___SA10" localSheetId="14">#REF!</definedName>
    <definedName name="___SA10" localSheetId="27">#REF!</definedName>
    <definedName name="___SA10" localSheetId="1">#REF!</definedName>
    <definedName name="___SA10" localSheetId="0">#REF!</definedName>
    <definedName name="___SA10" localSheetId="29">#REF!</definedName>
    <definedName name="___SA10" localSheetId="11">#REF!</definedName>
    <definedName name="___SA10">#REF!</definedName>
    <definedName name="___SA11" localSheetId="15">#REF!</definedName>
    <definedName name="___SA11" localSheetId="16">#REF!</definedName>
    <definedName name="___SA11" localSheetId="17">#REF!</definedName>
    <definedName name="___SA11" localSheetId="18">#REF!</definedName>
    <definedName name="___SA11" localSheetId="19">#REF!</definedName>
    <definedName name="___SA11" localSheetId="20">#REF!</definedName>
    <definedName name="___SA11" localSheetId="21">#REF!</definedName>
    <definedName name="___SA11" localSheetId="22">#REF!</definedName>
    <definedName name="___SA11" localSheetId="23">#REF!</definedName>
    <definedName name="___SA11" localSheetId="24">#REF!</definedName>
    <definedName name="___SA11" localSheetId="25">#REF!</definedName>
    <definedName name="___SA11" localSheetId="26">#REF!</definedName>
    <definedName name="___SA11" localSheetId="37">#REF!</definedName>
    <definedName name="___SA11" localSheetId="40">#REF!</definedName>
    <definedName name="___SA11" localSheetId="39">#REF!</definedName>
    <definedName name="___SA11" localSheetId="38">#REF!</definedName>
    <definedName name="___SA11" localSheetId="28">#REF!</definedName>
    <definedName name="___SA11" localSheetId="10">#REF!</definedName>
    <definedName name="___SA11" localSheetId="13">#REF!</definedName>
    <definedName name="___SA11" localSheetId="12">#REF!</definedName>
    <definedName name="___SA11" localSheetId="14">#REF!</definedName>
    <definedName name="___SA11" localSheetId="27">#REF!</definedName>
    <definedName name="___SA11" localSheetId="1">#REF!</definedName>
    <definedName name="___SA11" localSheetId="0">#REF!</definedName>
    <definedName name="___SA11" localSheetId="29">#REF!</definedName>
    <definedName name="___SA11" localSheetId="11">#REF!</definedName>
    <definedName name="___SA11">#REF!</definedName>
    <definedName name="___SA12" localSheetId="15">#REF!</definedName>
    <definedName name="___SA12" localSheetId="16">#REF!</definedName>
    <definedName name="___SA12" localSheetId="17">#REF!</definedName>
    <definedName name="___SA12" localSheetId="18">#REF!</definedName>
    <definedName name="___SA12" localSheetId="19">#REF!</definedName>
    <definedName name="___SA12" localSheetId="20">#REF!</definedName>
    <definedName name="___SA12" localSheetId="21">#REF!</definedName>
    <definedName name="___SA12" localSheetId="22">#REF!</definedName>
    <definedName name="___SA12" localSheetId="23">#REF!</definedName>
    <definedName name="___SA12" localSheetId="24">#REF!</definedName>
    <definedName name="___SA12" localSheetId="25">#REF!</definedName>
    <definedName name="___SA12" localSheetId="26">#REF!</definedName>
    <definedName name="___SA12" localSheetId="37">#REF!</definedName>
    <definedName name="___SA12" localSheetId="40">#REF!</definedName>
    <definedName name="___SA12" localSheetId="39">#REF!</definedName>
    <definedName name="___SA12" localSheetId="38">#REF!</definedName>
    <definedName name="___SA12" localSheetId="28">#REF!</definedName>
    <definedName name="___SA12" localSheetId="10">#REF!</definedName>
    <definedName name="___SA12" localSheetId="13">#REF!</definedName>
    <definedName name="___SA12" localSheetId="12">#REF!</definedName>
    <definedName name="___SA12" localSheetId="14">#REF!</definedName>
    <definedName name="___SA12" localSheetId="27">#REF!</definedName>
    <definedName name="___SA12" localSheetId="1">#REF!</definedName>
    <definedName name="___SA12" localSheetId="0">#REF!</definedName>
    <definedName name="___SA12" localSheetId="29">#REF!</definedName>
    <definedName name="___SA12" localSheetId="11">#REF!</definedName>
    <definedName name="___SA12">#REF!</definedName>
    <definedName name="___SA13" localSheetId="15">#REF!</definedName>
    <definedName name="___SA13" localSheetId="16">#REF!</definedName>
    <definedName name="___SA13" localSheetId="17">#REF!</definedName>
    <definedName name="___SA13" localSheetId="18">#REF!</definedName>
    <definedName name="___SA13" localSheetId="19">#REF!</definedName>
    <definedName name="___SA13" localSheetId="20">#REF!</definedName>
    <definedName name="___SA13" localSheetId="21">#REF!</definedName>
    <definedName name="___SA13" localSheetId="22">#REF!</definedName>
    <definedName name="___SA13" localSheetId="23">#REF!</definedName>
    <definedName name="___SA13" localSheetId="24">#REF!</definedName>
    <definedName name="___SA13" localSheetId="25">#REF!</definedName>
    <definedName name="___SA13" localSheetId="26">#REF!</definedName>
    <definedName name="___SA13" localSheetId="37">#REF!</definedName>
    <definedName name="___SA13" localSheetId="40">#REF!</definedName>
    <definedName name="___SA13" localSheetId="39">#REF!</definedName>
    <definedName name="___SA13" localSheetId="38">#REF!</definedName>
    <definedName name="___SA13" localSheetId="28">#REF!</definedName>
    <definedName name="___SA13" localSheetId="10">#REF!</definedName>
    <definedName name="___SA13" localSheetId="13">#REF!</definedName>
    <definedName name="___SA13" localSheetId="12">#REF!</definedName>
    <definedName name="___SA13" localSheetId="14">#REF!</definedName>
    <definedName name="___SA13" localSheetId="27">#REF!</definedName>
    <definedName name="___SA13" localSheetId="1">#REF!</definedName>
    <definedName name="___SA13" localSheetId="0">#REF!</definedName>
    <definedName name="___SA13" localSheetId="29">#REF!</definedName>
    <definedName name="___SA13" localSheetId="11">#REF!</definedName>
    <definedName name="___SA13">#REF!</definedName>
    <definedName name="___SA14" localSheetId="15">#REF!</definedName>
    <definedName name="___SA14" localSheetId="16">#REF!</definedName>
    <definedName name="___SA14" localSheetId="17">#REF!</definedName>
    <definedName name="___SA14" localSheetId="18">#REF!</definedName>
    <definedName name="___SA14" localSheetId="19">#REF!</definedName>
    <definedName name="___SA14" localSheetId="20">#REF!</definedName>
    <definedName name="___SA14" localSheetId="21">#REF!</definedName>
    <definedName name="___SA14" localSheetId="22">#REF!</definedName>
    <definedName name="___SA14" localSheetId="23">#REF!</definedName>
    <definedName name="___SA14" localSheetId="24">#REF!</definedName>
    <definedName name="___SA14" localSheetId="25">#REF!</definedName>
    <definedName name="___SA14" localSheetId="26">#REF!</definedName>
    <definedName name="___SA14" localSheetId="37">#REF!</definedName>
    <definedName name="___SA14" localSheetId="40">#REF!</definedName>
    <definedName name="___SA14" localSheetId="39">#REF!</definedName>
    <definedName name="___SA14" localSheetId="38">#REF!</definedName>
    <definedName name="___SA14" localSheetId="28">#REF!</definedName>
    <definedName name="___SA14" localSheetId="10">#REF!</definedName>
    <definedName name="___SA14" localSheetId="13">#REF!</definedName>
    <definedName name="___SA14" localSheetId="12">#REF!</definedName>
    <definedName name="___SA14" localSheetId="14">#REF!</definedName>
    <definedName name="___SA14" localSheetId="27">#REF!</definedName>
    <definedName name="___SA14" localSheetId="1">#REF!</definedName>
    <definedName name="___SA14" localSheetId="0">#REF!</definedName>
    <definedName name="___SA14" localSheetId="29">#REF!</definedName>
    <definedName name="___SA14" localSheetId="11">#REF!</definedName>
    <definedName name="___SA14">#REF!</definedName>
    <definedName name="___SA15" localSheetId="15">#REF!</definedName>
    <definedName name="___SA15" localSheetId="16">#REF!</definedName>
    <definedName name="___SA15" localSheetId="17">#REF!</definedName>
    <definedName name="___SA15" localSheetId="18">#REF!</definedName>
    <definedName name="___SA15" localSheetId="19">#REF!</definedName>
    <definedName name="___SA15" localSheetId="20">#REF!</definedName>
    <definedName name="___SA15" localSheetId="21">#REF!</definedName>
    <definedName name="___SA15" localSheetId="22">#REF!</definedName>
    <definedName name="___SA15" localSheetId="23">#REF!</definedName>
    <definedName name="___SA15" localSheetId="24">#REF!</definedName>
    <definedName name="___SA15" localSheetId="25">#REF!</definedName>
    <definedName name="___SA15" localSheetId="26">#REF!</definedName>
    <definedName name="___SA15" localSheetId="37">#REF!</definedName>
    <definedName name="___SA15" localSheetId="40">#REF!</definedName>
    <definedName name="___SA15" localSheetId="39">#REF!</definedName>
    <definedName name="___SA15" localSheetId="38">#REF!</definedName>
    <definedName name="___SA15" localSheetId="28">#REF!</definedName>
    <definedName name="___SA15" localSheetId="10">#REF!</definedName>
    <definedName name="___SA15" localSheetId="13">#REF!</definedName>
    <definedName name="___SA15" localSheetId="12">#REF!</definedName>
    <definedName name="___SA15" localSheetId="14">#REF!</definedName>
    <definedName name="___SA15" localSheetId="27">#REF!</definedName>
    <definedName name="___SA15" localSheetId="1">#REF!</definedName>
    <definedName name="___SA15" localSheetId="0">#REF!</definedName>
    <definedName name="___SA15" localSheetId="29">#REF!</definedName>
    <definedName name="___SA15" localSheetId="11">#REF!</definedName>
    <definedName name="___SA15">#REF!</definedName>
    <definedName name="___SA16" localSheetId="15">#REF!</definedName>
    <definedName name="___SA16" localSheetId="16">#REF!</definedName>
    <definedName name="___SA16" localSheetId="17">#REF!</definedName>
    <definedName name="___SA16" localSheetId="18">#REF!</definedName>
    <definedName name="___SA16" localSheetId="19">#REF!</definedName>
    <definedName name="___SA16" localSheetId="20">#REF!</definedName>
    <definedName name="___SA16" localSheetId="21">#REF!</definedName>
    <definedName name="___SA16" localSheetId="22">#REF!</definedName>
    <definedName name="___SA16" localSheetId="23">#REF!</definedName>
    <definedName name="___SA16" localSheetId="24">#REF!</definedName>
    <definedName name="___SA16" localSheetId="25">#REF!</definedName>
    <definedName name="___SA16" localSheetId="26">#REF!</definedName>
    <definedName name="___SA16" localSheetId="37">#REF!</definedName>
    <definedName name="___SA16" localSheetId="40">#REF!</definedName>
    <definedName name="___SA16" localSheetId="39">#REF!</definedName>
    <definedName name="___SA16" localSheetId="38">#REF!</definedName>
    <definedName name="___SA16" localSheetId="28">#REF!</definedName>
    <definedName name="___SA16" localSheetId="10">#REF!</definedName>
    <definedName name="___SA16" localSheetId="13">#REF!</definedName>
    <definedName name="___SA16" localSheetId="12">#REF!</definedName>
    <definedName name="___SA16" localSheetId="14">#REF!</definedName>
    <definedName name="___SA16" localSheetId="27">#REF!</definedName>
    <definedName name="___SA16" localSheetId="1">#REF!</definedName>
    <definedName name="___SA16" localSheetId="0">#REF!</definedName>
    <definedName name="___SA16" localSheetId="29">#REF!</definedName>
    <definedName name="___SA16" localSheetId="11">#REF!</definedName>
    <definedName name="___SA16">#REF!</definedName>
    <definedName name="___SA17" localSheetId="15">#REF!</definedName>
    <definedName name="___SA17" localSheetId="16">#REF!</definedName>
    <definedName name="___SA17" localSheetId="17">#REF!</definedName>
    <definedName name="___SA17" localSheetId="18">#REF!</definedName>
    <definedName name="___SA17" localSheetId="19">#REF!</definedName>
    <definedName name="___SA17" localSheetId="20">#REF!</definedName>
    <definedName name="___SA17" localSheetId="21">#REF!</definedName>
    <definedName name="___SA17" localSheetId="22">#REF!</definedName>
    <definedName name="___SA17" localSheetId="23">#REF!</definedName>
    <definedName name="___SA17" localSheetId="24">#REF!</definedName>
    <definedName name="___SA17" localSheetId="25">#REF!</definedName>
    <definedName name="___SA17" localSheetId="26">#REF!</definedName>
    <definedName name="___SA17" localSheetId="37">#REF!</definedName>
    <definedName name="___SA17" localSheetId="40">#REF!</definedName>
    <definedName name="___SA17" localSheetId="39">#REF!</definedName>
    <definedName name="___SA17" localSheetId="38">#REF!</definedName>
    <definedName name="___SA17" localSheetId="28">#REF!</definedName>
    <definedName name="___SA17" localSheetId="10">#REF!</definedName>
    <definedName name="___SA17" localSheetId="13">#REF!</definedName>
    <definedName name="___SA17" localSheetId="12">#REF!</definedName>
    <definedName name="___SA17" localSheetId="14">#REF!</definedName>
    <definedName name="___SA17" localSheetId="27">#REF!</definedName>
    <definedName name="___SA17" localSheetId="1">#REF!</definedName>
    <definedName name="___SA17" localSheetId="0">#REF!</definedName>
    <definedName name="___SA17" localSheetId="29">#REF!</definedName>
    <definedName name="___SA17" localSheetId="11">#REF!</definedName>
    <definedName name="___SA17">#REF!</definedName>
    <definedName name="___SA18" localSheetId="15">#REF!</definedName>
    <definedName name="___SA18" localSheetId="16">#REF!</definedName>
    <definedName name="___SA18" localSheetId="17">#REF!</definedName>
    <definedName name="___SA18" localSheetId="18">#REF!</definedName>
    <definedName name="___SA18" localSheetId="19">#REF!</definedName>
    <definedName name="___SA18" localSheetId="20">#REF!</definedName>
    <definedName name="___SA18" localSheetId="21">#REF!</definedName>
    <definedName name="___SA18" localSheetId="22">#REF!</definedName>
    <definedName name="___SA18" localSheetId="23">#REF!</definedName>
    <definedName name="___SA18" localSheetId="24">#REF!</definedName>
    <definedName name="___SA18" localSheetId="25">#REF!</definedName>
    <definedName name="___SA18" localSheetId="26">#REF!</definedName>
    <definedName name="___SA18" localSheetId="37">#REF!</definedName>
    <definedName name="___SA18" localSheetId="40">#REF!</definedName>
    <definedName name="___SA18" localSheetId="39">#REF!</definedName>
    <definedName name="___SA18" localSheetId="38">#REF!</definedName>
    <definedName name="___SA18" localSheetId="28">#REF!</definedName>
    <definedName name="___SA18" localSheetId="10">#REF!</definedName>
    <definedName name="___SA18" localSheetId="13">#REF!</definedName>
    <definedName name="___SA18" localSheetId="12">#REF!</definedName>
    <definedName name="___SA18" localSheetId="14">#REF!</definedName>
    <definedName name="___SA18" localSheetId="27">#REF!</definedName>
    <definedName name="___SA18" localSheetId="1">#REF!</definedName>
    <definedName name="___SA18" localSheetId="0">#REF!</definedName>
    <definedName name="___SA18" localSheetId="29">#REF!</definedName>
    <definedName name="___SA18" localSheetId="11">#REF!</definedName>
    <definedName name="___SA18">#REF!</definedName>
    <definedName name="___SA19" localSheetId="15">#REF!</definedName>
    <definedName name="___SA19" localSheetId="16">#REF!</definedName>
    <definedName name="___SA19" localSheetId="17">#REF!</definedName>
    <definedName name="___SA19" localSheetId="18">#REF!</definedName>
    <definedName name="___SA19" localSheetId="19">#REF!</definedName>
    <definedName name="___SA19" localSheetId="20">#REF!</definedName>
    <definedName name="___SA19" localSheetId="21">#REF!</definedName>
    <definedName name="___SA19" localSheetId="22">#REF!</definedName>
    <definedName name="___SA19" localSheetId="23">#REF!</definedName>
    <definedName name="___SA19" localSheetId="24">#REF!</definedName>
    <definedName name="___SA19" localSheetId="25">#REF!</definedName>
    <definedName name="___SA19" localSheetId="26">#REF!</definedName>
    <definedName name="___SA19" localSheetId="37">#REF!</definedName>
    <definedName name="___SA19" localSheetId="40">#REF!</definedName>
    <definedName name="___SA19" localSheetId="39">#REF!</definedName>
    <definedName name="___SA19" localSheetId="38">#REF!</definedName>
    <definedName name="___SA19" localSheetId="28">#REF!</definedName>
    <definedName name="___SA19" localSheetId="10">#REF!</definedName>
    <definedName name="___SA19" localSheetId="13">#REF!</definedName>
    <definedName name="___SA19" localSheetId="12">#REF!</definedName>
    <definedName name="___SA19" localSheetId="14">#REF!</definedName>
    <definedName name="___SA19" localSheetId="27">#REF!</definedName>
    <definedName name="___SA19" localSheetId="1">#REF!</definedName>
    <definedName name="___SA19" localSheetId="0">#REF!</definedName>
    <definedName name="___SA19" localSheetId="29">#REF!</definedName>
    <definedName name="___SA19" localSheetId="11">#REF!</definedName>
    <definedName name="___SA19">#REF!</definedName>
    <definedName name="___SA20" localSheetId="15">#REF!</definedName>
    <definedName name="___SA20" localSheetId="16">#REF!</definedName>
    <definedName name="___SA20" localSheetId="17">#REF!</definedName>
    <definedName name="___SA20" localSheetId="18">#REF!</definedName>
    <definedName name="___SA20" localSheetId="19">#REF!</definedName>
    <definedName name="___SA20" localSheetId="20">#REF!</definedName>
    <definedName name="___SA20" localSheetId="21">#REF!</definedName>
    <definedName name="___SA20" localSheetId="22">#REF!</definedName>
    <definedName name="___SA20" localSheetId="23">#REF!</definedName>
    <definedName name="___SA20" localSheetId="24">#REF!</definedName>
    <definedName name="___SA20" localSheetId="25">#REF!</definedName>
    <definedName name="___SA20" localSheetId="26">#REF!</definedName>
    <definedName name="___SA20" localSheetId="37">#REF!</definedName>
    <definedName name="___SA20" localSheetId="40">#REF!</definedName>
    <definedName name="___SA20" localSheetId="39">#REF!</definedName>
    <definedName name="___SA20" localSheetId="38">#REF!</definedName>
    <definedName name="___SA20" localSheetId="28">#REF!</definedName>
    <definedName name="___SA20" localSheetId="10">#REF!</definedName>
    <definedName name="___SA20" localSheetId="13">#REF!</definedName>
    <definedName name="___SA20" localSheetId="12">#REF!</definedName>
    <definedName name="___SA20" localSheetId="14">#REF!</definedName>
    <definedName name="___SA20" localSheetId="27">#REF!</definedName>
    <definedName name="___SA20" localSheetId="1">#REF!</definedName>
    <definedName name="___SA20" localSheetId="0">#REF!</definedName>
    <definedName name="___SA20" localSheetId="29">#REF!</definedName>
    <definedName name="___SA20" localSheetId="11">#REF!</definedName>
    <definedName name="___SA20">#REF!</definedName>
    <definedName name="___SA21" localSheetId="15">#REF!</definedName>
    <definedName name="___SA21" localSheetId="16">#REF!</definedName>
    <definedName name="___SA21" localSheetId="17">#REF!</definedName>
    <definedName name="___SA21" localSheetId="18">#REF!</definedName>
    <definedName name="___SA21" localSheetId="19">#REF!</definedName>
    <definedName name="___SA21" localSheetId="20">#REF!</definedName>
    <definedName name="___SA21" localSheetId="21">#REF!</definedName>
    <definedName name="___SA21" localSheetId="22">#REF!</definedName>
    <definedName name="___SA21" localSheetId="23">#REF!</definedName>
    <definedName name="___SA21" localSheetId="24">#REF!</definedName>
    <definedName name="___SA21" localSheetId="25">#REF!</definedName>
    <definedName name="___SA21" localSheetId="26">#REF!</definedName>
    <definedName name="___SA21" localSheetId="37">#REF!</definedName>
    <definedName name="___SA21" localSheetId="40">#REF!</definedName>
    <definedName name="___SA21" localSheetId="39">#REF!</definedName>
    <definedName name="___SA21" localSheetId="38">#REF!</definedName>
    <definedName name="___SA21" localSheetId="28">#REF!</definedName>
    <definedName name="___SA21" localSheetId="10">#REF!</definedName>
    <definedName name="___SA21" localSheetId="13">#REF!</definedName>
    <definedName name="___SA21" localSheetId="12">#REF!</definedName>
    <definedName name="___SA21" localSheetId="14">#REF!</definedName>
    <definedName name="___SA21" localSheetId="27">#REF!</definedName>
    <definedName name="___SA21" localSheetId="1">#REF!</definedName>
    <definedName name="___SA21" localSheetId="0">#REF!</definedName>
    <definedName name="___SA21" localSheetId="29">#REF!</definedName>
    <definedName name="___SA21" localSheetId="11">#REF!</definedName>
    <definedName name="___SA21">#REF!</definedName>
    <definedName name="___SA22" localSheetId="15">#REF!</definedName>
    <definedName name="___SA22" localSheetId="16">#REF!</definedName>
    <definedName name="___SA22" localSheetId="17">#REF!</definedName>
    <definedName name="___SA22" localSheetId="18">#REF!</definedName>
    <definedName name="___SA22" localSheetId="19">#REF!</definedName>
    <definedName name="___SA22" localSheetId="20">#REF!</definedName>
    <definedName name="___SA22" localSheetId="21">#REF!</definedName>
    <definedName name="___SA22" localSheetId="22">#REF!</definedName>
    <definedName name="___SA22" localSheetId="23">#REF!</definedName>
    <definedName name="___SA22" localSheetId="24">#REF!</definedName>
    <definedName name="___SA22" localSheetId="25">#REF!</definedName>
    <definedName name="___SA22" localSheetId="26">#REF!</definedName>
    <definedName name="___SA22" localSheetId="37">#REF!</definedName>
    <definedName name="___SA22" localSheetId="40">#REF!</definedName>
    <definedName name="___SA22" localSheetId="39">#REF!</definedName>
    <definedName name="___SA22" localSheetId="38">#REF!</definedName>
    <definedName name="___SA22" localSheetId="28">#REF!</definedName>
    <definedName name="___SA22" localSheetId="10">#REF!</definedName>
    <definedName name="___SA22" localSheetId="13">#REF!</definedName>
    <definedName name="___SA22" localSheetId="12">#REF!</definedName>
    <definedName name="___SA22" localSheetId="14">#REF!</definedName>
    <definedName name="___SA22" localSheetId="27">#REF!</definedName>
    <definedName name="___SA22" localSheetId="1">#REF!</definedName>
    <definedName name="___SA22" localSheetId="0">#REF!</definedName>
    <definedName name="___SA22" localSheetId="29">#REF!</definedName>
    <definedName name="___SA22" localSheetId="11">#REF!</definedName>
    <definedName name="___SA22">#REF!</definedName>
    <definedName name="___SA23" localSheetId="15">#REF!</definedName>
    <definedName name="___SA23" localSheetId="16">#REF!</definedName>
    <definedName name="___SA23" localSheetId="17">#REF!</definedName>
    <definedName name="___SA23" localSheetId="18">#REF!</definedName>
    <definedName name="___SA23" localSheetId="19">#REF!</definedName>
    <definedName name="___SA23" localSheetId="20">#REF!</definedName>
    <definedName name="___SA23" localSheetId="21">#REF!</definedName>
    <definedName name="___SA23" localSheetId="22">#REF!</definedName>
    <definedName name="___SA23" localSheetId="23">#REF!</definedName>
    <definedName name="___SA23" localSheetId="24">#REF!</definedName>
    <definedName name="___SA23" localSheetId="25">#REF!</definedName>
    <definedName name="___SA23" localSheetId="26">#REF!</definedName>
    <definedName name="___SA23" localSheetId="37">#REF!</definedName>
    <definedName name="___SA23" localSheetId="40">#REF!</definedName>
    <definedName name="___SA23" localSheetId="39">#REF!</definedName>
    <definedName name="___SA23" localSheetId="38">#REF!</definedName>
    <definedName name="___SA23" localSheetId="28">#REF!</definedName>
    <definedName name="___SA23" localSheetId="10">#REF!</definedName>
    <definedName name="___SA23" localSheetId="13">#REF!</definedName>
    <definedName name="___SA23" localSheetId="12">#REF!</definedName>
    <definedName name="___SA23" localSheetId="14">#REF!</definedName>
    <definedName name="___SA23" localSheetId="27">#REF!</definedName>
    <definedName name="___SA23" localSheetId="1">#REF!</definedName>
    <definedName name="___SA23" localSheetId="0">#REF!</definedName>
    <definedName name="___SA23" localSheetId="29">#REF!</definedName>
    <definedName name="___SA23" localSheetId="11">#REF!</definedName>
    <definedName name="___SA23">#REF!</definedName>
    <definedName name="___SA24" localSheetId="15">#REF!</definedName>
    <definedName name="___SA24" localSheetId="16">#REF!</definedName>
    <definedName name="___SA24" localSheetId="17">#REF!</definedName>
    <definedName name="___SA24" localSheetId="18">#REF!</definedName>
    <definedName name="___SA24" localSheetId="19">#REF!</definedName>
    <definedName name="___SA24" localSheetId="20">#REF!</definedName>
    <definedName name="___SA24" localSheetId="21">#REF!</definedName>
    <definedName name="___SA24" localSheetId="22">#REF!</definedName>
    <definedName name="___SA24" localSheetId="23">#REF!</definedName>
    <definedName name="___SA24" localSheetId="24">#REF!</definedName>
    <definedName name="___SA24" localSheetId="25">#REF!</definedName>
    <definedName name="___SA24" localSheetId="26">#REF!</definedName>
    <definedName name="___SA24" localSheetId="37">#REF!</definedName>
    <definedName name="___SA24" localSheetId="40">#REF!</definedName>
    <definedName name="___SA24" localSheetId="39">#REF!</definedName>
    <definedName name="___SA24" localSheetId="38">#REF!</definedName>
    <definedName name="___SA24" localSheetId="28">#REF!</definedName>
    <definedName name="___SA24" localSheetId="10">#REF!</definedName>
    <definedName name="___SA24" localSheetId="13">#REF!</definedName>
    <definedName name="___SA24" localSheetId="12">#REF!</definedName>
    <definedName name="___SA24" localSheetId="14">#REF!</definedName>
    <definedName name="___SA24" localSheetId="27">#REF!</definedName>
    <definedName name="___SA24" localSheetId="1">#REF!</definedName>
    <definedName name="___SA24" localSheetId="0">#REF!</definedName>
    <definedName name="___SA24" localSheetId="29">#REF!</definedName>
    <definedName name="___SA24" localSheetId="11">#REF!</definedName>
    <definedName name="___SA24">#REF!</definedName>
    <definedName name="___SA25" localSheetId="15">#REF!</definedName>
    <definedName name="___SA25" localSheetId="16">#REF!</definedName>
    <definedName name="___SA25" localSheetId="17">#REF!</definedName>
    <definedName name="___SA25" localSheetId="18">#REF!</definedName>
    <definedName name="___SA25" localSheetId="19">#REF!</definedName>
    <definedName name="___SA25" localSheetId="20">#REF!</definedName>
    <definedName name="___SA25" localSheetId="21">#REF!</definedName>
    <definedName name="___SA25" localSheetId="22">#REF!</definedName>
    <definedName name="___SA25" localSheetId="23">#REF!</definedName>
    <definedName name="___SA25" localSheetId="24">#REF!</definedName>
    <definedName name="___SA25" localSheetId="25">#REF!</definedName>
    <definedName name="___SA25" localSheetId="26">#REF!</definedName>
    <definedName name="___SA25" localSheetId="37">#REF!</definedName>
    <definedName name="___SA25" localSheetId="40">#REF!</definedName>
    <definedName name="___SA25" localSheetId="39">#REF!</definedName>
    <definedName name="___SA25" localSheetId="38">#REF!</definedName>
    <definedName name="___SA25" localSheetId="28">#REF!</definedName>
    <definedName name="___SA25" localSheetId="10">#REF!</definedName>
    <definedName name="___SA25" localSheetId="13">#REF!</definedName>
    <definedName name="___SA25" localSheetId="12">#REF!</definedName>
    <definedName name="___SA25" localSheetId="14">#REF!</definedName>
    <definedName name="___SA25" localSheetId="27">#REF!</definedName>
    <definedName name="___SA25" localSheetId="1">#REF!</definedName>
    <definedName name="___SA25" localSheetId="0">#REF!</definedName>
    <definedName name="___SA25" localSheetId="29">#REF!</definedName>
    <definedName name="___SA25" localSheetId="11">#REF!</definedName>
    <definedName name="___SA25">#REF!</definedName>
    <definedName name="___SA26" localSheetId="15">#REF!</definedName>
    <definedName name="___SA26" localSheetId="16">#REF!</definedName>
    <definedName name="___SA26" localSheetId="17">#REF!</definedName>
    <definedName name="___SA26" localSheetId="18">#REF!</definedName>
    <definedName name="___SA26" localSheetId="19">#REF!</definedName>
    <definedName name="___SA26" localSheetId="20">#REF!</definedName>
    <definedName name="___SA26" localSheetId="21">#REF!</definedName>
    <definedName name="___SA26" localSheetId="22">#REF!</definedName>
    <definedName name="___SA26" localSheetId="23">#REF!</definedName>
    <definedName name="___SA26" localSheetId="24">#REF!</definedName>
    <definedName name="___SA26" localSheetId="25">#REF!</definedName>
    <definedName name="___SA26" localSheetId="26">#REF!</definedName>
    <definedName name="___SA26" localSheetId="37">#REF!</definedName>
    <definedName name="___SA26" localSheetId="40">#REF!</definedName>
    <definedName name="___SA26" localSheetId="39">#REF!</definedName>
    <definedName name="___SA26" localSheetId="38">#REF!</definedName>
    <definedName name="___SA26" localSheetId="28">#REF!</definedName>
    <definedName name="___SA26" localSheetId="10">#REF!</definedName>
    <definedName name="___SA26" localSheetId="13">#REF!</definedName>
    <definedName name="___SA26" localSheetId="12">#REF!</definedName>
    <definedName name="___SA26" localSheetId="14">#REF!</definedName>
    <definedName name="___SA26" localSheetId="27">#REF!</definedName>
    <definedName name="___SA26" localSheetId="1">#REF!</definedName>
    <definedName name="___SA26" localSheetId="0">#REF!</definedName>
    <definedName name="___SA26" localSheetId="29">#REF!</definedName>
    <definedName name="___SA26" localSheetId="11">#REF!</definedName>
    <definedName name="___SA26">#REF!</definedName>
    <definedName name="___SA27" localSheetId="15">#REF!</definedName>
    <definedName name="___SA27" localSheetId="16">#REF!</definedName>
    <definedName name="___SA27" localSheetId="17">#REF!</definedName>
    <definedName name="___SA27" localSheetId="18">#REF!</definedName>
    <definedName name="___SA27" localSheetId="19">#REF!</definedName>
    <definedName name="___SA27" localSheetId="20">#REF!</definedName>
    <definedName name="___SA27" localSheetId="21">#REF!</definedName>
    <definedName name="___SA27" localSheetId="22">#REF!</definedName>
    <definedName name="___SA27" localSheetId="23">#REF!</definedName>
    <definedName name="___SA27" localSheetId="24">#REF!</definedName>
    <definedName name="___SA27" localSheetId="25">#REF!</definedName>
    <definedName name="___SA27" localSheetId="26">#REF!</definedName>
    <definedName name="___SA27" localSheetId="37">#REF!</definedName>
    <definedName name="___SA27" localSheetId="40">#REF!</definedName>
    <definedName name="___SA27" localSheetId="39">#REF!</definedName>
    <definedName name="___SA27" localSheetId="38">#REF!</definedName>
    <definedName name="___SA27" localSheetId="28">#REF!</definedName>
    <definedName name="___SA27" localSheetId="10">#REF!</definedName>
    <definedName name="___SA27" localSheetId="13">#REF!</definedName>
    <definedName name="___SA27" localSheetId="12">#REF!</definedName>
    <definedName name="___SA27" localSheetId="14">#REF!</definedName>
    <definedName name="___SA27" localSheetId="27">#REF!</definedName>
    <definedName name="___SA27" localSheetId="1">#REF!</definedName>
    <definedName name="___SA27" localSheetId="0">#REF!</definedName>
    <definedName name="___SA27" localSheetId="29">#REF!</definedName>
    <definedName name="___SA27" localSheetId="11">#REF!</definedName>
    <definedName name="___SA27">#REF!</definedName>
    <definedName name="___SA28" localSheetId="15">#REF!</definedName>
    <definedName name="___SA28" localSheetId="16">#REF!</definedName>
    <definedName name="___SA28" localSheetId="17">#REF!</definedName>
    <definedName name="___SA28" localSheetId="18">#REF!</definedName>
    <definedName name="___SA28" localSheetId="19">#REF!</definedName>
    <definedName name="___SA28" localSheetId="20">#REF!</definedName>
    <definedName name="___SA28" localSheetId="21">#REF!</definedName>
    <definedName name="___SA28" localSheetId="22">#REF!</definedName>
    <definedName name="___SA28" localSheetId="23">#REF!</definedName>
    <definedName name="___SA28" localSheetId="24">#REF!</definedName>
    <definedName name="___SA28" localSheetId="25">#REF!</definedName>
    <definedName name="___SA28" localSheetId="26">#REF!</definedName>
    <definedName name="___SA28" localSheetId="37">#REF!</definedName>
    <definedName name="___SA28" localSheetId="40">#REF!</definedName>
    <definedName name="___SA28" localSheetId="39">#REF!</definedName>
    <definedName name="___SA28" localSheetId="38">#REF!</definedName>
    <definedName name="___SA28" localSheetId="28">#REF!</definedName>
    <definedName name="___SA28" localSheetId="10">#REF!</definedName>
    <definedName name="___SA28" localSheetId="13">#REF!</definedName>
    <definedName name="___SA28" localSheetId="12">#REF!</definedName>
    <definedName name="___SA28" localSheetId="14">#REF!</definedName>
    <definedName name="___SA28" localSheetId="27">#REF!</definedName>
    <definedName name="___SA28" localSheetId="1">#REF!</definedName>
    <definedName name="___SA28" localSheetId="0">#REF!</definedName>
    <definedName name="___SA28" localSheetId="29">#REF!</definedName>
    <definedName name="___SA28" localSheetId="11">#REF!</definedName>
    <definedName name="___SA28">#REF!</definedName>
    <definedName name="___SA29" localSheetId="15">#REF!</definedName>
    <definedName name="___SA29" localSheetId="16">#REF!</definedName>
    <definedName name="___SA29" localSheetId="17">#REF!</definedName>
    <definedName name="___SA29" localSheetId="18">#REF!</definedName>
    <definedName name="___SA29" localSheetId="19">#REF!</definedName>
    <definedName name="___SA29" localSheetId="20">#REF!</definedName>
    <definedName name="___SA29" localSheetId="21">#REF!</definedName>
    <definedName name="___SA29" localSheetId="22">#REF!</definedName>
    <definedName name="___SA29" localSheetId="23">#REF!</definedName>
    <definedName name="___SA29" localSheetId="24">#REF!</definedName>
    <definedName name="___SA29" localSheetId="25">#REF!</definedName>
    <definedName name="___SA29" localSheetId="26">#REF!</definedName>
    <definedName name="___SA29" localSheetId="37">#REF!</definedName>
    <definedName name="___SA29" localSheetId="40">#REF!</definedName>
    <definedName name="___SA29" localSheetId="39">#REF!</definedName>
    <definedName name="___SA29" localSheetId="38">#REF!</definedName>
    <definedName name="___SA29" localSheetId="28">#REF!</definedName>
    <definedName name="___SA29" localSheetId="10">#REF!</definedName>
    <definedName name="___SA29" localSheetId="13">#REF!</definedName>
    <definedName name="___SA29" localSheetId="12">#REF!</definedName>
    <definedName name="___SA29" localSheetId="14">#REF!</definedName>
    <definedName name="___SA29" localSheetId="27">#REF!</definedName>
    <definedName name="___SA29" localSheetId="1">#REF!</definedName>
    <definedName name="___SA29" localSheetId="0">#REF!</definedName>
    <definedName name="___SA29" localSheetId="29">#REF!</definedName>
    <definedName name="___SA29" localSheetId="11">#REF!</definedName>
    <definedName name="___SA29">#REF!</definedName>
    <definedName name="___SA30" localSheetId="15">#REF!</definedName>
    <definedName name="___SA30" localSheetId="16">#REF!</definedName>
    <definedName name="___SA30" localSheetId="17">#REF!</definedName>
    <definedName name="___SA30" localSheetId="18">#REF!</definedName>
    <definedName name="___SA30" localSheetId="19">#REF!</definedName>
    <definedName name="___SA30" localSheetId="20">#REF!</definedName>
    <definedName name="___SA30" localSheetId="21">#REF!</definedName>
    <definedName name="___SA30" localSheetId="22">#REF!</definedName>
    <definedName name="___SA30" localSheetId="23">#REF!</definedName>
    <definedName name="___SA30" localSheetId="24">#REF!</definedName>
    <definedName name="___SA30" localSheetId="25">#REF!</definedName>
    <definedName name="___SA30" localSheetId="26">#REF!</definedName>
    <definedName name="___SA30" localSheetId="37">#REF!</definedName>
    <definedName name="___SA30" localSheetId="40">#REF!</definedName>
    <definedName name="___SA30" localSheetId="39">#REF!</definedName>
    <definedName name="___SA30" localSheetId="38">#REF!</definedName>
    <definedName name="___SA30" localSheetId="28">#REF!</definedName>
    <definedName name="___SA30" localSheetId="10">#REF!</definedName>
    <definedName name="___SA30" localSheetId="13">#REF!</definedName>
    <definedName name="___SA30" localSheetId="12">#REF!</definedName>
    <definedName name="___SA30" localSheetId="14">#REF!</definedName>
    <definedName name="___SA30" localSheetId="27">#REF!</definedName>
    <definedName name="___SA30" localSheetId="1">#REF!</definedName>
    <definedName name="___SA30" localSheetId="0">#REF!</definedName>
    <definedName name="___SA30" localSheetId="29">#REF!</definedName>
    <definedName name="___SA30" localSheetId="11">#REF!</definedName>
    <definedName name="___SA30">#REF!</definedName>
    <definedName name="___SA31" localSheetId="15">#REF!</definedName>
    <definedName name="___SA31" localSheetId="16">#REF!</definedName>
    <definedName name="___SA31" localSheetId="17">#REF!</definedName>
    <definedName name="___SA31" localSheetId="18">#REF!</definedName>
    <definedName name="___SA31" localSheetId="19">#REF!</definedName>
    <definedName name="___SA31" localSheetId="20">#REF!</definedName>
    <definedName name="___SA31" localSheetId="21">#REF!</definedName>
    <definedName name="___SA31" localSheetId="22">#REF!</definedName>
    <definedName name="___SA31" localSheetId="23">#REF!</definedName>
    <definedName name="___SA31" localSheetId="24">#REF!</definedName>
    <definedName name="___SA31" localSheetId="25">#REF!</definedName>
    <definedName name="___SA31" localSheetId="26">#REF!</definedName>
    <definedName name="___SA31" localSheetId="37">#REF!</definedName>
    <definedName name="___SA31" localSheetId="40">#REF!</definedName>
    <definedName name="___SA31" localSheetId="39">#REF!</definedName>
    <definedName name="___SA31" localSheetId="38">#REF!</definedName>
    <definedName name="___SA31" localSheetId="28">#REF!</definedName>
    <definedName name="___SA31" localSheetId="10">#REF!</definedName>
    <definedName name="___SA31" localSheetId="13">#REF!</definedName>
    <definedName name="___SA31" localSheetId="12">#REF!</definedName>
    <definedName name="___SA31" localSheetId="14">#REF!</definedName>
    <definedName name="___SA31" localSheetId="27">#REF!</definedName>
    <definedName name="___SA31" localSheetId="1">#REF!</definedName>
    <definedName name="___SA31" localSheetId="0">#REF!</definedName>
    <definedName name="___SA31" localSheetId="29">#REF!</definedName>
    <definedName name="___SA31" localSheetId="11">#REF!</definedName>
    <definedName name="___SA31">#REF!</definedName>
    <definedName name="___SA32" localSheetId="15">#REF!</definedName>
    <definedName name="___SA32" localSheetId="16">#REF!</definedName>
    <definedName name="___SA32" localSheetId="17">#REF!</definedName>
    <definedName name="___SA32" localSheetId="18">#REF!</definedName>
    <definedName name="___SA32" localSheetId="19">#REF!</definedName>
    <definedName name="___SA32" localSheetId="20">#REF!</definedName>
    <definedName name="___SA32" localSheetId="21">#REF!</definedName>
    <definedName name="___SA32" localSheetId="22">#REF!</definedName>
    <definedName name="___SA32" localSheetId="23">#REF!</definedName>
    <definedName name="___SA32" localSheetId="24">#REF!</definedName>
    <definedName name="___SA32" localSheetId="25">#REF!</definedName>
    <definedName name="___SA32" localSheetId="26">#REF!</definedName>
    <definedName name="___SA32" localSheetId="37">#REF!</definedName>
    <definedName name="___SA32" localSheetId="40">#REF!</definedName>
    <definedName name="___SA32" localSheetId="39">#REF!</definedName>
    <definedName name="___SA32" localSheetId="38">#REF!</definedName>
    <definedName name="___SA32" localSheetId="28">#REF!</definedName>
    <definedName name="___SA32" localSheetId="10">#REF!</definedName>
    <definedName name="___SA32" localSheetId="13">#REF!</definedName>
    <definedName name="___SA32" localSheetId="12">#REF!</definedName>
    <definedName name="___SA32" localSheetId="14">#REF!</definedName>
    <definedName name="___SA32" localSheetId="27">#REF!</definedName>
    <definedName name="___SA32" localSheetId="1">#REF!</definedName>
    <definedName name="___SA32" localSheetId="0">#REF!</definedName>
    <definedName name="___SA32" localSheetId="29">#REF!</definedName>
    <definedName name="___SA32" localSheetId="11">#REF!</definedName>
    <definedName name="___SA32">#REF!</definedName>
    <definedName name="___SA33" localSheetId="15">#REF!</definedName>
    <definedName name="___SA33" localSheetId="16">#REF!</definedName>
    <definedName name="___SA33" localSheetId="17">#REF!</definedName>
    <definedName name="___SA33" localSheetId="18">#REF!</definedName>
    <definedName name="___SA33" localSheetId="19">#REF!</definedName>
    <definedName name="___SA33" localSheetId="20">#REF!</definedName>
    <definedName name="___SA33" localSheetId="21">#REF!</definedName>
    <definedName name="___SA33" localSheetId="22">#REF!</definedName>
    <definedName name="___SA33" localSheetId="23">#REF!</definedName>
    <definedName name="___SA33" localSheetId="24">#REF!</definedName>
    <definedName name="___SA33" localSheetId="25">#REF!</definedName>
    <definedName name="___SA33" localSheetId="26">#REF!</definedName>
    <definedName name="___SA33" localSheetId="37">#REF!</definedName>
    <definedName name="___SA33" localSheetId="40">#REF!</definedName>
    <definedName name="___SA33" localSheetId="39">#REF!</definedName>
    <definedName name="___SA33" localSheetId="38">#REF!</definedName>
    <definedName name="___SA33" localSheetId="28">#REF!</definedName>
    <definedName name="___SA33" localSheetId="10">#REF!</definedName>
    <definedName name="___SA33" localSheetId="13">#REF!</definedName>
    <definedName name="___SA33" localSheetId="12">#REF!</definedName>
    <definedName name="___SA33" localSheetId="14">#REF!</definedName>
    <definedName name="___SA33" localSheetId="27">#REF!</definedName>
    <definedName name="___SA33" localSheetId="1">#REF!</definedName>
    <definedName name="___SA33" localSheetId="0">#REF!</definedName>
    <definedName name="___SA33" localSheetId="29">#REF!</definedName>
    <definedName name="___SA33" localSheetId="11">#REF!</definedName>
    <definedName name="___SA33">#REF!</definedName>
    <definedName name="___SA34" localSheetId="15">#REF!</definedName>
    <definedName name="___SA34" localSheetId="16">#REF!</definedName>
    <definedName name="___SA34" localSheetId="17">#REF!</definedName>
    <definedName name="___SA34" localSheetId="18">#REF!</definedName>
    <definedName name="___SA34" localSheetId="19">#REF!</definedName>
    <definedName name="___SA34" localSheetId="20">#REF!</definedName>
    <definedName name="___SA34" localSheetId="21">#REF!</definedName>
    <definedName name="___SA34" localSheetId="22">#REF!</definedName>
    <definedName name="___SA34" localSheetId="23">#REF!</definedName>
    <definedName name="___SA34" localSheetId="24">#REF!</definedName>
    <definedName name="___SA34" localSheetId="25">#REF!</definedName>
    <definedName name="___SA34" localSheetId="26">#REF!</definedName>
    <definedName name="___SA34" localSheetId="37">#REF!</definedName>
    <definedName name="___SA34" localSheetId="40">#REF!</definedName>
    <definedName name="___SA34" localSheetId="39">#REF!</definedName>
    <definedName name="___SA34" localSheetId="38">#REF!</definedName>
    <definedName name="___SA34" localSheetId="28">#REF!</definedName>
    <definedName name="___SA34" localSheetId="10">#REF!</definedName>
    <definedName name="___SA34" localSheetId="13">#REF!</definedName>
    <definedName name="___SA34" localSheetId="12">#REF!</definedName>
    <definedName name="___SA34" localSheetId="14">#REF!</definedName>
    <definedName name="___SA34" localSheetId="27">#REF!</definedName>
    <definedName name="___SA34" localSheetId="1">#REF!</definedName>
    <definedName name="___SA34" localSheetId="0">#REF!</definedName>
    <definedName name="___SA34" localSheetId="29">#REF!</definedName>
    <definedName name="___SA34" localSheetId="11">#REF!</definedName>
    <definedName name="___SA34">#REF!</definedName>
    <definedName name="___SA35" localSheetId="15">#REF!</definedName>
    <definedName name="___SA35" localSheetId="16">#REF!</definedName>
    <definedName name="___SA35" localSheetId="17">#REF!</definedName>
    <definedName name="___SA35" localSheetId="18">#REF!</definedName>
    <definedName name="___SA35" localSheetId="19">#REF!</definedName>
    <definedName name="___SA35" localSheetId="20">#REF!</definedName>
    <definedName name="___SA35" localSheetId="21">#REF!</definedName>
    <definedName name="___SA35" localSheetId="22">#REF!</definedName>
    <definedName name="___SA35" localSheetId="23">#REF!</definedName>
    <definedName name="___SA35" localSheetId="24">#REF!</definedName>
    <definedName name="___SA35" localSheetId="25">#REF!</definedName>
    <definedName name="___SA35" localSheetId="26">#REF!</definedName>
    <definedName name="___SA35" localSheetId="37">#REF!</definedName>
    <definedName name="___SA35" localSheetId="40">#REF!</definedName>
    <definedName name="___SA35" localSheetId="39">#REF!</definedName>
    <definedName name="___SA35" localSheetId="38">#REF!</definedName>
    <definedName name="___SA35" localSheetId="28">#REF!</definedName>
    <definedName name="___SA35" localSheetId="10">#REF!</definedName>
    <definedName name="___SA35" localSheetId="13">#REF!</definedName>
    <definedName name="___SA35" localSheetId="12">#REF!</definedName>
    <definedName name="___SA35" localSheetId="14">#REF!</definedName>
    <definedName name="___SA35" localSheetId="27">#REF!</definedName>
    <definedName name="___SA35" localSheetId="1">#REF!</definedName>
    <definedName name="___SA35" localSheetId="0">#REF!</definedName>
    <definedName name="___SA35" localSheetId="29">#REF!</definedName>
    <definedName name="___SA35" localSheetId="11">#REF!</definedName>
    <definedName name="___SA35">#REF!</definedName>
    <definedName name="___SA36" localSheetId="15">#REF!</definedName>
    <definedName name="___SA36" localSheetId="16">#REF!</definedName>
    <definedName name="___SA36" localSheetId="17">#REF!</definedName>
    <definedName name="___SA36" localSheetId="18">#REF!</definedName>
    <definedName name="___SA36" localSheetId="19">#REF!</definedName>
    <definedName name="___SA36" localSheetId="20">#REF!</definedName>
    <definedName name="___SA36" localSheetId="21">#REF!</definedName>
    <definedName name="___SA36" localSheetId="22">#REF!</definedName>
    <definedName name="___SA36" localSheetId="23">#REF!</definedName>
    <definedName name="___SA36" localSheetId="24">#REF!</definedName>
    <definedName name="___SA36" localSheetId="25">#REF!</definedName>
    <definedName name="___SA36" localSheetId="26">#REF!</definedName>
    <definedName name="___SA36" localSheetId="37">#REF!</definedName>
    <definedName name="___SA36" localSheetId="40">#REF!</definedName>
    <definedName name="___SA36" localSheetId="39">#REF!</definedName>
    <definedName name="___SA36" localSheetId="38">#REF!</definedName>
    <definedName name="___SA36" localSheetId="28">#REF!</definedName>
    <definedName name="___SA36" localSheetId="10">#REF!</definedName>
    <definedName name="___SA36" localSheetId="13">#REF!</definedName>
    <definedName name="___SA36" localSheetId="12">#REF!</definedName>
    <definedName name="___SA36" localSheetId="14">#REF!</definedName>
    <definedName name="___SA36" localSheetId="27">#REF!</definedName>
    <definedName name="___SA36" localSheetId="1">#REF!</definedName>
    <definedName name="___SA36" localSheetId="0">#REF!</definedName>
    <definedName name="___SA36" localSheetId="29">#REF!</definedName>
    <definedName name="___SA36" localSheetId="11">#REF!</definedName>
    <definedName name="___SA36">#REF!</definedName>
    <definedName name="___SA37" localSheetId="15">#REF!</definedName>
    <definedName name="___SA37" localSheetId="16">#REF!</definedName>
    <definedName name="___SA37" localSheetId="17">#REF!</definedName>
    <definedName name="___SA37" localSheetId="18">#REF!</definedName>
    <definedName name="___SA37" localSheetId="19">#REF!</definedName>
    <definedName name="___SA37" localSheetId="20">#REF!</definedName>
    <definedName name="___SA37" localSheetId="21">#REF!</definedName>
    <definedName name="___SA37" localSheetId="22">#REF!</definedName>
    <definedName name="___SA37" localSheetId="23">#REF!</definedName>
    <definedName name="___SA37" localSheetId="24">#REF!</definedName>
    <definedName name="___SA37" localSheetId="25">#REF!</definedName>
    <definedName name="___SA37" localSheetId="26">#REF!</definedName>
    <definedName name="___SA37" localSheetId="37">#REF!</definedName>
    <definedName name="___SA37" localSheetId="40">#REF!</definedName>
    <definedName name="___SA37" localSheetId="39">#REF!</definedName>
    <definedName name="___SA37" localSheetId="38">#REF!</definedName>
    <definedName name="___SA37" localSheetId="28">#REF!</definedName>
    <definedName name="___SA37" localSheetId="10">#REF!</definedName>
    <definedName name="___SA37" localSheetId="13">#REF!</definedName>
    <definedName name="___SA37" localSheetId="12">#REF!</definedName>
    <definedName name="___SA37" localSheetId="14">#REF!</definedName>
    <definedName name="___SA37" localSheetId="27">#REF!</definedName>
    <definedName name="___SA37" localSheetId="1">#REF!</definedName>
    <definedName name="___SA37" localSheetId="0">#REF!</definedName>
    <definedName name="___SA37" localSheetId="29">#REF!</definedName>
    <definedName name="___SA37" localSheetId="11">#REF!</definedName>
    <definedName name="___SA37">#REF!</definedName>
    <definedName name="___SA38" localSheetId="15">#REF!</definedName>
    <definedName name="___SA38" localSheetId="16">#REF!</definedName>
    <definedName name="___SA38" localSheetId="17">#REF!</definedName>
    <definedName name="___SA38" localSheetId="18">#REF!</definedName>
    <definedName name="___SA38" localSheetId="19">#REF!</definedName>
    <definedName name="___SA38" localSheetId="20">#REF!</definedName>
    <definedName name="___SA38" localSheetId="21">#REF!</definedName>
    <definedName name="___SA38" localSheetId="22">#REF!</definedName>
    <definedName name="___SA38" localSheetId="23">#REF!</definedName>
    <definedName name="___SA38" localSheetId="24">#REF!</definedName>
    <definedName name="___SA38" localSheetId="25">#REF!</definedName>
    <definedName name="___SA38" localSheetId="26">#REF!</definedName>
    <definedName name="___SA38" localSheetId="37">#REF!</definedName>
    <definedName name="___SA38" localSheetId="40">#REF!</definedName>
    <definedName name="___SA38" localSheetId="39">#REF!</definedName>
    <definedName name="___SA38" localSheetId="38">#REF!</definedName>
    <definedName name="___SA38" localSheetId="28">#REF!</definedName>
    <definedName name="___SA38" localSheetId="10">#REF!</definedName>
    <definedName name="___SA38" localSheetId="13">#REF!</definedName>
    <definedName name="___SA38" localSheetId="12">#REF!</definedName>
    <definedName name="___SA38" localSheetId="14">#REF!</definedName>
    <definedName name="___SA38" localSheetId="27">#REF!</definedName>
    <definedName name="___SA38" localSheetId="1">#REF!</definedName>
    <definedName name="___SA38" localSheetId="0">#REF!</definedName>
    <definedName name="___SA38" localSheetId="29">#REF!</definedName>
    <definedName name="___SA38" localSheetId="11">#REF!</definedName>
    <definedName name="___SA38">#REF!</definedName>
    <definedName name="___SA39" localSheetId="15">#REF!</definedName>
    <definedName name="___SA39" localSheetId="16">#REF!</definedName>
    <definedName name="___SA39" localSheetId="17">#REF!</definedName>
    <definedName name="___SA39" localSheetId="18">#REF!</definedName>
    <definedName name="___SA39" localSheetId="19">#REF!</definedName>
    <definedName name="___SA39" localSheetId="20">#REF!</definedName>
    <definedName name="___SA39" localSheetId="21">#REF!</definedName>
    <definedName name="___SA39" localSheetId="22">#REF!</definedName>
    <definedName name="___SA39" localSheetId="23">#REF!</definedName>
    <definedName name="___SA39" localSheetId="24">#REF!</definedName>
    <definedName name="___SA39" localSheetId="25">#REF!</definedName>
    <definedName name="___SA39" localSheetId="26">#REF!</definedName>
    <definedName name="___SA39" localSheetId="37">#REF!</definedName>
    <definedName name="___SA39" localSheetId="40">#REF!</definedName>
    <definedName name="___SA39" localSheetId="39">#REF!</definedName>
    <definedName name="___SA39" localSheetId="38">#REF!</definedName>
    <definedName name="___SA39" localSheetId="28">#REF!</definedName>
    <definedName name="___SA39" localSheetId="10">#REF!</definedName>
    <definedName name="___SA39" localSheetId="13">#REF!</definedName>
    <definedName name="___SA39" localSheetId="12">#REF!</definedName>
    <definedName name="___SA39" localSheetId="14">#REF!</definedName>
    <definedName name="___SA39" localSheetId="27">#REF!</definedName>
    <definedName name="___SA39" localSheetId="1">#REF!</definedName>
    <definedName name="___SA39" localSheetId="0">#REF!</definedName>
    <definedName name="___SA39" localSheetId="29">#REF!</definedName>
    <definedName name="___SA39" localSheetId="11">#REF!</definedName>
    <definedName name="___SA39">#REF!</definedName>
    <definedName name="___SA40" localSheetId="15">#REF!</definedName>
    <definedName name="___SA40" localSheetId="16">#REF!</definedName>
    <definedName name="___SA40" localSheetId="17">#REF!</definedName>
    <definedName name="___SA40" localSheetId="18">#REF!</definedName>
    <definedName name="___SA40" localSheetId="19">#REF!</definedName>
    <definedName name="___SA40" localSheetId="20">#REF!</definedName>
    <definedName name="___SA40" localSheetId="21">#REF!</definedName>
    <definedName name="___SA40" localSheetId="22">#REF!</definedName>
    <definedName name="___SA40" localSheetId="23">#REF!</definedName>
    <definedName name="___SA40" localSheetId="24">#REF!</definedName>
    <definedName name="___SA40" localSheetId="25">#REF!</definedName>
    <definedName name="___SA40" localSheetId="26">#REF!</definedName>
    <definedName name="___SA40" localSheetId="37">#REF!</definedName>
    <definedName name="___SA40" localSheetId="40">#REF!</definedName>
    <definedName name="___SA40" localSheetId="39">#REF!</definedName>
    <definedName name="___SA40" localSheetId="38">#REF!</definedName>
    <definedName name="___SA40" localSheetId="28">#REF!</definedName>
    <definedName name="___SA40" localSheetId="10">#REF!</definedName>
    <definedName name="___SA40" localSheetId="13">#REF!</definedName>
    <definedName name="___SA40" localSheetId="12">#REF!</definedName>
    <definedName name="___SA40" localSheetId="14">#REF!</definedName>
    <definedName name="___SA40" localSheetId="27">#REF!</definedName>
    <definedName name="___SA40" localSheetId="1">#REF!</definedName>
    <definedName name="___SA40" localSheetId="0">#REF!</definedName>
    <definedName name="___SA40" localSheetId="29">#REF!</definedName>
    <definedName name="___SA40" localSheetId="11">#REF!</definedName>
    <definedName name="___SA40">#REF!</definedName>
    <definedName name="___SA41" localSheetId="15">#REF!</definedName>
    <definedName name="___SA41" localSheetId="16">#REF!</definedName>
    <definedName name="___SA41" localSheetId="17">#REF!</definedName>
    <definedName name="___SA41" localSheetId="18">#REF!</definedName>
    <definedName name="___SA41" localSheetId="19">#REF!</definedName>
    <definedName name="___SA41" localSheetId="20">#REF!</definedName>
    <definedName name="___SA41" localSheetId="21">#REF!</definedName>
    <definedName name="___SA41" localSheetId="22">#REF!</definedName>
    <definedName name="___SA41" localSheetId="23">#REF!</definedName>
    <definedName name="___SA41" localSheetId="24">#REF!</definedName>
    <definedName name="___SA41" localSheetId="25">#REF!</definedName>
    <definedName name="___SA41" localSheetId="26">#REF!</definedName>
    <definedName name="___SA41" localSheetId="37">#REF!</definedName>
    <definedName name="___SA41" localSheetId="40">#REF!</definedName>
    <definedName name="___SA41" localSheetId="39">#REF!</definedName>
    <definedName name="___SA41" localSheetId="38">#REF!</definedName>
    <definedName name="___SA41" localSheetId="28">#REF!</definedName>
    <definedName name="___SA41" localSheetId="10">#REF!</definedName>
    <definedName name="___SA41" localSheetId="13">#REF!</definedName>
    <definedName name="___SA41" localSheetId="12">#REF!</definedName>
    <definedName name="___SA41" localSheetId="14">#REF!</definedName>
    <definedName name="___SA41" localSheetId="27">#REF!</definedName>
    <definedName name="___SA41" localSheetId="1">#REF!</definedName>
    <definedName name="___SA41" localSheetId="0">#REF!</definedName>
    <definedName name="___SA41" localSheetId="29">#REF!</definedName>
    <definedName name="___SA41" localSheetId="11">#REF!</definedName>
    <definedName name="___SA41">#REF!</definedName>
    <definedName name="___SA42" localSheetId="15">#REF!</definedName>
    <definedName name="___SA42" localSheetId="16">#REF!</definedName>
    <definedName name="___SA42" localSheetId="17">#REF!</definedName>
    <definedName name="___SA42" localSheetId="18">#REF!</definedName>
    <definedName name="___SA42" localSheetId="19">#REF!</definedName>
    <definedName name="___SA42" localSheetId="20">#REF!</definedName>
    <definedName name="___SA42" localSheetId="21">#REF!</definedName>
    <definedName name="___SA42" localSheetId="22">#REF!</definedName>
    <definedName name="___SA42" localSheetId="23">#REF!</definedName>
    <definedName name="___SA42" localSheetId="24">#REF!</definedName>
    <definedName name="___SA42" localSheetId="25">#REF!</definedName>
    <definedName name="___SA42" localSheetId="26">#REF!</definedName>
    <definedName name="___SA42" localSheetId="37">#REF!</definedName>
    <definedName name="___SA42" localSheetId="40">#REF!</definedName>
    <definedName name="___SA42" localSheetId="39">#REF!</definedName>
    <definedName name="___SA42" localSheetId="38">#REF!</definedName>
    <definedName name="___SA42" localSheetId="28">#REF!</definedName>
    <definedName name="___SA42" localSheetId="10">#REF!</definedName>
    <definedName name="___SA42" localSheetId="13">#REF!</definedName>
    <definedName name="___SA42" localSheetId="12">#REF!</definedName>
    <definedName name="___SA42" localSheetId="14">#REF!</definedName>
    <definedName name="___SA42" localSheetId="27">#REF!</definedName>
    <definedName name="___SA42" localSheetId="1">#REF!</definedName>
    <definedName name="___SA42" localSheetId="0">#REF!</definedName>
    <definedName name="___SA42" localSheetId="29">#REF!</definedName>
    <definedName name="___SA42" localSheetId="11">#REF!</definedName>
    <definedName name="___SA42">#REF!</definedName>
    <definedName name="___SA43" localSheetId="15">#REF!</definedName>
    <definedName name="___SA43" localSheetId="16">#REF!</definedName>
    <definedName name="___SA43" localSheetId="17">#REF!</definedName>
    <definedName name="___SA43" localSheetId="18">#REF!</definedName>
    <definedName name="___SA43" localSheetId="19">#REF!</definedName>
    <definedName name="___SA43" localSheetId="20">#REF!</definedName>
    <definedName name="___SA43" localSheetId="21">#REF!</definedName>
    <definedName name="___SA43" localSheetId="22">#REF!</definedName>
    <definedName name="___SA43" localSheetId="23">#REF!</definedName>
    <definedName name="___SA43" localSheetId="24">#REF!</definedName>
    <definedName name="___SA43" localSheetId="25">#REF!</definedName>
    <definedName name="___SA43" localSheetId="26">#REF!</definedName>
    <definedName name="___SA43" localSheetId="37">#REF!</definedName>
    <definedName name="___SA43" localSheetId="40">#REF!</definedName>
    <definedName name="___SA43" localSheetId="39">#REF!</definedName>
    <definedName name="___SA43" localSheetId="38">#REF!</definedName>
    <definedName name="___SA43" localSheetId="28">#REF!</definedName>
    <definedName name="___SA43" localSheetId="10">#REF!</definedName>
    <definedName name="___SA43" localSheetId="13">#REF!</definedName>
    <definedName name="___SA43" localSheetId="12">#REF!</definedName>
    <definedName name="___SA43" localSheetId="14">#REF!</definedName>
    <definedName name="___SA43" localSheetId="27">#REF!</definedName>
    <definedName name="___SA43" localSheetId="1">#REF!</definedName>
    <definedName name="___SA43" localSheetId="0">#REF!</definedName>
    <definedName name="___SA43" localSheetId="29">#REF!</definedName>
    <definedName name="___SA43" localSheetId="11">#REF!</definedName>
    <definedName name="___SA43">#REF!</definedName>
    <definedName name="___SA44" localSheetId="15">#REF!</definedName>
    <definedName name="___SA44" localSheetId="16">#REF!</definedName>
    <definedName name="___SA44" localSheetId="17">#REF!</definedName>
    <definedName name="___SA44" localSheetId="18">#REF!</definedName>
    <definedName name="___SA44" localSheetId="19">#REF!</definedName>
    <definedName name="___SA44" localSheetId="20">#REF!</definedName>
    <definedName name="___SA44" localSheetId="21">#REF!</definedName>
    <definedName name="___SA44" localSheetId="22">#REF!</definedName>
    <definedName name="___SA44" localSheetId="23">#REF!</definedName>
    <definedName name="___SA44" localSheetId="24">#REF!</definedName>
    <definedName name="___SA44" localSheetId="25">#REF!</definedName>
    <definedName name="___SA44" localSheetId="26">#REF!</definedName>
    <definedName name="___SA44" localSheetId="37">#REF!</definedName>
    <definedName name="___SA44" localSheetId="40">#REF!</definedName>
    <definedName name="___SA44" localSheetId="39">#REF!</definedName>
    <definedName name="___SA44" localSheetId="38">#REF!</definedName>
    <definedName name="___SA44" localSheetId="28">#REF!</definedName>
    <definedName name="___SA44" localSheetId="10">#REF!</definedName>
    <definedName name="___SA44" localSheetId="13">#REF!</definedName>
    <definedName name="___SA44" localSheetId="12">#REF!</definedName>
    <definedName name="___SA44" localSheetId="14">#REF!</definedName>
    <definedName name="___SA44" localSheetId="27">#REF!</definedName>
    <definedName name="___SA44" localSheetId="1">#REF!</definedName>
    <definedName name="___SA44" localSheetId="0">#REF!</definedName>
    <definedName name="___SA44" localSheetId="29">#REF!</definedName>
    <definedName name="___SA44" localSheetId="11">#REF!</definedName>
    <definedName name="___SA44">#REF!</definedName>
    <definedName name="___SA45" localSheetId="15">#REF!</definedName>
    <definedName name="___SA45" localSheetId="16">#REF!</definedName>
    <definedName name="___SA45" localSheetId="17">#REF!</definedName>
    <definedName name="___SA45" localSheetId="18">#REF!</definedName>
    <definedName name="___SA45" localSheetId="19">#REF!</definedName>
    <definedName name="___SA45" localSheetId="20">#REF!</definedName>
    <definedName name="___SA45" localSheetId="21">#REF!</definedName>
    <definedName name="___SA45" localSheetId="22">#REF!</definedName>
    <definedName name="___SA45" localSheetId="23">#REF!</definedName>
    <definedName name="___SA45" localSheetId="24">#REF!</definedName>
    <definedName name="___SA45" localSheetId="25">#REF!</definedName>
    <definedName name="___SA45" localSheetId="26">#REF!</definedName>
    <definedName name="___SA45" localSheetId="37">#REF!</definedName>
    <definedName name="___SA45" localSheetId="40">#REF!</definedName>
    <definedName name="___SA45" localSheetId="39">#REF!</definedName>
    <definedName name="___SA45" localSheetId="38">#REF!</definedName>
    <definedName name="___SA45" localSheetId="28">#REF!</definedName>
    <definedName name="___SA45" localSheetId="10">#REF!</definedName>
    <definedName name="___SA45" localSheetId="13">#REF!</definedName>
    <definedName name="___SA45" localSheetId="12">#REF!</definedName>
    <definedName name="___SA45" localSheetId="14">#REF!</definedName>
    <definedName name="___SA45" localSheetId="27">#REF!</definedName>
    <definedName name="___SA45" localSheetId="1">#REF!</definedName>
    <definedName name="___SA45" localSheetId="0">#REF!</definedName>
    <definedName name="___SA45" localSheetId="29">#REF!</definedName>
    <definedName name="___SA45" localSheetId="11">#REF!</definedName>
    <definedName name="___SA45">#REF!</definedName>
    <definedName name="___SA46" localSheetId="15">#REF!</definedName>
    <definedName name="___SA46" localSheetId="16">#REF!</definedName>
    <definedName name="___SA46" localSheetId="17">#REF!</definedName>
    <definedName name="___SA46" localSheetId="18">#REF!</definedName>
    <definedName name="___SA46" localSheetId="19">#REF!</definedName>
    <definedName name="___SA46" localSheetId="20">#REF!</definedName>
    <definedName name="___SA46" localSheetId="21">#REF!</definedName>
    <definedName name="___SA46" localSheetId="22">#REF!</definedName>
    <definedName name="___SA46" localSheetId="23">#REF!</definedName>
    <definedName name="___SA46" localSheetId="24">#REF!</definedName>
    <definedName name="___SA46" localSheetId="25">#REF!</definedName>
    <definedName name="___SA46" localSheetId="26">#REF!</definedName>
    <definedName name="___SA46" localSheetId="37">#REF!</definedName>
    <definedName name="___SA46" localSheetId="40">#REF!</definedName>
    <definedName name="___SA46" localSheetId="39">#REF!</definedName>
    <definedName name="___SA46" localSheetId="38">#REF!</definedName>
    <definedName name="___SA46" localSheetId="28">#REF!</definedName>
    <definedName name="___SA46" localSheetId="10">#REF!</definedName>
    <definedName name="___SA46" localSheetId="13">#REF!</definedName>
    <definedName name="___SA46" localSheetId="12">#REF!</definedName>
    <definedName name="___SA46" localSheetId="14">#REF!</definedName>
    <definedName name="___SA46" localSheetId="27">#REF!</definedName>
    <definedName name="___SA46" localSheetId="1">#REF!</definedName>
    <definedName name="___SA46" localSheetId="0">#REF!</definedName>
    <definedName name="___SA46" localSheetId="29">#REF!</definedName>
    <definedName name="___SA46" localSheetId="11">#REF!</definedName>
    <definedName name="___SA46">#REF!</definedName>
    <definedName name="___SA47" localSheetId="15">#REF!</definedName>
    <definedName name="___SA47" localSheetId="16">#REF!</definedName>
    <definedName name="___SA47" localSheetId="17">#REF!</definedName>
    <definedName name="___SA47" localSheetId="18">#REF!</definedName>
    <definedName name="___SA47" localSheetId="19">#REF!</definedName>
    <definedName name="___SA47" localSheetId="20">#REF!</definedName>
    <definedName name="___SA47" localSheetId="21">#REF!</definedName>
    <definedName name="___SA47" localSheetId="22">#REF!</definedName>
    <definedName name="___SA47" localSheetId="23">#REF!</definedName>
    <definedName name="___SA47" localSheetId="24">#REF!</definedName>
    <definedName name="___SA47" localSheetId="25">#REF!</definedName>
    <definedName name="___SA47" localSheetId="26">#REF!</definedName>
    <definedName name="___SA47" localSheetId="37">#REF!</definedName>
    <definedName name="___SA47" localSheetId="40">#REF!</definedName>
    <definedName name="___SA47" localSheetId="39">#REF!</definedName>
    <definedName name="___SA47" localSheetId="38">#REF!</definedName>
    <definedName name="___SA47" localSheetId="28">#REF!</definedName>
    <definedName name="___SA47" localSheetId="10">#REF!</definedName>
    <definedName name="___SA47" localSheetId="13">#REF!</definedName>
    <definedName name="___SA47" localSheetId="12">#REF!</definedName>
    <definedName name="___SA47" localSheetId="14">#REF!</definedName>
    <definedName name="___SA47" localSheetId="27">#REF!</definedName>
    <definedName name="___SA47" localSheetId="1">#REF!</definedName>
    <definedName name="___SA47" localSheetId="0">#REF!</definedName>
    <definedName name="___SA47" localSheetId="29">#REF!</definedName>
    <definedName name="___SA47" localSheetId="11">#REF!</definedName>
    <definedName name="___SA47">#REF!</definedName>
    <definedName name="___SA48" localSheetId="15">#REF!</definedName>
    <definedName name="___SA48" localSheetId="16">#REF!</definedName>
    <definedName name="___SA48" localSheetId="17">#REF!</definedName>
    <definedName name="___SA48" localSheetId="18">#REF!</definedName>
    <definedName name="___SA48" localSheetId="19">#REF!</definedName>
    <definedName name="___SA48" localSheetId="20">#REF!</definedName>
    <definedName name="___SA48" localSheetId="21">#REF!</definedName>
    <definedName name="___SA48" localSheetId="22">#REF!</definedName>
    <definedName name="___SA48" localSheetId="23">#REF!</definedName>
    <definedName name="___SA48" localSheetId="24">#REF!</definedName>
    <definedName name="___SA48" localSheetId="25">#REF!</definedName>
    <definedName name="___SA48" localSheetId="26">#REF!</definedName>
    <definedName name="___SA48" localSheetId="37">#REF!</definedName>
    <definedName name="___SA48" localSheetId="40">#REF!</definedName>
    <definedName name="___SA48" localSheetId="39">#REF!</definedName>
    <definedName name="___SA48" localSheetId="38">#REF!</definedName>
    <definedName name="___SA48" localSheetId="28">#REF!</definedName>
    <definedName name="___SA48" localSheetId="10">#REF!</definedName>
    <definedName name="___SA48" localSheetId="13">#REF!</definedName>
    <definedName name="___SA48" localSheetId="12">#REF!</definedName>
    <definedName name="___SA48" localSheetId="14">#REF!</definedName>
    <definedName name="___SA48" localSheetId="27">#REF!</definedName>
    <definedName name="___SA48" localSheetId="1">#REF!</definedName>
    <definedName name="___SA48" localSheetId="0">#REF!</definedName>
    <definedName name="___SA48" localSheetId="29">#REF!</definedName>
    <definedName name="___SA48" localSheetId="11">#REF!</definedName>
    <definedName name="___SA48">#REF!</definedName>
    <definedName name="___SA49" localSheetId="15">#REF!</definedName>
    <definedName name="___SA49" localSheetId="16">#REF!</definedName>
    <definedName name="___SA49" localSheetId="17">#REF!</definedName>
    <definedName name="___SA49" localSheetId="18">#REF!</definedName>
    <definedName name="___SA49" localSheetId="19">#REF!</definedName>
    <definedName name="___SA49" localSheetId="20">#REF!</definedName>
    <definedName name="___SA49" localSheetId="21">#REF!</definedName>
    <definedName name="___SA49" localSheetId="22">#REF!</definedName>
    <definedName name="___SA49" localSheetId="23">#REF!</definedName>
    <definedName name="___SA49" localSheetId="24">#REF!</definedName>
    <definedName name="___SA49" localSheetId="25">#REF!</definedName>
    <definedName name="___SA49" localSheetId="26">#REF!</definedName>
    <definedName name="___SA49" localSheetId="37">#REF!</definedName>
    <definedName name="___SA49" localSheetId="40">#REF!</definedName>
    <definedName name="___SA49" localSheetId="39">#REF!</definedName>
    <definedName name="___SA49" localSheetId="38">#REF!</definedName>
    <definedName name="___SA49" localSheetId="28">#REF!</definedName>
    <definedName name="___SA49" localSheetId="10">#REF!</definedName>
    <definedName name="___SA49" localSheetId="13">#REF!</definedName>
    <definedName name="___SA49" localSheetId="12">#REF!</definedName>
    <definedName name="___SA49" localSheetId="14">#REF!</definedName>
    <definedName name="___SA49" localSheetId="27">#REF!</definedName>
    <definedName name="___SA49" localSheetId="1">#REF!</definedName>
    <definedName name="___SA49" localSheetId="0">#REF!</definedName>
    <definedName name="___SA49" localSheetId="29">#REF!</definedName>
    <definedName name="___SA49" localSheetId="11">#REF!</definedName>
    <definedName name="___SA49">#REF!</definedName>
    <definedName name="___SA50" localSheetId="15">#REF!</definedName>
    <definedName name="___SA50" localSheetId="16">#REF!</definedName>
    <definedName name="___SA50" localSheetId="17">#REF!</definedName>
    <definedName name="___SA50" localSheetId="18">#REF!</definedName>
    <definedName name="___SA50" localSheetId="19">#REF!</definedName>
    <definedName name="___SA50" localSheetId="20">#REF!</definedName>
    <definedName name="___SA50" localSheetId="21">#REF!</definedName>
    <definedName name="___SA50" localSheetId="22">#REF!</definedName>
    <definedName name="___SA50" localSheetId="23">#REF!</definedName>
    <definedName name="___SA50" localSheetId="24">#REF!</definedName>
    <definedName name="___SA50" localSheetId="25">#REF!</definedName>
    <definedName name="___SA50" localSheetId="26">#REF!</definedName>
    <definedName name="___SA50" localSheetId="37">#REF!</definedName>
    <definedName name="___SA50" localSheetId="40">#REF!</definedName>
    <definedName name="___SA50" localSheetId="39">#REF!</definedName>
    <definedName name="___SA50" localSheetId="38">#REF!</definedName>
    <definedName name="___SA50" localSheetId="28">#REF!</definedName>
    <definedName name="___SA50" localSheetId="10">#REF!</definedName>
    <definedName name="___SA50" localSheetId="13">#REF!</definedName>
    <definedName name="___SA50" localSheetId="12">#REF!</definedName>
    <definedName name="___SA50" localSheetId="14">#REF!</definedName>
    <definedName name="___SA50" localSheetId="27">#REF!</definedName>
    <definedName name="___SA50" localSheetId="1">#REF!</definedName>
    <definedName name="___SA50" localSheetId="0">#REF!</definedName>
    <definedName name="___SA50" localSheetId="29">#REF!</definedName>
    <definedName name="___SA50" localSheetId="11">#REF!</definedName>
    <definedName name="___SA50">#REF!</definedName>
    <definedName name="___SA51" localSheetId="15">#REF!</definedName>
    <definedName name="___SA51" localSheetId="16">#REF!</definedName>
    <definedName name="___SA51" localSheetId="17">#REF!</definedName>
    <definedName name="___SA51" localSheetId="18">#REF!</definedName>
    <definedName name="___SA51" localSheetId="19">#REF!</definedName>
    <definedName name="___SA51" localSheetId="20">#REF!</definedName>
    <definedName name="___SA51" localSheetId="21">#REF!</definedName>
    <definedName name="___SA51" localSheetId="22">#REF!</definedName>
    <definedName name="___SA51" localSheetId="23">#REF!</definedName>
    <definedName name="___SA51" localSheetId="24">#REF!</definedName>
    <definedName name="___SA51" localSheetId="25">#REF!</definedName>
    <definedName name="___SA51" localSheetId="26">#REF!</definedName>
    <definedName name="___SA51" localSheetId="37">#REF!</definedName>
    <definedName name="___SA51" localSheetId="40">#REF!</definedName>
    <definedName name="___SA51" localSheetId="39">#REF!</definedName>
    <definedName name="___SA51" localSheetId="38">#REF!</definedName>
    <definedName name="___SA51" localSheetId="28">#REF!</definedName>
    <definedName name="___SA51" localSheetId="10">#REF!</definedName>
    <definedName name="___SA51" localSheetId="13">#REF!</definedName>
    <definedName name="___SA51" localSheetId="12">#REF!</definedName>
    <definedName name="___SA51" localSheetId="14">#REF!</definedName>
    <definedName name="___SA51" localSheetId="27">#REF!</definedName>
    <definedName name="___SA51" localSheetId="1">#REF!</definedName>
    <definedName name="___SA51" localSheetId="0">#REF!</definedName>
    <definedName name="___SA51" localSheetId="29">#REF!</definedName>
    <definedName name="___SA51" localSheetId="11">#REF!</definedName>
    <definedName name="___SA51">#REF!</definedName>
    <definedName name="___SA52" localSheetId="15">#REF!</definedName>
    <definedName name="___SA52" localSheetId="16">#REF!</definedName>
    <definedName name="___SA52" localSheetId="17">#REF!</definedName>
    <definedName name="___SA52" localSheetId="18">#REF!</definedName>
    <definedName name="___SA52" localSheetId="19">#REF!</definedName>
    <definedName name="___SA52" localSheetId="20">#REF!</definedName>
    <definedName name="___SA52" localSheetId="21">#REF!</definedName>
    <definedName name="___SA52" localSheetId="22">#REF!</definedName>
    <definedName name="___SA52" localSheetId="23">#REF!</definedName>
    <definedName name="___SA52" localSheetId="24">#REF!</definedName>
    <definedName name="___SA52" localSheetId="25">#REF!</definedName>
    <definedName name="___SA52" localSheetId="26">#REF!</definedName>
    <definedName name="___SA52" localSheetId="37">#REF!</definedName>
    <definedName name="___SA52" localSheetId="40">#REF!</definedName>
    <definedName name="___SA52" localSheetId="39">#REF!</definedName>
    <definedName name="___SA52" localSheetId="38">#REF!</definedName>
    <definedName name="___SA52" localSheetId="28">#REF!</definedName>
    <definedName name="___SA52" localSheetId="10">#REF!</definedName>
    <definedName name="___SA52" localSheetId="13">#REF!</definedName>
    <definedName name="___SA52" localSheetId="12">#REF!</definedName>
    <definedName name="___SA52" localSheetId="14">#REF!</definedName>
    <definedName name="___SA52" localSheetId="27">#REF!</definedName>
    <definedName name="___SA52" localSheetId="1">#REF!</definedName>
    <definedName name="___SA52" localSheetId="0">#REF!</definedName>
    <definedName name="___SA52" localSheetId="29">#REF!</definedName>
    <definedName name="___SA52" localSheetId="11">#REF!</definedName>
    <definedName name="___SA52">#REF!</definedName>
    <definedName name="___SA53" localSheetId="15">#REF!</definedName>
    <definedName name="___SA53" localSheetId="16">#REF!</definedName>
    <definedName name="___SA53" localSheetId="17">#REF!</definedName>
    <definedName name="___SA53" localSheetId="18">#REF!</definedName>
    <definedName name="___SA53" localSheetId="19">#REF!</definedName>
    <definedName name="___SA53" localSheetId="20">#REF!</definedName>
    <definedName name="___SA53" localSheetId="21">#REF!</definedName>
    <definedName name="___SA53" localSheetId="22">#REF!</definedName>
    <definedName name="___SA53" localSheetId="23">#REF!</definedName>
    <definedName name="___SA53" localSheetId="24">#REF!</definedName>
    <definedName name="___SA53" localSheetId="25">#REF!</definedName>
    <definedName name="___SA53" localSheetId="26">#REF!</definedName>
    <definedName name="___SA53" localSheetId="37">#REF!</definedName>
    <definedName name="___SA53" localSheetId="40">#REF!</definedName>
    <definedName name="___SA53" localSheetId="39">#REF!</definedName>
    <definedName name="___SA53" localSheetId="38">#REF!</definedName>
    <definedName name="___SA53" localSheetId="28">#REF!</definedName>
    <definedName name="___SA53" localSheetId="10">#REF!</definedName>
    <definedName name="___SA53" localSheetId="13">#REF!</definedName>
    <definedName name="___SA53" localSheetId="12">#REF!</definedName>
    <definedName name="___SA53" localSheetId="14">#REF!</definedName>
    <definedName name="___SA53" localSheetId="27">#REF!</definedName>
    <definedName name="___SA53" localSheetId="1">#REF!</definedName>
    <definedName name="___SA53" localSheetId="0">#REF!</definedName>
    <definedName name="___SA53" localSheetId="29">#REF!</definedName>
    <definedName name="___SA53" localSheetId="11">#REF!</definedName>
    <definedName name="___SA53">#REF!</definedName>
    <definedName name="___SA54" localSheetId="15">#REF!</definedName>
    <definedName name="___SA54" localSheetId="16">#REF!</definedName>
    <definedName name="___SA54" localSheetId="17">#REF!</definedName>
    <definedName name="___SA54" localSheetId="18">#REF!</definedName>
    <definedName name="___SA54" localSheetId="19">#REF!</definedName>
    <definedName name="___SA54" localSheetId="20">#REF!</definedName>
    <definedName name="___SA54" localSheetId="21">#REF!</definedName>
    <definedName name="___SA54" localSheetId="22">#REF!</definedName>
    <definedName name="___SA54" localSheetId="23">#REF!</definedName>
    <definedName name="___SA54" localSheetId="24">#REF!</definedName>
    <definedName name="___SA54" localSheetId="25">#REF!</definedName>
    <definedName name="___SA54" localSheetId="26">#REF!</definedName>
    <definedName name="___SA54" localSheetId="37">#REF!</definedName>
    <definedName name="___SA54" localSheetId="40">#REF!</definedName>
    <definedName name="___SA54" localSheetId="39">#REF!</definedName>
    <definedName name="___SA54" localSheetId="38">#REF!</definedName>
    <definedName name="___SA54" localSheetId="28">#REF!</definedName>
    <definedName name="___SA54" localSheetId="10">#REF!</definedName>
    <definedName name="___SA54" localSheetId="13">#REF!</definedName>
    <definedName name="___SA54" localSheetId="12">#REF!</definedName>
    <definedName name="___SA54" localSheetId="14">#REF!</definedName>
    <definedName name="___SA54" localSheetId="27">#REF!</definedName>
    <definedName name="___SA54" localSheetId="1">#REF!</definedName>
    <definedName name="___SA54" localSheetId="0">#REF!</definedName>
    <definedName name="___SA54" localSheetId="29">#REF!</definedName>
    <definedName name="___SA54" localSheetId="11">#REF!</definedName>
    <definedName name="___SA54">#REF!</definedName>
    <definedName name="___SA55" localSheetId="15">#REF!</definedName>
    <definedName name="___SA55" localSheetId="16">#REF!</definedName>
    <definedName name="___SA55" localSheetId="17">#REF!</definedName>
    <definedName name="___SA55" localSheetId="18">#REF!</definedName>
    <definedName name="___SA55" localSheetId="19">#REF!</definedName>
    <definedName name="___SA55" localSheetId="20">#REF!</definedName>
    <definedName name="___SA55" localSheetId="21">#REF!</definedName>
    <definedName name="___SA55" localSheetId="22">#REF!</definedName>
    <definedName name="___SA55" localSheetId="23">#REF!</definedName>
    <definedName name="___SA55" localSheetId="24">#REF!</definedName>
    <definedName name="___SA55" localSheetId="25">#REF!</definedName>
    <definedName name="___SA55" localSheetId="26">#REF!</definedName>
    <definedName name="___SA55" localSheetId="37">#REF!</definedName>
    <definedName name="___SA55" localSheetId="40">#REF!</definedName>
    <definedName name="___SA55" localSheetId="39">#REF!</definedName>
    <definedName name="___SA55" localSheetId="38">#REF!</definedName>
    <definedName name="___SA55" localSheetId="28">#REF!</definedName>
    <definedName name="___SA55" localSheetId="10">#REF!</definedName>
    <definedName name="___SA55" localSheetId="13">#REF!</definedName>
    <definedName name="___SA55" localSheetId="12">#REF!</definedName>
    <definedName name="___SA55" localSheetId="14">#REF!</definedName>
    <definedName name="___SA55" localSheetId="27">#REF!</definedName>
    <definedName name="___SA55" localSheetId="1">#REF!</definedName>
    <definedName name="___SA55" localSheetId="0">#REF!</definedName>
    <definedName name="___SA55" localSheetId="29">#REF!</definedName>
    <definedName name="___SA55" localSheetId="11">#REF!</definedName>
    <definedName name="___SA55">#REF!</definedName>
    <definedName name="___SA56" localSheetId="15">#REF!</definedName>
    <definedName name="___SA56" localSheetId="16">#REF!</definedName>
    <definedName name="___SA56" localSheetId="17">#REF!</definedName>
    <definedName name="___SA56" localSheetId="18">#REF!</definedName>
    <definedName name="___SA56" localSheetId="19">#REF!</definedName>
    <definedName name="___SA56" localSheetId="20">#REF!</definedName>
    <definedName name="___SA56" localSheetId="21">#REF!</definedName>
    <definedName name="___SA56" localSheetId="22">#REF!</definedName>
    <definedName name="___SA56" localSheetId="23">#REF!</definedName>
    <definedName name="___SA56" localSheetId="24">#REF!</definedName>
    <definedName name="___SA56" localSheetId="25">#REF!</definedName>
    <definedName name="___SA56" localSheetId="26">#REF!</definedName>
    <definedName name="___SA56" localSheetId="37">#REF!</definedName>
    <definedName name="___SA56" localSheetId="40">#REF!</definedName>
    <definedName name="___SA56" localSheetId="39">#REF!</definedName>
    <definedName name="___SA56" localSheetId="38">#REF!</definedName>
    <definedName name="___SA56" localSheetId="28">#REF!</definedName>
    <definedName name="___SA56" localSheetId="10">#REF!</definedName>
    <definedName name="___SA56" localSheetId="13">#REF!</definedName>
    <definedName name="___SA56" localSheetId="12">#REF!</definedName>
    <definedName name="___SA56" localSheetId="14">#REF!</definedName>
    <definedName name="___SA56" localSheetId="27">#REF!</definedName>
    <definedName name="___SA56" localSheetId="1">#REF!</definedName>
    <definedName name="___SA56" localSheetId="0">#REF!</definedName>
    <definedName name="___SA56" localSheetId="29">#REF!</definedName>
    <definedName name="___SA56" localSheetId="11">#REF!</definedName>
    <definedName name="___SA56">#REF!</definedName>
    <definedName name="___SA57" localSheetId="15">#REF!</definedName>
    <definedName name="___SA57" localSheetId="16">#REF!</definedName>
    <definedName name="___SA57" localSheetId="17">#REF!</definedName>
    <definedName name="___SA57" localSheetId="18">#REF!</definedName>
    <definedName name="___SA57" localSheetId="19">#REF!</definedName>
    <definedName name="___SA57" localSheetId="20">#REF!</definedName>
    <definedName name="___SA57" localSheetId="21">#REF!</definedName>
    <definedName name="___SA57" localSheetId="22">#REF!</definedName>
    <definedName name="___SA57" localSheetId="23">#REF!</definedName>
    <definedName name="___SA57" localSheetId="24">#REF!</definedName>
    <definedName name="___SA57" localSheetId="25">#REF!</definedName>
    <definedName name="___SA57" localSheetId="26">#REF!</definedName>
    <definedName name="___SA57" localSheetId="37">#REF!</definedName>
    <definedName name="___SA57" localSheetId="40">#REF!</definedName>
    <definedName name="___SA57" localSheetId="39">#REF!</definedName>
    <definedName name="___SA57" localSheetId="38">#REF!</definedName>
    <definedName name="___SA57" localSheetId="28">#REF!</definedName>
    <definedName name="___SA57" localSheetId="10">#REF!</definedName>
    <definedName name="___SA57" localSheetId="13">#REF!</definedName>
    <definedName name="___SA57" localSheetId="12">#REF!</definedName>
    <definedName name="___SA57" localSheetId="14">#REF!</definedName>
    <definedName name="___SA57" localSheetId="27">#REF!</definedName>
    <definedName name="___SA57" localSheetId="1">#REF!</definedName>
    <definedName name="___SA57" localSheetId="0">#REF!</definedName>
    <definedName name="___SA57" localSheetId="29">#REF!</definedName>
    <definedName name="___SA57" localSheetId="11">#REF!</definedName>
    <definedName name="___SA57">#REF!</definedName>
    <definedName name="___SA58" localSheetId="15">#REF!</definedName>
    <definedName name="___SA58" localSheetId="16">#REF!</definedName>
    <definedName name="___SA58" localSheetId="17">#REF!</definedName>
    <definedName name="___SA58" localSheetId="18">#REF!</definedName>
    <definedName name="___SA58" localSheetId="19">#REF!</definedName>
    <definedName name="___SA58" localSheetId="20">#REF!</definedName>
    <definedName name="___SA58" localSheetId="21">#REF!</definedName>
    <definedName name="___SA58" localSheetId="22">#REF!</definedName>
    <definedName name="___SA58" localSheetId="23">#REF!</definedName>
    <definedName name="___SA58" localSheetId="24">#REF!</definedName>
    <definedName name="___SA58" localSheetId="25">#REF!</definedName>
    <definedName name="___SA58" localSheetId="26">#REF!</definedName>
    <definedName name="___SA58" localSheetId="37">#REF!</definedName>
    <definedName name="___SA58" localSheetId="40">#REF!</definedName>
    <definedName name="___SA58" localSheetId="39">#REF!</definedName>
    <definedName name="___SA58" localSheetId="38">#REF!</definedName>
    <definedName name="___SA58" localSheetId="28">#REF!</definedName>
    <definedName name="___SA58" localSheetId="10">#REF!</definedName>
    <definedName name="___SA58" localSheetId="13">#REF!</definedName>
    <definedName name="___SA58" localSheetId="12">#REF!</definedName>
    <definedName name="___SA58" localSheetId="14">#REF!</definedName>
    <definedName name="___SA58" localSheetId="27">#REF!</definedName>
    <definedName name="___SA58" localSheetId="1">#REF!</definedName>
    <definedName name="___SA58" localSheetId="0">#REF!</definedName>
    <definedName name="___SA58" localSheetId="29">#REF!</definedName>
    <definedName name="___SA58" localSheetId="11">#REF!</definedName>
    <definedName name="___SA58">#REF!</definedName>
    <definedName name="___SA59" localSheetId="15">#REF!</definedName>
    <definedName name="___SA59" localSheetId="16">#REF!</definedName>
    <definedName name="___SA59" localSheetId="17">#REF!</definedName>
    <definedName name="___SA59" localSheetId="18">#REF!</definedName>
    <definedName name="___SA59" localSheetId="19">#REF!</definedName>
    <definedName name="___SA59" localSheetId="20">#REF!</definedName>
    <definedName name="___SA59" localSheetId="21">#REF!</definedName>
    <definedName name="___SA59" localSheetId="22">#REF!</definedName>
    <definedName name="___SA59" localSheetId="23">#REF!</definedName>
    <definedName name="___SA59" localSheetId="24">#REF!</definedName>
    <definedName name="___SA59" localSheetId="25">#REF!</definedName>
    <definedName name="___SA59" localSheetId="26">#REF!</definedName>
    <definedName name="___SA59" localSheetId="37">#REF!</definedName>
    <definedName name="___SA59" localSheetId="40">#REF!</definedName>
    <definedName name="___SA59" localSheetId="39">#REF!</definedName>
    <definedName name="___SA59" localSheetId="38">#REF!</definedName>
    <definedName name="___SA59" localSheetId="28">#REF!</definedName>
    <definedName name="___SA59" localSheetId="10">#REF!</definedName>
    <definedName name="___SA59" localSheetId="13">#REF!</definedName>
    <definedName name="___SA59" localSheetId="12">#REF!</definedName>
    <definedName name="___SA59" localSheetId="14">#REF!</definedName>
    <definedName name="___SA59" localSheetId="27">#REF!</definedName>
    <definedName name="___SA59" localSheetId="1">#REF!</definedName>
    <definedName name="___SA59" localSheetId="0">#REF!</definedName>
    <definedName name="___SA59" localSheetId="29">#REF!</definedName>
    <definedName name="___SA59" localSheetId="11">#REF!</definedName>
    <definedName name="___SA59">#REF!</definedName>
    <definedName name="___SA60" localSheetId="15">#REF!</definedName>
    <definedName name="___SA60" localSheetId="16">#REF!</definedName>
    <definedName name="___SA60" localSheetId="17">#REF!</definedName>
    <definedName name="___SA60" localSheetId="18">#REF!</definedName>
    <definedName name="___SA60" localSheetId="19">#REF!</definedName>
    <definedName name="___SA60" localSheetId="20">#REF!</definedName>
    <definedName name="___SA60" localSheetId="21">#REF!</definedName>
    <definedName name="___SA60" localSheetId="22">#REF!</definedName>
    <definedName name="___SA60" localSheetId="23">#REF!</definedName>
    <definedName name="___SA60" localSheetId="24">#REF!</definedName>
    <definedName name="___SA60" localSheetId="25">#REF!</definedName>
    <definedName name="___SA60" localSheetId="26">#REF!</definedName>
    <definedName name="___SA60" localSheetId="37">#REF!</definedName>
    <definedName name="___SA60" localSheetId="40">#REF!</definedName>
    <definedName name="___SA60" localSheetId="39">#REF!</definedName>
    <definedName name="___SA60" localSheetId="38">#REF!</definedName>
    <definedName name="___SA60" localSheetId="28">#REF!</definedName>
    <definedName name="___SA60" localSheetId="10">#REF!</definedName>
    <definedName name="___SA60" localSheetId="13">#REF!</definedName>
    <definedName name="___SA60" localSheetId="12">#REF!</definedName>
    <definedName name="___SA60" localSheetId="14">#REF!</definedName>
    <definedName name="___SA60" localSheetId="27">#REF!</definedName>
    <definedName name="___SA60" localSheetId="1">#REF!</definedName>
    <definedName name="___SA60" localSheetId="0">#REF!</definedName>
    <definedName name="___SA60" localSheetId="29">#REF!</definedName>
    <definedName name="___SA60" localSheetId="11">#REF!</definedName>
    <definedName name="___SA60">#REF!</definedName>
    <definedName name="___SA61" localSheetId="15">#REF!</definedName>
    <definedName name="___SA61" localSheetId="16">#REF!</definedName>
    <definedName name="___SA61" localSheetId="17">#REF!</definedName>
    <definedName name="___SA61" localSheetId="18">#REF!</definedName>
    <definedName name="___SA61" localSheetId="19">#REF!</definedName>
    <definedName name="___SA61" localSheetId="20">#REF!</definedName>
    <definedName name="___SA61" localSheetId="21">#REF!</definedName>
    <definedName name="___SA61" localSheetId="22">#REF!</definedName>
    <definedName name="___SA61" localSheetId="23">#REF!</definedName>
    <definedName name="___SA61" localSheetId="24">#REF!</definedName>
    <definedName name="___SA61" localSheetId="25">#REF!</definedName>
    <definedName name="___SA61" localSheetId="26">#REF!</definedName>
    <definedName name="___SA61" localSheetId="37">#REF!</definedName>
    <definedName name="___SA61" localSheetId="40">#REF!</definedName>
    <definedName name="___SA61" localSheetId="39">#REF!</definedName>
    <definedName name="___SA61" localSheetId="38">#REF!</definedName>
    <definedName name="___SA61" localSheetId="28">#REF!</definedName>
    <definedName name="___SA61" localSheetId="10">#REF!</definedName>
    <definedName name="___SA61" localSheetId="13">#REF!</definedName>
    <definedName name="___SA61" localSheetId="12">#REF!</definedName>
    <definedName name="___SA61" localSheetId="14">#REF!</definedName>
    <definedName name="___SA61" localSheetId="27">#REF!</definedName>
    <definedName name="___SA61" localSheetId="1">#REF!</definedName>
    <definedName name="___SA61" localSheetId="0">#REF!</definedName>
    <definedName name="___SA61" localSheetId="29">#REF!</definedName>
    <definedName name="___SA61" localSheetId="11">#REF!</definedName>
    <definedName name="___SA61">#REF!</definedName>
    <definedName name="___SA62" localSheetId="15">#REF!</definedName>
    <definedName name="___SA62" localSheetId="16">#REF!</definedName>
    <definedName name="___SA62" localSheetId="17">#REF!</definedName>
    <definedName name="___SA62" localSheetId="18">#REF!</definedName>
    <definedName name="___SA62" localSheetId="19">#REF!</definedName>
    <definedName name="___SA62" localSheetId="20">#REF!</definedName>
    <definedName name="___SA62" localSheetId="21">#REF!</definedName>
    <definedName name="___SA62" localSheetId="22">#REF!</definedName>
    <definedName name="___SA62" localSheetId="23">#REF!</definedName>
    <definedName name="___SA62" localSheetId="24">#REF!</definedName>
    <definedName name="___SA62" localSheetId="25">#REF!</definedName>
    <definedName name="___SA62" localSheetId="26">#REF!</definedName>
    <definedName name="___SA62" localSheetId="37">#REF!</definedName>
    <definedName name="___SA62" localSheetId="40">#REF!</definedName>
    <definedName name="___SA62" localSheetId="39">#REF!</definedName>
    <definedName name="___SA62" localSheetId="38">#REF!</definedName>
    <definedName name="___SA62" localSheetId="28">#REF!</definedName>
    <definedName name="___SA62" localSheetId="10">#REF!</definedName>
    <definedName name="___SA62" localSheetId="13">#REF!</definedName>
    <definedName name="___SA62" localSheetId="12">#REF!</definedName>
    <definedName name="___SA62" localSheetId="14">#REF!</definedName>
    <definedName name="___SA62" localSheetId="27">#REF!</definedName>
    <definedName name="___SA62" localSheetId="1">#REF!</definedName>
    <definedName name="___SA62" localSheetId="0">#REF!</definedName>
    <definedName name="___SA62" localSheetId="29">#REF!</definedName>
    <definedName name="___SA62" localSheetId="11">#REF!</definedName>
    <definedName name="___SA62">#REF!</definedName>
    <definedName name="___SA63" localSheetId="15">#REF!</definedName>
    <definedName name="___SA63" localSheetId="16">#REF!</definedName>
    <definedName name="___SA63" localSheetId="17">#REF!</definedName>
    <definedName name="___SA63" localSheetId="18">#REF!</definedName>
    <definedName name="___SA63" localSheetId="19">#REF!</definedName>
    <definedName name="___SA63" localSheetId="20">#REF!</definedName>
    <definedName name="___SA63" localSheetId="21">#REF!</definedName>
    <definedName name="___SA63" localSheetId="22">#REF!</definedName>
    <definedName name="___SA63" localSheetId="23">#REF!</definedName>
    <definedName name="___SA63" localSheetId="24">#REF!</definedName>
    <definedName name="___SA63" localSheetId="25">#REF!</definedName>
    <definedName name="___SA63" localSheetId="26">#REF!</definedName>
    <definedName name="___SA63" localSheetId="37">#REF!</definedName>
    <definedName name="___SA63" localSheetId="40">#REF!</definedName>
    <definedName name="___SA63" localSheetId="39">#REF!</definedName>
    <definedName name="___SA63" localSheetId="38">#REF!</definedName>
    <definedName name="___SA63" localSheetId="28">#REF!</definedName>
    <definedName name="___SA63" localSheetId="10">#REF!</definedName>
    <definedName name="___SA63" localSheetId="13">#REF!</definedName>
    <definedName name="___SA63" localSheetId="12">#REF!</definedName>
    <definedName name="___SA63" localSheetId="14">#REF!</definedName>
    <definedName name="___SA63" localSheetId="27">#REF!</definedName>
    <definedName name="___SA63" localSheetId="1">#REF!</definedName>
    <definedName name="___SA63" localSheetId="0">#REF!</definedName>
    <definedName name="___SA63" localSheetId="29">#REF!</definedName>
    <definedName name="___SA63" localSheetId="11">#REF!</definedName>
    <definedName name="___SA63">#REF!</definedName>
    <definedName name="___SA64" localSheetId="15">#REF!</definedName>
    <definedName name="___SA64" localSheetId="16">#REF!</definedName>
    <definedName name="___SA64" localSheetId="17">#REF!</definedName>
    <definedName name="___SA64" localSheetId="18">#REF!</definedName>
    <definedName name="___SA64" localSheetId="19">#REF!</definedName>
    <definedName name="___SA64" localSheetId="20">#REF!</definedName>
    <definedName name="___SA64" localSheetId="21">#REF!</definedName>
    <definedName name="___SA64" localSheetId="22">#REF!</definedName>
    <definedName name="___SA64" localSheetId="23">#REF!</definedName>
    <definedName name="___SA64" localSheetId="24">#REF!</definedName>
    <definedName name="___SA64" localSheetId="25">#REF!</definedName>
    <definedName name="___SA64" localSheetId="26">#REF!</definedName>
    <definedName name="___SA64" localSheetId="37">#REF!</definedName>
    <definedName name="___SA64" localSheetId="40">#REF!</definedName>
    <definedName name="___SA64" localSheetId="39">#REF!</definedName>
    <definedName name="___SA64" localSheetId="38">#REF!</definedName>
    <definedName name="___SA64" localSheetId="28">#REF!</definedName>
    <definedName name="___SA64" localSheetId="10">#REF!</definedName>
    <definedName name="___SA64" localSheetId="13">#REF!</definedName>
    <definedName name="___SA64" localSheetId="12">#REF!</definedName>
    <definedName name="___SA64" localSheetId="14">#REF!</definedName>
    <definedName name="___SA64" localSheetId="27">#REF!</definedName>
    <definedName name="___SA64" localSheetId="1">#REF!</definedName>
    <definedName name="___SA64" localSheetId="0">#REF!</definedName>
    <definedName name="___SA64" localSheetId="29">#REF!</definedName>
    <definedName name="___SA64" localSheetId="11">#REF!</definedName>
    <definedName name="___SA64">#REF!</definedName>
    <definedName name="___SA65" localSheetId="15">#REF!</definedName>
    <definedName name="___SA65" localSheetId="16">#REF!</definedName>
    <definedName name="___SA65" localSheetId="17">#REF!</definedName>
    <definedName name="___SA65" localSheetId="18">#REF!</definedName>
    <definedName name="___SA65" localSheetId="19">#REF!</definedName>
    <definedName name="___SA65" localSheetId="20">#REF!</definedName>
    <definedName name="___SA65" localSheetId="21">#REF!</definedName>
    <definedName name="___SA65" localSheetId="22">#REF!</definedName>
    <definedName name="___SA65" localSheetId="23">#REF!</definedName>
    <definedName name="___SA65" localSheetId="24">#REF!</definedName>
    <definedName name="___SA65" localSheetId="25">#REF!</definedName>
    <definedName name="___SA65" localSheetId="26">#REF!</definedName>
    <definedName name="___SA65" localSheetId="37">#REF!</definedName>
    <definedName name="___SA65" localSheetId="40">#REF!</definedName>
    <definedName name="___SA65" localSheetId="39">#REF!</definedName>
    <definedName name="___SA65" localSheetId="38">#REF!</definedName>
    <definedName name="___SA65" localSheetId="28">#REF!</definedName>
    <definedName name="___SA65" localSheetId="10">#REF!</definedName>
    <definedName name="___SA65" localSheetId="13">#REF!</definedName>
    <definedName name="___SA65" localSheetId="12">#REF!</definedName>
    <definedName name="___SA65" localSheetId="14">#REF!</definedName>
    <definedName name="___SA65" localSheetId="27">#REF!</definedName>
    <definedName name="___SA65" localSheetId="1">#REF!</definedName>
    <definedName name="___SA65" localSheetId="0">#REF!</definedName>
    <definedName name="___SA65" localSheetId="29">#REF!</definedName>
    <definedName name="___SA65" localSheetId="11">#REF!</definedName>
    <definedName name="___SA65">#REF!</definedName>
    <definedName name="___SET0109" localSheetId="16">#REF!</definedName>
    <definedName name="___SET0109" localSheetId="17">#REF!</definedName>
    <definedName name="___SET0109" localSheetId="18">#REF!</definedName>
    <definedName name="___SET0109" localSheetId="19">#REF!</definedName>
    <definedName name="___SET0109" localSheetId="20">#REF!</definedName>
    <definedName name="___SET0109" localSheetId="21">#REF!</definedName>
    <definedName name="___SET0109" localSheetId="22">#REF!</definedName>
    <definedName name="___SET0109" localSheetId="23">#REF!</definedName>
    <definedName name="___SET0109" localSheetId="24">#REF!</definedName>
    <definedName name="___SET0109" localSheetId="25">#REF!</definedName>
    <definedName name="___SET0109" localSheetId="26">#REF!</definedName>
    <definedName name="___SET0109" localSheetId="0">#REF!</definedName>
    <definedName name="___SET0109">#REF!</definedName>
    <definedName name="___SET1215" localSheetId="16">#REF!</definedName>
    <definedName name="___SET1215" localSheetId="17">#REF!</definedName>
    <definedName name="___SET1215" localSheetId="18">#REF!</definedName>
    <definedName name="___SET1215" localSheetId="19">#REF!</definedName>
    <definedName name="___SET1215" localSheetId="20">#REF!</definedName>
    <definedName name="___SET1215" localSheetId="21">#REF!</definedName>
    <definedName name="___SET1215" localSheetId="22">#REF!</definedName>
    <definedName name="___SET1215" localSheetId="23">#REF!</definedName>
    <definedName name="___SET1215" localSheetId="24">#REF!</definedName>
    <definedName name="___SET1215" localSheetId="25">#REF!</definedName>
    <definedName name="___SET1215" localSheetId="26">#REF!</definedName>
    <definedName name="___SET1215" localSheetId="0">#REF!</definedName>
    <definedName name="___SET1215">#REF!</definedName>
    <definedName name="__123Graph_X" localSheetId="16" hidden="1">#REF!</definedName>
    <definedName name="__123Graph_X" localSheetId="17" hidden="1">#REF!</definedName>
    <definedName name="__123Graph_X" localSheetId="18" hidden="1">#REF!</definedName>
    <definedName name="__123Graph_X" localSheetId="19" hidden="1">#REF!</definedName>
    <definedName name="__123Graph_X" localSheetId="20" hidden="1">#REF!</definedName>
    <definedName name="__123Graph_X" localSheetId="21" hidden="1">#REF!</definedName>
    <definedName name="__123Graph_X" localSheetId="22" hidden="1">#REF!</definedName>
    <definedName name="__123Graph_X" localSheetId="23" hidden="1">#REF!</definedName>
    <definedName name="__123Graph_X" localSheetId="24" hidden="1">#REF!</definedName>
    <definedName name="__123Graph_X" localSheetId="25" hidden="1">#REF!</definedName>
    <definedName name="__123Graph_X" localSheetId="26" hidden="1">#REF!</definedName>
    <definedName name="__123Graph_X" localSheetId="0" hidden="1">#REF!</definedName>
    <definedName name="__123Graph_X" hidden="1">#REF!</definedName>
    <definedName name="__1a1_" localSheetId="15">#REF!</definedName>
    <definedName name="__1a1_" localSheetId="16">#REF!</definedName>
    <definedName name="__1a1_" localSheetId="17">#REF!</definedName>
    <definedName name="__1a1_" localSheetId="18">#REF!</definedName>
    <definedName name="__1a1_" localSheetId="19">#REF!</definedName>
    <definedName name="__1a1_" localSheetId="20">#REF!</definedName>
    <definedName name="__1a1_" localSheetId="21">#REF!</definedName>
    <definedName name="__1a1_" localSheetId="22">#REF!</definedName>
    <definedName name="__1a1_" localSheetId="23">#REF!</definedName>
    <definedName name="__1a1_" localSheetId="24">#REF!</definedName>
    <definedName name="__1a1_" localSheetId="25">#REF!</definedName>
    <definedName name="__1a1_" localSheetId="26">#REF!</definedName>
    <definedName name="__1a1_" localSheetId="37">#REF!</definedName>
    <definedName name="__1a1_" localSheetId="40">#REF!</definedName>
    <definedName name="__1a1_" localSheetId="39">#REF!</definedName>
    <definedName name="__1a1_" localSheetId="38">#REF!</definedName>
    <definedName name="__1a1_" localSheetId="28">#REF!</definedName>
    <definedName name="__1a1_" localSheetId="10">#REF!</definedName>
    <definedName name="__1a1_" localSheetId="13">#REF!</definedName>
    <definedName name="__1a1_" localSheetId="12">#REF!</definedName>
    <definedName name="__1a1_" localSheetId="14">#REF!</definedName>
    <definedName name="__1a1_" localSheetId="27">#REF!</definedName>
    <definedName name="__1a1_" localSheetId="1">#REF!</definedName>
    <definedName name="__1a1_" localSheetId="0">#REF!</definedName>
    <definedName name="__1a1_" localSheetId="29">#REF!</definedName>
    <definedName name="__1a1_" localSheetId="11">#REF!</definedName>
    <definedName name="__1a1_">#REF!</definedName>
    <definedName name="__a1" localSheetId="15">#REF!</definedName>
    <definedName name="__a1" localSheetId="16">#REF!</definedName>
    <definedName name="__a1" localSheetId="17">#REF!</definedName>
    <definedName name="__a1" localSheetId="18">#REF!</definedName>
    <definedName name="__a1" localSheetId="19">#REF!</definedName>
    <definedName name="__a1" localSheetId="20">#REF!</definedName>
    <definedName name="__a1" localSheetId="21">#REF!</definedName>
    <definedName name="__a1" localSheetId="22">#REF!</definedName>
    <definedName name="__a1" localSheetId="23">#REF!</definedName>
    <definedName name="__a1" localSheetId="24">#REF!</definedName>
    <definedName name="__a1" localSheetId="25">#REF!</definedName>
    <definedName name="__a1" localSheetId="26">#REF!</definedName>
    <definedName name="__a1" localSheetId="37">#REF!</definedName>
    <definedName name="__a1" localSheetId="40">#REF!</definedName>
    <definedName name="__a1" localSheetId="39">#REF!</definedName>
    <definedName name="__a1" localSheetId="38">#REF!</definedName>
    <definedName name="__a1" localSheetId="28">#REF!</definedName>
    <definedName name="__a1" localSheetId="10">#REF!</definedName>
    <definedName name="__a1" localSheetId="13">#REF!</definedName>
    <definedName name="__a1" localSheetId="12">#REF!</definedName>
    <definedName name="__a1" localSheetId="14">#REF!</definedName>
    <definedName name="__a1" localSheetId="27">#REF!</definedName>
    <definedName name="__a1" localSheetId="1">#REF!</definedName>
    <definedName name="__a1" localSheetId="0">#REF!</definedName>
    <definedName name="__a1" localSheetId="29">#REF!</definedName>
    <definedName name="__a1" localSheetId="11">#REF!</definedName>
    <definedName name="__a1">#REF!</definedName>
    <definedName name="__Fld11">[1]급여명세서!$F$10:$G$12,[1]급여명세서!$I$10:$J$12,[1]급여명세서!$D$24:$I$24,[1]급여명세서!$E$27:$J$27,[1]급여명세서!$E$29:$J$29,[1]급여명세서!$E$32:$J$32,[1]급여명세서!$E$34:$J$34,[1]급여명세서!$E$36:$J$36,[1]급여명세서!$E$43:$J$43,[1]급여명세서!$E$46:$J$46,[1]급여명세서!$E$48:$J$48,[1]급여명세서!$E$50:$J$50</definedName>
    <definedName name="__SA07" localSheetId="15">#REF!</definedName>
    <definedName name="__SA07" localSheetId="16">#REF!</definedName>
    <definedName name="__SA07" localSheetId="17">#REF!</definedName>
    <definedName name="__SA07" localSheetId="18">#REF!</definedName>
    <definedName name="__SA07" localSheetId="19">#REF!</definedName>
    <definedName name="__SA07" localSheetId="20">#REF!</definedName>
    <definedName name="__SA07" localSheetId="21">#REF!</definedName>
    <definedName name="__SA07" localSheetId="22">#REF!</definedName>
    <definedName name="__SA07" localSheetId="23">#REF!</definedName>
    <definedName name="__SA07" localSheetId="24">#REF!</definedName>
    <definedName name="__SA07" localSheetId="25">#REF!</definedName>
    <definedName name="__SA07" localSheetId="26">#REF!</definedName>
    <definedName name="__SA07" localSheetId="37">#REF!</definedName>
    <definedName name="__SA07" localSheetId="40">#REF!</definedName>
    <definedName name="__SA07" localSheetId="39">#REF!</definedName>
    <definedName name="__SA07" localSheetId="38">#REF!</definedName>
    <definedName name="__SA07" localSheetId="28">#REF!</definedName>
    <definedName name="__SA07" localSheetId="10">#REF!</definedName>
    <definedName name="__SA07" localSheetId="13">#REF!</definedName>
    <definedName name="__SA07" localSheetId="12">#REF!</definedName>
    <definedName name="__SA07" localSheetId="14">#REF!</definedName>
    <definedName name="__SA07" localSheetId="27">#REF!</definedName>
    <definedName name="__SA07" localSheetId="1">#REF!</definedName>
    <definedName name="__SA07" localSheetId="0">#REF!</definedName>
    <definedName name="__SA07" localSheetId="29">#REF!</definedName>
    <definedName name="__SA07" localSheetId="11">#REF!</definedName>
    <definedName name="__SA07">#REF!</definedName>
    <definedName name="__SA08" localSheetId="15">#REF!</definedName>
    <definedName name="__SA08" localSheetId="16">#REF!</definedName>
    <definedName name="__SA08" localSheetId="17">#REF!</definedName>
    <definedName name="__SA08" localSheetId="18">#REF!</definedName>
    <definedName name="__SA08" localSheetId="19">#REF!</definedName>
    <definedName name="__SA08" localSheetId="20">#REF!</definedName>
    <definedName name="__SA08" localSheetId="21">#REF!</definedName>
    <definedName name="__SA08" localSheetId="22">#REF!</definedName>
    <definedName name="__SA08" localSheetId="23">#REF!</definedName>
    <definedName name="__SA08" localSheetId="24">#REF!</definedName>
    <definedName name="__SA08" localSheetId="25">#REF!</definedName>
    <definedName name="__SA08" localSheetId="26">#REF!</definedName>
    <definedName name="__SA08" localSheetId="37">#REF!</definedName>
    <definedName name="__SA08" localSheetId="40">#REF!</definedName>
    <definedName name="__SA08" localSheetId="39">#REF!</definedName>
    <definedName name="__SA08" localSheetId="38">#REF!</definedName>
    <definedName name="__SA08" localSheetId="28">#REF!</definedName>
    <definedName name="__SA08" localSheetId="10">#REF!</definedName>
    <definedName name="__SA08" localSheetId="13">#REF!</definedName>
    <definedName name="__SA08" localSheetId="12">#REF!</definedName>
    <definedName name="__SA08" localSheetId="14">#REF!</definedName>
    <definedName name="__SA08" localSheetId="27">#REF!</definedName>
    <definedName name="__SA08" localSheetId="1">#REF!</definedName>
    <definedName name="__SA08" localSheetId="0">#REF!</definedName>
    <definedName name="__SA08" localSheetId="29">#REF!</definedName>
    <definedName name="__SA08" localSheetId="11">#REF!</definedName>
    <definedName name="__SA08">#REF!</definedName>
    <definedName name="__SA09" localSheetId="15">#REF!</definedName>
    <definedName name="__SA09" localSheetId="16">#REF!</definedName>
    <definedName name="__SA09" localSheetId="17">#REF!</definedName>
    <definedName name="__SA09" localSheetId="18">#REF!</definedName>
    <definedName name="__SA09" localSheetId="19">#REF!</definedName>
    <definedName name="__SA09" localSheetId="20">#REF!</definedName>
    <definedName name="__SA09" localSheetId="21">#REF!</definedName>
    <definedName name="__SA09" localSheetId="22">#REF!</definedName>
    <definedName name="__SA09" localSheetId="23">#REF!</definedName>
    <definedName name="__SA09" localSheetId="24">#REF!</definedName>
    <definedName name="__SA09" localSheetId="25">#REF!</definedName>
    <definedName name="__SA09" localSheetId="26">#REF!</definedName>
    <definedName name="__SA09" localSheetId="37">#REF!</definedName>
    <definedName name="__SA09" localSheetId="40">#REF!</definedName>
    <definedName name="__SA09" localSheetId="39">#REF!</definedName>
    <definedName name="__SA09" localSheetId="38">#REF!</definedName>
    <definedName name="__SA09" localSheetId="28">#REF!</definedName>
    <definedName name="__SA09" localSheetId="10">#REF!</definedName>
    <definedName name="__SA09" localSheetId="13">#REF!</definedName>
    <definedName name="__SA09" localSheetId="12">#REF!</definedName>
    <definedName name="__SA09" localSheetId="14">#REF!</definedName>
    <definedName name="__SA09" localSheetId="27">#REF!</definedName>
    <definedName name="__SA09" localSheetId="1">#REF!</definedName>
    <definedName name="__SA09" localSheetId="0">#REF!</definedName>
    <definedName name="__SA09" localSheetId="29">#REF!</definedName>
    <definedName name="__SA09" localSheetId="11">#REF!</definedName>
    <definedName name="__SA09">#REF!</definedName>
    <definedName name="__SA10" localSheetId="15">#REF!</definedName>
    <definedName name="__SA10" localSheetId="16">#REF!</definedName>
    <definedName name="__SA10" localSheetId="17">#REF!</definedName>
    <definedName name="__SA10" localSheetId="18">#REF!</definedName>
    <definedName name="__SA10" localSheetId="19">#REF!</definedName>
    <definedName name="__SA10" localSheetId="20">#REF!</definedName>
    <definedName name="__SA10" localSheetId="21">#REF!</definedName>
    <definedName name="__SA10" localSheetId="22">#REF!</definedName>
    <definedName name="__SA10" localSheetId="23">#REF!</definedName>
    <definedName name="__SA10" localSheetId="24">#REF!</definedName>
    <definedName name="__SA10" localSheetId="25">#REF!</definedName>
    <definedName name="__SA10" localSheetId="26">#REF!</definedName>
    <definedName name="__SA10" localSheetId="37">#REF!</definedName>
    <definedName name="__SA10" localSheetId="40">#REF!</definedName>
    <definedName name="__SA10" localSheetId="39">#REF!</definedName>
    <definedName name="__SA10" localSheetId="38">#REF!</definedName>
    <definedName name="__SA10" localSheetId="28">#REF!</definedName>
    <definedName name="__SA10" localSheetId="10">#REF!</definedName>
    <definedName name="__SA10" localSheetId="13">#REF!</definedName>
    <definedName name="__SA10" localSheetId="12">#REF!</definedName>
    <definedName name="__SA10" localSheetId="14">#REF!</definedName>
    <definedName name="__SA10" localSheetId="27">#REF!</definedName>
    <definedName name="__SA10" localSheetId="1">#REF!</definedName>
    <definedName name="__SA10" localSheetId="0">#REF!</definedName>
    <definedName name="__SA10" localSheetId="29">#REF!</definedName>
    <definedName name="__SA10" localSheetId="11">#REF!</definedName>
    <definedName name="__SA10">#REF!</definedName>
    <definedName name="__SA11" localSheetId="15">#REF!</definedName>
    <definedName name="__SA11" localSheetId="16">#REF!</definedName>
    <definedName name="__SA11" localSheetId="17">#REF!</definedName>
    <definedName name="__SA11" localSheetId="18">#REF!</definedName>
    <definedName name="__SA11" localSheetId="19">#REF!</definedName>
    <definedName name="__SA11" localSheetId="20">#REF!</definedName>
    <definedName name="__SA11" localSheetId="21">#REF!</definedName>
    <definedName name="__SA11" localSheetId="22">#REF!</definedName>
    <definedName name="__SA11" localSheetId="23">#REF!</definedName>
    <definedName name="__SA11" localSheetId="24">#REF!</definedName>
    <definedName name="__SA11" localSheetId="25">#REF!</definedName>
    <definedName name="__SA11" localSheetId="26">#REF!</definedName>
    <definedName name="__SA11" localSheetId="37">#REF!</definedName>
    <definedName name="__SA11" localSheetId="40">#REF!</definedName>
    <definedName name="__SA11" localSheetId="39">#REF!</definedName>
    <definedName name="__SA11" localSheetId="38">#REF!</definedName>
    <definedName name="__SA11" localSheetId="28">#REF!</definedName>
    <definedName name="__SA11" localSheetId="10">#REF!</definedName>
    <definedName name="__SA11" localSheetId="13">#REF!</definedName>
    <definedName name="__SA11" localSheetId="12">#REF!</definedName>
    <definedName name="__SA11" localSheetId="14">#REF!</definedName>
    <definedName name="__SA11" localSheetId="27">#REF!</definedName>
    <definedName name="__SA11" localSheetId="1">#REF!</definedName>
    <definedName name="__SA11" localSheetId="0">#REF!</definedName>
    <definedName name="__SA11" localSheetId="29">#REF!</definedName>
    <definedName name="__SA11" localSheetId="11">#REF!</definedName>
    <definedName name="__SA11">#REF!</definedName>
    <definedName name="__SA12" localSheetId="15">#REF!</definedName>
    <definedName name="__SA12" localSheetId="16">#REF!</definedName>
    <definedName name="__SA12" localSheetId="17">#REF!</definedName>
    <definedName name="__SA12" localSheetId="18">#REF!</definedName>
    <definedName name="__SA12" localSheetId="19">#REF!</definedName>
    <definedName name="__SA12" localSheetId="20">#REF!</definedName>
    <definedName name="__SA12" localSheetId="21">#REF!</definedName>
    <definedName name="__SA12" localSheetId="22">#REF!</definedName>
    <definedName name="__SA12" localSheetId="23">#REF!</definedName>
    <definedName name="__SA12" localSheetId="24">#REF!</definedName>
    <definedName name="__SA12" localSheetId="25">#REF!</definedName>
    <definedName name="__SA12" localSheetId="26">#REF!</definedName>
    <definedName name="__SA12" localSheetId="37">#REF!</definedName>
    <definedName name="__SA12" localSheetId="40">#REF!</definedName>
    <definedName name="__SA12" localSheetId="39">#REF!</definedName>
    <definedName name="__SA12" localSheetId="38">#REF!</definedName>
    <definedName name="__SA12" localSheetId="28">#REF!</definedName>
    <definedName name="__SA12" localSheetId="10">#REF!</definedName>
    <definedName name="__SA12" localSheetId="13">#REF!</definedName>
    <definedName name="__SA12" localSheetId="12">#REF!</definedName>
    <definedName name="__SA12" localSheetId="14">#REF!</definedName>
    <definedName name="__SA12" localSheetId="27">#REF!</definedName>
    <definedName name="__SA12" localSheetId="1">#REF!</definedName>
    <definedName name="__SA12" localSheetId="0">#REF!</definedName>
    <definedName name="__SA12" localSheetId="29">#REF!</definedName>
    <definedName name="__SA12" localSheetId="11">#REF!</definedName>
    <definedName name="__SA12">#REF!</definedName>
    <definedName name="__SA13" localSheetId="15">#REF!</definedName>
    <definedName name="__SA13" localSheetId="16">#REF!</definedName>
    <definedName name="__SA13" localSheetId="17">#REF!</definedName>
    <definedName name="__SA13" localSheetId="18">#REF!</definedName>
    <definedName name="__SA13" localSheetId="19">#REF!</definedName>
    <definedName name="__SA13" localSheetId="20">#REF!</definedName>
    <definedName name="__SA13" localSheetId="21">#REF!</definedName>
    <definedName name="__SA13" localSheetId="22">#REF!</definedName>
    <definedName name="__SA13" localSheetId="23">#REF!</definedName>
    <definedName name="__SA13" localSheetId="24">#REF!</definedName>
    <definedName name="__SA13" localSheetId="25">#REF!</definedName>
    <definedName name="__SA13" localSheetId="26">#REF!</definedName>
    <definedName name="__SA13" localSheetId="37">#REF!</definedName>
    <definedName name="__SA13" localSheetId="40">#REF!</definedName>
    <definedName name="__SA13" localSheetId="39">#REF!</definedName>
    <definedName name="__SA13" localSheetId="38">#REF!</definedName>
    <definedName name="__SA13" localSheetId="28">#REF!</definedName>
    <definedName name="__SA13" localSheetId="10">#REF!</definedName>
    <definedName name="__SA13" localSheetId="13">#REF!</definedName>
    <definedName name="__SA13" localSheetId="12">#REF!</definedName>
    <definedName name="__SA13" localSheetId="14">#REF!</definedName>
    <definedName name="__SA13" localSheetId="27">#REF!</definedName>
    <definedName name="__SA13" localSheetId="1">#REF!</definedName>
    <definedName name="__SA13" localSheetId="0">#REF!</definedName>
    <definedName name="__SA13" localSheetId="29">#REF!</definedName>
    <definedName name="__SA13" localSheetId="11">#REF!</definedName>
    <definedName name="__SA13">#REF!</definedName>
    <definedName name="__SA14" localSheetId="15">#REF!</definedName>
    <definedName name="__SA14" localSheetId="16">#REF!</definedName>
    <definedName name="__SA14" localSheetId="17">#REF!</definedName>
    <definedName name="__SA14" localSheetId="18">#REF!</definedName>
    <definedName name="__SA14" localSheetId="19">#REF!</definedName>
    <definedName name="__SA14" localSheetId="20">#REF!</definedName>
    <definedName name="__SA14" localSheetId="21">#REF!</definedName>
    <definedName name="__SA14" localSheetId="22">#REF!</definedName>
    <definedName name="__SA14" localSheetId="23">#REF!</definedName>
    <definedName name="__SA14" localSheetId="24">#REF!</definedName>
    <definedName name="__SA14" localSheetId="25">#REF!</definedName>
    <definedName name="__SA14" localSheetId="26">#REF!</definedName>
    <definedName name="__SA14" localSheetId="37">#REF!</definedName>
    <definedName name="__SA14" localSheetId="40">#REF!</definedName>
    <definedName name="__SA14" localSheetId="39">#REF!</definedName>
    <definedName name="__SA14" localSheetId="38">#REF!</definedName>
    <definedName name="__SA14" localSheetId="28">#REF!</definedName>
    <definedName name="__SA14" localSheetId="10">#REF!</definedName>
    <definedName name="__SA14" localSheetId="13">#REF!</definedName>
    <definedName name="__SA14" localSheetId="12">#REF!</definedName>
    <definedName name="__SA14" localSheetId="14">#REF!</definedName>
    <definedName name="__SA14" localSheetId="27">#REF!</definedName>
    <definedName name="__SA14" localSheetId="1">#REF!</definedName>
    <definedName name="__SA14" localSheetId="0">#REF!</definedName>
    <definedName name="__SA14" localSheetId="29">#REF!</definedName>
    <definedName name="__SA14" localSheetId="11">#REF!</definedName>
    <definedName name="__SA14">#REF!</definedName>
    <definedName name="__SA15" localSheetId="15">#REF!</definedName>
    <definedName name="__SA15" localSheetId="16">#REF!</definedName>
    <definedName name="__SA15" localSheetId="17">#REF!</definedName>
    <definedName name="__SA15" localSheetId="18">#REF!</definedName>
    <definedName name="__SA15" localSheetId="19">#REF!</definedName>
    <definedName name="__SA15" localSheetId="20">#REF!</definedName>
    <definedName name="__SA15" localSheetId="21">#REF!</definedName>
    <definedName name="__SA15" localSheetId="22">#REF!</definedName>
    <definedName name="__SA15" localSheetId="23">#REF!</definedName>
    <definedName name="__SA15" localSheetId="24">#REF!</definedName>
    <definedName name="__SA15" localSheetId="25">#REF!</definedName>
    <definedName name="__SA15" localSheetId="26">#REF!</definedName>
    <definedName name="__SA15" localSheetId="37">#REF!</definedName>
    <definedName name="__SA15" localSheetId="40">#REF!</definedName>
    <definedName name="__SA15" localSheetId="39">#REF!</definedName>
    <definedName name="__SA15" localSheetId="38">#REF!</definedName>
    <definedName name="__SA15" localSheetId="28">#REF!</definedName>
    <definedName name="__SA15" localSheetId="10">#REF!</definedName>
    <definedName name="__SA15" localSheetId="13">#REF!</definedName>
    <definedName name="__SA15" localSheetId="12">#REF!</definedName>
    <definedName name="__SA15" localSheetId="14">#REF!</definedName>
    <definedName name="__SA15" localSheetId="27">#REF!</definedName>
    <definedName name="__SA15" localSheetId="1">#REF!</definedName>
    <definedName name="__SA15" localSheetId="0">#REF!</definedName>
    <definedName name="__SA15" localSheetId="29">#REF!</definedName>
    <definedName name="__SA15" localSheetId="11">#REF!</definedName>
    <definedName name="__SA15">#REF!</definedName>
    <definedName name="__SA16" localSheetId="15">#REF!</definedName>
    <definedName name="__SA16" localSheetId="16">#REF!</definedName>
    <definedName name="__SA16" localSheetId="17">#REF!</definedName>
    <definedName name="__SA16" localSheetId="18">#REF!</definedName>
    <definedName name="__SA16" localSheetId="19">#REF!</definedName>
    <definedName name="__SA16" localSheetId="20">#REF!</definedName>
    <definedName name="__SA16" localSheetId="21">#REF!</definedName>
    <definedName name="__SA16" localSheetId="22">#REF!</definedName>
    <definedName name="__SA16" localSheetId="23">#REF!</definedName>
    <definedName name="__SA16" localSheetId="24">#REF!</definedName>
    <definedName name="__SA16" localSheetId="25">#REF!</definedName>
    <definedName name="__SA16" localSheetId="26">#REF!</definedName>
    <definedName name="__SA16" localSheetId="37">#REF!</definedName>
    <definedName name="__SA16" localSheetId="40">#REF!</definedName>
    <definedName name="__SA16" localSheetId="39">#REF!</definedName>
    <definedName name="__SA16" localSheetId="38">#REF!</definedName>
    <definedName name="__SA16" localSheetId="28">#REF!</definedName>
    <definedName name="__SA16" localSheetId="10">#REF!</definedName>
    <definedName name="__SA16" localSheetId="13">#REF!</definedName>
    <definedName name="__SA16" localSheetId="12">#REF!</definedName>
    <definedName name="__SA16" localSheetId="14">#REF!</definedName>
    <definedName name="__SA16" localSheetId="27">#REF!</definedName>
    <definedName name="__SA16" localSheetId="1">#REF!</definedName>
    <definedName name="__SA16" localSheetId="0">#REF!</definedName>
    <definedName name="__SA16" localSheetId="29">#REF!</definedName>
    <definedName name="__SA16" localSheetId="11">#REF!</definedName>
    <definedName name="__SA16">#REF!</definedName>
    <definedName name="__SA17" localSheetId="15">#REF!</definedName>
    <definedName name="__SA17" localSheetId="16">#REF!</definedName>
    <definedName name="__SA17" localSheetId="17">#REF!</definedName>
    <definedName name="__SA17" localSheetId="18">#REF!</definedName>
    <definedName name="__SA17" localSheetId="19">#REF!</definedName>
    <definedName name="__SA17" localSheetId="20">#REF!</definedName>
    <definedName name="__SA17" localSheetId="21">#REF!</definedName>
    <definedName name="__SA17" localSheetId="22">#REF!</definedName>
    <definedName name="__SA17" localSheetId="23">#REF!</definedName>
    <definedName name="__SA17" localSheetId="24">#REF!</definedName>
    <definedName name="__SA17" localSheetId="25">#REF!</definedName>
    <definedName name="__SA17" localSheetId="26">#REF!</definedName>
    <definedName name="__SA17" localSheetId="37">#REF!</definedName>
    <definedName name="__SA17" localSheetId="40">#REF!</definedName>
    <definedName name="__SA17" localSheetId="39">#REF!</definedName>
    <definedName name="__SA17" localSheetId="38">#REF!</definedName>
    <definedName name="__SA17" localSheetId="28">#REF!</definedName>
    <definedName name="__SA17" localSheetId="10">#REF!</definedName>
    <definedName name="__SA17" localSheetId="13">#REF!</definedName>
    <definedName name="__SA17" localSheetId="12">#REF!</definedName>
    <definedName name="__SA17" localSheetId="14">#REF!</definedName>
    <definedName name="__SA17" localSheetId="27">#REF!</definedName>
    <definedName name="__SA17" localSheetId="1">#REF!</definedName>
    <definedName name="__SA17" localSheetId="0">#REF!</definedName>
    <definedName name="__SA17" localSheetId="29">#REF!</definedName>
    <definedName name="__SA17" localSheetId="11">#REF!</definedName>
    <definedName name="__SA17">#REF!</definedName>
    <definedName name="__SA18" localSheetId="15">#REF!</definedName>
    <definedName name="__SA18" localSheetId="16">#REF!</definedName>
    <definedName name="__SA18" localSheetId="17">#REF!</definedName>
    <definedName name="__SA18" localSheetId="18">#REF!</definedName>
    <definedName name="__SA18" localSheetId="19">#REF!</definedName>
    <definedName name="__SA18" localSheetId="20">#REF!</definedName>
    <definedName name="__SA18" localSheetId="21">#REF!</definedName>
    <definedName name="__SA18" localSheetId="22">#REF!</definedName>
    <definedName name="__SA18" localSheetId="23">#REF!</definedName>
    <definedName name="__SA18" localSheetId="24">#REF!</definedName>
    <definedName name="__SA18" localSheetId="25">#REF!</definedName>
    <definedName name="__SA18" localSheetId="26">#REF!</definedName>
    <definedName name="__SA18" localSheetId="37">#REF!</definedName>
    <definedName name="__SA18" localSheetId="40">#REF!</definedName>
    <definedName name="__SA18" localSheetId="39">#REF!</definedName>
    <definedName name="__SA18" localSheetId="38">#REF!</definedName>
    <definedName name="__SA18" localSheetId="28">#REF!</definedName>
    <definedName name="__SA18" localSheetId="10">#REF!</definedName>
    <definedName name="__SA18" localSheetId="13">#REF!</definedName>
    <definedName name="__SA18" localSheetId="12">#REF!</definedName>
    <definedName name="__SA18" localSheetId="14">#REF!</definedName>
    <definedName name="__SA18" localSheetId="27">#REF!</definedName>
    <definedName name="__SA18" localSheetId="1">#REF!</definedName>
    <definedName name="__SA18" localSheetId="0">#REF!</definedName>
    <definedName name="__SA18" localSheetId="29">#REF!</definedName>
    <definedName name="__SA18" localSheetId="11">#REF!</definedName>
    <definedName name="__SA18">#REF!</definedName>
    <definedName name="__SA19" localSheetId="15">#REF!</definedName>
    <definedName name="__SA19" localSheetId="16">#REF!</definedName>
    <definedName name="__SA19" localSheetId="17">#REF!</definedName>
    <definedName name="__SA19" localSheetId="18">#REF!</definedName>
    <definedName name="__SA19" localSheetId="19">#REF!</definedName>
    <definedName name="__SA19" localSheetId="20">#REF!</definedName>
    <definedName name="__SA19" localSheetId="21">#REF!</definedName>
    <definedName name="__SA19" localSheetId="22">#REF!</definedName>
    <definedName name="__SA19" localSheetId="23">#REF!</definedName>
    <definedName name="__SA19" localSheetId="24">#REF!</definedName>
    <definedName name="__SA19" localSheetId="25">#REF!</definedName>
    <definedName name="__SA19" localSheetId="26">#REF!</definedName>
    <definedName name="__SA19" localSheetId="37">#REF!</definedName>
    <definedName name="__SA19" localSheetId="40">#REF!</definedName>
    <definedName name="__SA19" localSheetId="39">#REF!</definedName>
    <definedName name="__SA19" localSheetId="38">#REF!</definedName>
    <definedName name="__SA19" localSheetId="28">#REF!</definedName>
    <definedName name="__SA19" localSheetId="10">#REF!</definedName>
    <definedName name="__SA19" localSheetId="13">#REF!</definedName>
    <definedName name="__SA19" localSheetId="12">#REF!</definedName>
    <definedName name="__SA19" localSheetId="14">#REF!</definedName>
    <definedName name="__SA19" localSheetId="27">#REF!</definedName>
    <definedName name="__SA19" localSheetId="1">#REF!</definedName>
    <definedName name="__SA19" localSheetId="0">#REF!</definedName>
    <definedName name="__SA19" localSheetId="29">#REF!</definedName>
    <definedName name="__SA19" localSheetId="11">#REF!</definedName>
    <definedName name="__SA19">#REF!</definedName>
    <definedName name="__SA20" localSheetId="15">#REF!</definedName>
    <definedName name="__SA20" localSheetId="16">#REF!</definedName>
    <definedName name="__SA20" localSheetId="17">#REF!</definedName>
    <definedName name="__SA20" localSheetId="18">#REF!</definedName>
    <definedName name="__SA20" localSheetId="19">#REF!</definedName>
    <definedName name="__SA20" localSheetId="20">#REF!</definedName>
    <definedName name="__SA20" localSheetId="21">#REF!</definedName>
    <definedName name="__SA20" localSheetId="22">#REF!</definedName>
    <definedName name="__SA20" localSheetId="23">#REF!</definedName>
    <definedName name="__SA20" localSheetId="24">#REF!</definedName>
    <definedName name="__SA20" localSheetId="25">#REF!</definedName>
    <definedName name="__SA20" localSheetId="26">#REF!</definedName>
    <definedName name="__SA20" localSheetId="37">#REF!</definedName>
    <definedName name="__SA20" localSheetId="40">#REF!</definedName>
    <definedName name="__SA20" localSheetId="39">#REF!</definedName>
    <definedName name="__SA20" localSheetId="38">#REF!</definedName>
    <definedName name="__SA20" localSheetId="28">#REF!</definedName>
    <definedName name="__SA20" localSheetId="10">#REF!</definedName>
    <definedName name="__SA20" localSheetId="13">#REF!</definedName>
    <definedName name="__SA20" localSheetId="12">#REF!</definedName>
    <definedName name="__SA20" localSheetId="14">#REF!</definedName>
    <definedName name="__SA20" localSheetId="27">#REF!</definedName>
    <definedName name="__SA20" localSheetId="1">#REF!</definedName>
    <definedName name="__SA20" localSheetId="0">#REF!</definedName>
    <definedName name="__SA20" localSheetId="29">#REF!</definedName>
    <definedName name="__SA20" localSheetId="11">#REF!</definedName>
    <definedName name="__SA20">#REF!</definedName>
    <definedName name="__SA21" localSheetId="15">#REF!</definedName>
    <definedName name="__SA21" localSheetId="16">#REF!</definedName>
    <definedName name="__SA21" localSheetId="17">#REF!</definedName>
    <definedName name="__SA21" localSheetId="18">#REF!</definedName>
    <definedName name="__SA21" localSheetId="19">#REF!</definedName>
    <definedName name="__SA21" localSheetId="20">#REF!</definedName>
    <definedName name="__SA21" localSheetId="21">#REF!</definedName>
    <definedName name="__SA21" localSheetId="22">#REF!</definedName>
    <definedName name="__SA21" localSheetId="23">#REF!</definedName>
    <definedName name="__SA21" localSheetId="24">#REF!</definedName>
    <definedName name="__SA21" localSheetId="25">#REF!</definedName>
    <definedName name="__SA21" localSheetId="26">#REF!</definedName>
    <definedName name="__SA21" localSheetId="37">#REF!</definedName>
    <definedName name="__SA21" localSheetId="40">#REF!</definedName>
    <definedName name="__SA21" localSheetId="39">#REF!</definedName>
    <definedName name="__SA21" localSheetId="38">#REF!</definedName>
    <definedName name="__SA21" localSheetId="28">#REF!</definedName>
    <definedName name="__SA21" localSheetId="10">#REF!</definedName>
    <definedName name="__SA21" localSheetId="13">#REF!</definedName>
    <definedName name="__SA21" localSheetId="12">#REF!</definedName>
    <definedName name="__SA21" localSheetId="14">#REF!</definedName>
    <definedName name="__SA21" localSheetId="27">#REF!</definedName>
    <definedName name="__SA21" localSheetId="1">#REF!</definedName>
    <definedName name="__SA21" localSheetId="0">#REF!</definedName>
    <definedName name="__SA21" localSheetId="29">#REF!</definedName>
    <definedName name="__SA21" localSheetId="11">#REF!</definedName>
    <definedName name="__SA21">#REF!</definedName>
    <definedName name="__SA22" localSheetId="15">#REF!</definedName>
    <definedName name="__SA22" localSheetId="16">#REF!</definedName>
    <definedName name="__SA22" localSheetId="17">#REF!</definedName>
    <definedName name="__SA22" localSheetId="18">#REF!</definedName>
    <definedName name="__SA22" localSheetId="19">#REF!</definedName>
    <definedName name="__SA22" localSheetId="20">#REF!</definedName>
    <definedName name="__SA22" localSheetId="21">#REF!</definedName>
    <definedName name="__SA22" localSheetId="22">#REF!</definedName>
    <definedName name="__SA22" localSheetId="23">#REF!</definedName>
    <definedName name="__SA22" localSheetId="24">#REF!</definedName>
    <definedName name="__SA22" localSheetId="25">#REF!</definedName>
    <definedName name="__SA22" localSheetId="26">#REF!</definedName>
    <definedName name="__SA22" localSheetId="37">#REF!</definedName>
    <definedName name="__SA22" localSheetId="40">#REF!</definedName>
    <definedName name="__SA22" localSheetId="39">#REF!</definedName>
    <definedName name="__SA22" localSheetId="38">#REF!</definedName>
    <definedName name="__SA22" localSheetId="28">#REF!</definedName>
    <definedName name="__SA22" localSheetId="10">#REF!</definedName>
    <definedName name="__SA22" localSheetId="13">#REF!</definedName>
    <definedName name="__SA22" localSheetId="12">#REF!</definedName>
    <definedName name="__SA22" localSheetId="14">#REF!</definedName>
    <definedName name="__SA22" localSheetId="27">#REF!</definedName>
    <definedName name="__SA22" localSheetId="1">#REF!</definedName>
    <definedName name="__SA22" localSheetId="0">#REF!</definedName>
    <definedName name="__SA22" localSheetId="29">#REF!</definedName>
    <definedName name="__SA22" localSheetId="11">#REF!</definedName>
    <definedName name="__SA22">#REF!</definedName>
    <definedName name="__SA23" localSheetId="15">#REF!</definedName>
    <definedName name="__SA23" localSheetId="16">#REF!</definedName>
    <definedName name="__SA23" localSheetId="17">#REF!</definedName>
    <definedName name="__SA23" localSheetId="18">#REF!</definedName>
    <definedName name="__SA23" localSheetId="19">#REF!</definedName>
    <definedName name="__SA23" localSheetId="20">#REF!</definedName>
    <definedName name="__SA23" localSheetId="21">#REF!</definedName>
    <definedName name="__SA23" localSheetId="22">#REF!</definedName>
    <definedName name="__SA23" localSheetId="23">#REF!</definedName>
    <definedName name="__SA23" localSheetId="24">#REF!</definedName>
    <definedName name="__SA23" localSheetId="25">#REF!</definedName>
    <definedName name="__SA23" localSheetId="26">#REF!</definedName>
    <definedName name="__SA23" localSheetId="37">#REF!</definedName>
    <definedName name="__SA23" localSheetId="40">#REF!</definedName>
    <definedName name="__SA23" localSheetId="39">#REF!</definedName>
    <definedName name="__SA23" localSheetId="38">#REF!</definedName>
    <definedName name="__SA23" localSheetId="28">#REF!</definedName>
    <definedName name="__SA23" localSheetId="10">#REF!</definedName>
    <definedName name="__SA23" localSheetId="13">#REF!</definedName>
    <definedName name="__SA23" localSheetId="12">#REF!</definedName>
    <definedName name="__SA23" localSheetId="14">#REF!</definedName>
    <definedName name="__SA23" localSheetId="27">#REF!</definedName>
    <definedName name="__SA23" localSheetId="1">#REF!</definedName>
    <definedName name="__SA23" localSheetId="0">#REF!</definedName>
    <definedName name="__SA23" localSheetId="29">#REF!</definedName>
    <definedName name="__SA23" localSheetId="11">#REF!</definedName>
    <definedName name="__SA23">#REF!</definedName>
    <definedName name="__SA24" localSheetId="15">#REF!</definedName>
    <definedName name="__SA24" localSheetId="16">#REF!</definedName>
    <definedName name="__SA24" localSheetId="17">#REF!</definedName>
    <definedName name="__SA24" localSheetId="18">#REF!</definedName>
    <definedName name="__SA24" localSheetId="19">#REF!</definedName>
    <definedName name="__SA24" localSheetId="20">#REF!</definedName>
    <definedName name="__SA24" localSheetId="21">#REF!</definedName>
    <definedName name="__SA24" localSheetId="22">#REF!</definedName>
    <definedName name="__SA24" localSheetId="23">#REF!</definedName>
    <definedName name="__SA24" localSheetId="24">#REF!</definedName>
    <definedName name="__SA24" localSheetId="25">#REF!</definedName>
    <definedName name="__SA24" localSheetId="26">#REF!</definedName>
    <definedName name="__SA24" localSheetId="37">#REF!</definedName>
    <definedName name="__SA24" localSheetId="40">#REF!</definedName>
    <definedName name="__SA24" localSheetId="39">#REF!</definedName>
    <definedName name="__SA24" localSheetId="38">#REF!</definedName>
    <definedName name="__SA24" localSheetId="28">#REF!</definedName>
    <definedName name="__SA24" localSheetId="10">#REF!</definedName>
    <definedName name="__SA24" localSheetId="13">#REF!</definedName>
    <definedName name="__SA24" localSheetId="12">#REF!</definedName>
    <definedName name="__SA24" localSheetId="14">#REF!</definedName>
    <definedName name="__SA24" localSheetId="27">#REF!</definedName>
    <definedName name="__SA24" localSheetId="1">#REF!</definedName>
    <definedName name="__SA24" localSheetId="0">#REF!</definedName>
    <definedName name="__SA24" localSheetId="29">#REF!</definedName>
    <definedName name="__SA24" localSheetId="11">#REF!</definedName>
    <definedName name="__SA24">#REF!</definedName>
    <definedName name="__SA25" localSheetId="15">#REF!</definedName>
    <definedName name="__SA25" localSheetId="16">#REF!</definedName>
    <definedName name="__SA25" localSheetId="17">#REF!</definedName>
    <definedName name="__SA25" localSheetId="18">#REF!</definedName>
    <definedName name="__SA25" localSheetId="19">#REF!</definedName>
    <definedName name="__SA25" localSheetId="20">#REF!</definedName>
    <definedName name="__SA25" localSheetId="21">#REF!</definedName>
    <definedName name="__SA25" localSheetId="22">#REF!</definedName>
    <definedName name="__SA25" localSheetId="23">#REF!</definedName>
    <definedName name="__SA25" localSheetId="24">#REF!</definedName>
    <definedName name="__SA25" localSheetId="25">#REF!</definedName>
    <definedName name="__SA25" localSheetId="26">#REF!</definedName>
    <definedName name="__SA25" localSheetId="37">#REF!</definedName>
    <definedName name="__SA25" localSheetId="40">#REF!</definedName>
    <definedName name="__SA25" localSheetId="39">#REF!</definedName>
    <definedName name="__SA25" localSheetId="38">#REF!</definedName>
    <definedName name="__SA25" localSheetId="28">#REF!</definedName>
    <definedName name="__SA25" localSheetId="10">#REF!</definedName>
    <definedName name="__SA25" localSheetId="13">#REF!</definedName>
    <definedName name="__SA25" localSheetId="12">#REF!</definedName>
    <definedName name="__SA25" localSheetId="14">#REF!</definedName>
    <definedName name="__SA25" localSheetId="27">#REF!</definedName>
    <definedName name="__SA25" localSheetId="1">#REF!</definedName>
    <definedName name="__SA25" localSheetId="0">#REF!</definedName>
    <definedName name="__SA25" localSheetId="29">#REF!</definedName>
    <definedName name="__SA25" localSheetId="11">#REF!</definedName>
    <definedName name="__SA25">#REF!</definedName>
    <definedName name="__SA26" localSheetId="15">#REF!</definedName>
    <definedName name="__SA26" localSheetId="16">#REF!</definedName>
    <definedName name="__SA26" localSheetId="17">#REF!</definedName>
    <definedName name="__SA26" localSheetId="18">#REF!</definedName>
    <definedName name="__SA26" localSheetId="19">#REF!</definedName>
    <definedName name="__SA26" localSheetId="20">#REF!</definedName>
    <definedName name="__SA26" localSheetId="21">#REF!</definedName>
    <definedName name="__SA26" localSheetId="22">#REF!</definedName>
    <definedName name="__SA26" localSheetId="23">#REF!</definedName>
    <definedName name="__SA26" localSheetId="24">#REF!</definedName>
    <definedName name="__SA26" localSheetId="25">#REF!</definedName>
    <definedName name="__SA26" localSheetId="26">#REF!</definedName>
    <definedName name="__SA26" localSheetId="37">#REF!</definedName>
    <definedName name="__SA26" localSheetId="40">#REF!</definedName>
    <definedName name="__SA26" localSheetId="39">#REF!</definedName>
    <definedName name="__SA26" localSheetId="38">#REF!</definedName>
    <definedName name="__SA26" localSheetId="28">#REF!</definedName>
    <definedName name="__SA26" localSheetId="10">#REF!</definedName>
    <definedName name="__SA26" localSheetId="13">#REF!</definedName>
    <definedName name="__SA26" localSheetId="12">#REF!</definedName>
    <definedName name="__SA26" localSheetId="14">#REF!</definedName>
    <definedName name="__SA26" localSheetId="27">#REF!</definedName>
    <definedName name="__SA26" localSheetId="1">#REF!</definedName>
    <definedName name="__SA26" localSheetId="0">#REF!</definedName>
    <definedName name="__SA26" localSheetId="29">#REF!</definedName>
    <definedName name="__SA26" localSheetId="11">#REF!</definedName>
    <definedName name="__SA26">#REF!</definedName>
    <definedName name="__SA27" localSheetId="15">#REF!</definedName>
    <definedName name="__SA27" localSheetId="16">#REF!</definedName>
    <definedName name="__SA27" localSheetId="17">#REF!</definedName>
    <definedName name="__SA27" localSheetId="18">#REF!</definedName>
    <definedName name="__SA27" localSheetId="19">#REF!</definedName>
    <definedName name="__SA27" localSheetId="20">#REF!</definedName>
    <definedName name="__SA27" localSheetId="21">#REF!</definedName>
    <definedName name="__SA27" localSheetId="22">#REF!</definedName>
    <definedName name="__SA27" localSheetId="23">#REF!</definedName>
    <definedName name="__SA27" localSheetId="24">#REF!</definedName>
    <definedName name="__SA27" localSheetId="25">#REF!</definedName>
    <definedName name="__SA27" localSheetId="26">#REF!</definedName>
    <definedName name="__SA27" localSheetId="37">#REF!</definedName>
    <definedName name="__SA27" localSheetId="40">#REF!</definedName>
    <definedName name="__SA27" localSheetId="39">#REF!</definedName>
    <definedName name="__SA27" localSheetId="38">#REF!</definedName>
    <definedName name="__SA27" localSheetId="28">#REF!</definedName>
    <definedName name="__SA27" localSheetId="10">#REF!</definedName>
    <definedName name="__SA27" localSheetId="13">#REF!</definedName>
    <definedName name="__SA27" localSheetId="12">#REF!</definedName>
    <definedName name="__SA27" localSheetId="14">#REF!</definedName>
    <definedName name="__SA27" localSheetId="27">#REF!</definedName>
    <definedName name="__SA27" localSheetId="1">#REF!</definedName>
    <definedName name="__SA27" localSheetId="0">#REF!</definedName>
    <definedName name="__SA27" localSheetId="29">#REF!</definedName>
    <definedName name="__SA27" localSheetId="11">#REF!</definedName>
    <definedName name="__SA27">#REF!</definedName>
    <definedName name="__SA28" localSheetId="15">#REF!</definedName>
    <definedName name="__SA28" localSheetId="16">#REF!</definedName>
    <definedName name="__SA28" localSheetId="17">#REF!</definedName>
    <definedName name="__SA28" localSheetId="18">#REF!</definedName>
    <definedName name="__SA28" localSheetId="19">#REF!</definedName>
    <definedName name="__SA28" localSheetId="20">#REF!</definedName>
    <definedName name="__SA28" localSheetId="21">#REF!</definedName>
    <definedName name="__SA28" localSheetId="22">#REF!</definedName>
    <definedName name="__SA28" localSheetId="23">#REF!</definedName>
    <definedName name="__SA28" localSheetId="24">#REF!</definedName>
    <definedName name="__SA28" localSheetId="25">#REF!</definedName>
    <definedName name="__SA28" localSheetId="26">#REF!</definedName>
    <definedName name="__SA28" localSheetId="37">#REF!</definedName>
    <definedName name="__SA28" localSheetId="40">#REF!</definedName>
    <definedName name="__SA28" localSheetId="39">#REF!</definedName>
    <definedName name="__SA28" localSheetId="38">#REF!</definedName>
    <definedName name="__SA28" localSheetId="28">#REF!</definedName>
    <definedName name="__SA28" localSheetId="10">#REF!</definedName>
    <definedName name="__SA28" localSheetId="13">#REF!</definedName>
    <definedName name="__SA28" localSheetId="12">#REF!</definedName>
    <definedName name="__SA28" localSheetId="14">#REF!</definedName>
    <definedName name="__SA28" localSheetId="27">#REF!</definedName>
    <definedName name="__SA28" localSheetId="1">#REF!</definedName>
    <definedName name="__SA28" localSheetId="0">#REF!</definedName>
    <definedName name="__SA28" localSheetId="29">#REF!</definedName>
    <definedName name="__SA28" localSheetId="11">#REF!</definedName>
    <definedName name="__SA28">#REF!</definedName>
    <definedName name="__SA29" localSheetId="15">#REF!</definedName>
    <definedName name="__SA29" localSheetId="16">#REF!</definedName>
    <definedName name="__SA29" localSheetId="17">#REF!</definedName>
    <definedName name="__SA29" localSheetId="18">#REF!</definedName>
    <definedName name="__SA29" localSheetId="19">#REF!</definedName>
    <definedName name="__SA29" localSheetId="20">#REF!</definedName>
    <definedName name="__SA29" localSheetId="21">#REF!</definedName>
    <definedName name="__SA29" localSheetId="22">#REF!</definedName>
    <definedName name="__SA29" localSheetId="23">#REF!</definedName>
    <definedName name="__SA29" localSheetId="24">#REF!</definedName>
    <definedName name="__SA29" localSheetId="25">#REF!</definedName>
    <definedName name="__SA29" localSheetId="26">#REF!</definedName>
    <definedName name="__SA29" localSheetId="37">#REF!</definedName>
    <definedName name="__SA29" localSheetId="40">#REF!</definedName>
    <definedName name="__SA29" localSheetId="39">#REF!</definedName>
    <definedName name="__SA29" localSheetId="38">#REF!</definedName>
    <definedName name="__SA29" localSheetId="28">#REF!</definedName>
    <definedName name="__SA29" localSheetId="10">#REF!</definedName>
    <definedName name="__SA29" localSheetId="13">#REF!</definedName>
    <definedName name="__SA29" localSheetId="12">#REF!</definedName>
    <definedName name="__SA29" localSheetId="14">#REF!</definedName>
    <definedName name="__SA29" localSheetId="27">#REF!</definedName>
    <definedName name="__SA29" localSheetId="1">#REF!</definedName>
    <definedName name="__SA29" localSheetId="0">#REF!</definedName>
    <definedName name="__SA29" localSheetId="29">#REF!</definedName>
    <definedName name="__SA29" localSheetId="11">#REF!</definedName>
    <definedName name="__SA29">#REF!</definedName>
    <definedName name="__SA30" localSheetId="15">#REF!</definedName>
    <definedName name="__SA30" localSheetId="16">#REF!</definedName>
    <definedName name="__SA30" localSheetId="17">#REF!</definedName>
    <definedName name="__SA30" localSheetId="18">#REF!</definedName>
    <definedName name="__SA30" localSheetId="19">#REF!</definedName>
    <definedName name="__SA30" localSheetId="20">#REF!</definedName>
    <definedName name="__SA30" localSheetId="21">#REF!</definedName>
    <definedName name="__SA30" localSheetId="22">#REF!</definedName>
    <definedName name="__SA30" localSheetId="23">#REF!</definedName>
    <definedName name="__SA30" localSheetId="24">#REF!</definedName>
    <definedName name="__SA30" localSheetId="25">#REF!</definedName>
    <definedName name="__SA30" localSheetId="26">#REF!</definedName>
    <definedName name="__SA30" localSheetId="37">#REF!</definedName>
    <definedName name="__SA30" localSheetId="40">#REF!</definedName>
    <definedName name="__SA30" localSheetId="39">#REF!</definedName>
    <definedName name="__SA30" localSheetId="38">#REF!</definedName>
    <definedName name="__SA30" localSheetId="28">#REF!</definedName>
    <definedName name="__SA30" localSheetId="10">#REF!</definedName>
    <definedName name="__SA30" localSheetId="13">#REF!</definedName>
    <definedName name="__SA30" localSheetId="12">#REF!</definedName>
    <definedName name="__SA30" localSheetId="14">#REF!</definedName>
    <definedName name="__SA30" localSheetId="27">#REF!</definedName>
    <definedName name="__SA30" localSheetId="1">#REF!</definedName>
    <definedName name="__SA30" localSheetId="0">#REF!</definedName>
    <definedName name="__SA30" localSheetId="29">#REF!</definedName>
    <definedName name="__SA30" localSheetId="11">#REF!</definedName>
    <definedName name="__SA30">#REF!</definedName>
    <definedName name="__SA31" localSheetId="15">#REF!</definedName>
    <definedName name="__SA31" localSheetId="16">#REF!</definedName>
    <definedName name="__SA31" localSheetId="17">#REF!</definedName>
    <definedName name="__SA31" localSheetId="18">#REF!</definedName>
    <definedName name="__SA31" localSheetId="19">#REF!</definedName>
    <definedName name="__SA31" localSheetId="20">#REF!</definedName>
    <definedName name="__SA31" localSheetId="21">#REF!</definedName>
    <definedName name="__SA31" localSheetId="22">#REF!</definedName>
    <definedName name="__SA31" localSheetId="23">#REF!</definedName>
    <definedName name="__SA31" localSheetId="24">#REF!</definedName>
    <definedName name="__SA31" localSheetId="25">#REF!</definedName>
    <definedName name="__SA31" localSheetId="26">#REF!</definedName>
    <definedName name="__SA31" localSheetId="37">#REF!</definedName>
    <definedName name="__SA31" localSheetId="40">#REF!</definedName>
    <definedName name="__SA31" localSheetId="39">#REF!</definedName>
    <definedName name="__SA31" localSheetId="38">#REF!</definedName>
    <definedName name="__SA31" localSheetId="28">#REF!</definedName>
    <definedName name="__SA31" localSheetId="10">#REF!</definedName>
    <definedName name="__SA31" localSheetId="13">#REF!</definedName>
    <definedName name="__SA31" localSheetId="12">#REF!</definedName>
    <definedName name="__SA31" localSheetId="14">#REF!</definedName>
    <definedName name="__SA31" localSheetId="27">#REF!</definedName>
    <definedName name="__SA31" localSheetId="1">#REF!</definedName>
    <definedName name="__SA31" localSheetId="0">#REF!</definedName>
    <definedName name="__SA31" localSheetId="29">#REF!</definedName>
    <definedName name="__SA31" localSheetId="11">#REF!</definedName>
    <definedName name="__SA31">#REF!</definedName>
    <definedName name="__SA32" localSheetId="15">#REF!</definedName>
    <definedName name="__SA32" localSheetId="16">#REF!</definedName>
    <definedName name="__SA32" localSheetId="17">#REF!</definedName>
    <definedName name="__SA32" localSheetId="18">#REF!</definedName>
    <definedName name="__SA32" localSheetId="19">#REF!</definedName>
    <definedName name="__SA32" localSheetId="20">#REF!</definedName>
    <definedName name="__SA32" localSheetId="21">#REF!</definedName>
    <definedName name="__SA32" localSheetId="22">#REF!</definedName>
    <definedName name="__SA32" localSheetId="23">#REF!</definedName>
    <definedName name="__SA32" localSheetId="24">#REF!</definedName>
    <definedName name="__SA32" localSheetId="25">#REF!</definedName>
    <definedName name="__SA32" localSheetId="26">#REF!</definedName>
    <definedName name="__SA32" localSheetId="37">#REF!</definedName>
    <definedName name="__SA32" localSheetId="40">#REF!</definedName>
    <definedName name="__SA32" localSheetId="39">#REF!</definedName>
    <definedName name="__SA32" localSheetId="38">#REF!</definedName>
    <definedName name="__SA32" localSheetId="28">#REF!</definedName>
    <definedName name="__SA32" localSheetId="10">#REF!</definedName>
    <definedName name="__SA32" localSheetId="13">#REF!</definedName>
    <definedName name="__SA32" localSheetId="12">#REF!</definedName>
    <definedName name="__SA32" localSheetId="14">#REF!</definedName>
    <definedName name="__SA32" localSheetId="27">#REF!</definedName>
    <definedName name="__SA32" localSheetId="1">#REF!</definedName>
    <definedName name="__SA32" localSheetId="0">#REF!</definedName>
    <definedName name="__SA32" localSheetId="29">#REF!</definedName>
    <definedName name="__SA32" localSheetId="11">#REF!</definedName>
    <definedName name="__SA32">#REF!</definedName>
    <definedName name="__SA33" localSheetId="15">#REF!</definedName>
    <definedName name="__SA33" localSheetId="16">#REF!</definedName>
    <definedName name="__SA33" localSheetId="17">#REF!</definedName>
    <definedName name="__SA33" localSheetId="18">#REF!</definedName>
    <definedName name="__SA33" localSheetId="19">#REF!</definedName>
    <definedName name="__SA33" localSheetId="20">#REF!</definedName>
    <definedName name="__SA33" localSheetId="21">#REF!</definedName>
    <definedName name="__SA33" localSheetId="22">#REF!</definedName>
    <definedName name="__SA33" localSheetId="23">#REF!</definedName>
    <definedName name="__SA33" localSheetId="24">#REF!</definedName>
    <definedName name="__SA33" localSheetId="25">#REF!</definedName>
    <definedName name="__SA33" localSheetId="26">#REF!</definedName>
    <definedName name="__SA33" localSheetId="37">#REF!</definedName>
    <definedName name="__SA33" localSheetId="40">#REF!</definedName>
    <definedName name="__SA33" localSheetId="39">#REF!</definedName>
    <definedName name="__SA33" localSheetId="38">#REF!</definedName>
    <definedName name="__SA33" localSheetId="28">#REF!</definedName>
    <definedName name="__SA33" localSheetId="10">#REF!</definedName>
    <definedName name="__SA33" localSheetId="13">#REF!</definedName>
    <definedName name="__SA33" localSheetId="12">#REF!</definedName>
    <definedName name="__SA33" localSheetId="14">#REF!</definedName>
    <definedName name="__SA33" localSheetId="27">#REF!</definedName>
    <definedName name="__SA33" localSheetId="1">#REF!</definedName>
    <definedName name="__SA33" localSheetId="0">#REF!</definedName>
    <definedName name="__SA33" localSheetId="29">#REF!</definedName>
    <definedName name="__SA33" localSheetId="11">#REF!</definedName>
    <definedName name="__SA33">#REF!</definedName>
    <definedName name="__SA34" localSheetId="15">#REF!</definedName>
    <definedName name="__SA34" localSheetId="16">#REF!</definedName>
    <definedName name="__SA34" localSheetId="17">#REF!</definedName>
    <definedName name="__SA34" localSheetId="18">#REF!</definedName>
    <definedName name="__SA34" localSheetId="19">#REF!</definedName>
    <definedName name="__SA34" localSheetId="20">#REF!</definedName>
    <definedName name="__SA34" localSheetId="21">#REF!</definedName>
    <definedName name="__SA34" localSheetId="22">#REF!</definedName>
    <definedName name="__SA34" localSheetId="23">#REF!</definedName>
    <definedName name="__SA34" localSheetId="24">#REF!</definedName>
    <definedName name="__SA34" localSheetId="25">#REF!</definedName>
    <definedName name="__SA34" localSheetId="26">#REF!</definedName>
    <definedName name="__SA34" localSheetId="37">#REF!</definedName>
    <definedName name="__SA34" localSheetId="40">#REF!</definedName>
    <definedName name="__SA34" localSheetId="39">#REF!</definedName>
    <definedName name="__SA34" localSheetId="38">#REF!</definedName>
    <definedName name="__SA34" localSheetId="28">#REF!</definedName>
    <definedName name="__SA34" localSheetId="10">#REF!</definedName>
    <definedName name="__SA34" localSheetId="13">#REF!</definedName>
    <definedName name="__SA34" localSheetId="12">#REF!</definedName>
    <definedName name="__SA34" localSheetId="14">#REF!</definedName>
    <definedName name="__SA34" localSheetId="27">#REF!</definedName>
    <definedName name="__SA34" localSheetId="1">#REF!</definedName>
    <definedName name="__SA34" localSheetId="0">#REF!</definedName>
    <definedName name="__SA34" localSheetId="29">#REF!</definedName>
    <definedName name="__SA34" localSheetId="11">#REF!</definedName>
    <definedName name="__SA34">#REF!</definedName>
    <definedName name="__SA35" localSheetId="15">#REF!</definedName>
    <definedName name="__SA35" localSheetId="16">#REF!</definedName>
    <definedName name="__SA35" localSheetId="17">#REF!</definedName>
    <definedName name="__SA35" localSheetId="18">#REF!</definedName>
    <definedName name="__SA35" localSheetId="19">#REF!</definedName>
    <definedName name="__SA35" localSheetId="20">#REF!</definedName>
    <definedName name="__SA35" localSheetId="21">#REF!</definedName>
    <definedName name="__SA35" localSheetId="22">#REF!</definedName>
    <definedName name="__SA35" localSheetId="23">#REF!</definedName>
    <definedName name="__SA35" localSheetId="24">#REF!</definedName>
    <definedName name="__SA35" localSheetId="25">#REF!</definedName>
    <definedName name="__SA35" localSheetId="26">#REF!</definedName>
    <definedName name="__SA35" localSheetId="37">#REF!</definedName>
    <definedName name="__SA35" localSheetId="40">#REF!</definedName>
    <definedName name="__SA35" localSheetId="39">#REF!</definedName>
    <definedName name="__SA35" localSheetId="38">#REF!</definedName>
    <definedName name="__SA35" localSheetId="28">#REF!</definedName>
    <definedName name="__SA35" localSheetId="10">#REF!</definedName>
    <definedName name="__SA35" localSheetId="13">#REF!</definedName>
    <definedName name="__SA35" localSheetId="12">#REF!</definedName>
    <definedName name="__SA35" localSheetId="14">#REF!</definedName>
    <definedName name="__SA35" localSheetId="27">#REF!</definedName>
    <definedName name="__SA35" localSheetId="1">#REF!</definedName>
    <definedName name="__SA35" localSheetId="0">#REF!</definedName>
    <definedName name="__SA35" localSheetId="29">#REF!</definedName>
    <definedName name="__SA35" localSheetId="11">#REF!</definedName>
    <definedName name="__SA35">#REF!</definedName>
    <definedName name="__SA36" localSheetId="15">#REF!</definedName>
    <definedName name="__SA36" localSheetId="16">#REF!</definedName>
    <definedName name="__SA36" localSheetId="17">#REF!</definedName>
    <definedName name="__SA36" localSheetId="18">#REF!</definedName>
    <definedName name="__SA36" localSheetId="19">#REF!</definedName>
    <definedName name="__SA36" localSheetId="20">#REF!</definedName>
    <definedName name="__SA36" localSheetId="21">#REF!</definedName>
    <definedName name="__SA36" localSheetId="22">#REF!</definedName>
    <definedName name="__SA36" localSheetId="23">#REF!</definedName>
    <definedName name="__SA36" localSheetId="24">#REF!</definedName>
    <definedName name="__SA36" localSheetId="25">#REF!</definedName>
    <definedName name="__SA36" localSheetId="26">#REF!</definedName>
    <definedName name="__SA36" localSheetId="37">#REF!</definedName>
    <definedName name="__SA36" localSheetId="40">#REF!</definedName>
    <definedName name="__SA36" localSheetId="39">#REF!</definedName>
    <definedName name="__SA36" localSheetId="38">#REF!</definedName>
    <definedName name="__SA36" localSheetId="28">#REF!</definedName>
    <definedName name="__SA36" localSheetId="10">#REF!</definedName>
    <definedName name="__SA36" localSheetId="13">#REF!</definedName>
    <definedName name="__SA36" localSheetId="12">#REF!</definedName>
    <definedName name="__SA36" localSheetId="14">#REF!</definedName>
    <definedName name="__SA36" localSheetId="27">#REF!</definedName>
    <definedName name="__SA36" localSheetId="1">#REF!</definedName>
    <definedName name="__SA36" localSheetId="0">#REF!</definedName>
    <definedName name="__SA36" localSheetId="29">#REF!</definedName>
    <definedName name="__SA36" localSheetId="11">#REF!</definedName>
    <definedName name="__SA36">#REF!</definedName>
    <definedName name="__SA37" localSheetId="15">#REF!</definedName>
    <definedName name="__SA37" localSheetId="16">#REF!</definedName>
    <definedName name="__SA37" localSheetId="17">#REF!</definedName>
    <definedName name="__SA37" localSheetId="18">#REF!</definedName>
    <definedName name="__SA37" localSheetId="19">#REF!</definedName>
    <definedName name="__SA37" localSheetId="20">#REF!</definedName>
    <definedName name="__SA37" localSheetId="21">#REF!</definedName>
    <definedName name="__SA37" localSheetId="22">#REF!</definedName>
    <definedName name="__SA37" localSheetId="23">#REF!</definedName>
    <definedName name="__SA37" localSheetId="24">#REF!</definedName>
    <definedName name="__SA37" localSheetId="25">#REF!</definedName>
    <definedName name="__SA37" localSheetId="26">#REF!</definedName>
    <definedName name="__SA37" localSheetId="37">#REF!</definedName>
    <definedName name="__SA37" localSheetId="40">#REF!</definedName>
    <definedName name="__SA37" localSheetId="39">#REF!</definedName>
    <definedName name="__SA37" localSheetId="38">#REF!</definedName>
    <definedName name="__SA37" localSheetId="28">#REF!</definedName>
    <definedName name="__SA37" localSheetId="10">#REF!</definedName>
    <definedName name="__SA37" localSheetId="13">#REF!</definedName>
    <definedName name="__SA37" localSheetId="12">#REF!</definedName>
    <definedName name="__SA37" localSheetId="14">#REF!</definedName>
    <definedName name="__SA37" localSheetId="27">#REF!</definedName>
    <definedName name="__SA37" localSheetId="1">#REF!</definedName>
    <definedName name="__SA37" localSheetId="0">#REF!</definedName>
    <definedName name="__SA37" localSheetId="29">#REF!</definedName>
    <definedName name="__SA37" localSheetId="11">#REF!</definedName>
    <definedName name="__SA37">#REF!</definedName>
    <definedName name="__SA38" localSheetId="15">#REF!</definedName>
    <definedName name="__SA38" localSheetId="16">#REF!</definedName>
    <definedName name="__SA38" localSheetId="17">#REF!</definedName>
    <definedName name="__SA38" localSheetId="18">#REF!</definedName>
    <definedName name="__SA38" localSheetId="19">#REF!</definedName>
    <definedName name="__SA38" localSheetId="20">#REF!</definedName>
    <definedName name="__SA38" localSheetId="21">#REF!</definedName>
    <definedName name="__SA38" localSheetId="22">#REF!</definedName>
    <definedName name="__SA38" localSheetId="23">#REF!</definedName>
    <definedName name="__SA38" localSheetId="24">#REF!</definedName>
    <definedName name="__SA38" localSheetId="25">#REF!</definedName>
    <definedName name="__SA38" localSheetId="26">#REF!</definedName>
    <definedName name="__SA38" localSheetId="37">#REF!</definedName>
    <definedName name="__SA38" localSheetId="40">#REF!</definedName>
    <definedName name="__SA38" localSheetId="39">#REF!</definedName>
    <definedName name="__SA38" localSheetId="38">#REF!</definedName>
    <definedName name="__SA38" localSheetId="28">#REF!</definedName>
    <definedName name="__SA38" localSheetId="10">#REF!</definedName>
    <definedName name="__SA38" localSheetId="13">#REF!</definedName>
    <definedName name="__SA38" localSheetId="12">#REF!</definedName>
    <definedName name="__SA38" localSheetId="14">#REF!</definedName>
    <definedName name="__SA38" localSheetId="27">#REF!</definedName>
    <definedName name="__SA38" localSheetId="1">#REF!</definedName>
    <definedName name="__SA38" localSheetId="0">#REF!</definedName>
    <definedName name="__SA38" localSheetId="29">#REF!</definedName>
    <definedName name="__SA38" localSheetId="11">#REF!</definedName>
    <definedName name="__SA38">#REF!</definedName>
    <definedName name="__SA39" localSheetId="15">#REF!</definedName>
    <definedName name="__SA39" localSheetId="16">#REF!</definedName>
    <definedName name="__SA39" localSheetId="17">#REF!</definedName>
    <definedName name="__SA39" localSheetId="18">#REF!</definedName>
    <definedName name="__SA39" localSheetId="19">#REF!</definedName>
    <definedName name="__SA39" localSheetId="20">#REF!</definedName>
    <definedName name="__SA39" localSheetId="21">#REF!</definedName>
    <definedName name="__SA39" localSheetId="22">#REF!</definedName>
    <definedName name="__SA39" localSheetId="23">#REF!</definedName>
    <definedName name="__SA39" localSheetId="24">#REF!</definedName>
    <definedName name="__SA39" localSheetId="25">#REF!</definedName>
    <definedName name="__SA39" localSheetId="26">#REF!</definedName>
    <definedName name="__SA39" localSheetId="37">#REF!</definedName>
    <definedName name="__SA39" localSheetId="40">#REF!</definedName>
    <definedName name="__SA39" localSheetId="39">#REF!</definedName>
    <definedName name="__SA39" localSheetId="38">#REF!</definedName>
    <definedName name="__SA39" localSheetId="28">#REF!</definedName>
    <definedName name="__SA39" localSheetId="10">#REF!</definedName>
    <definedName name="__SA39" localSheetId="13">#REF!</definedName>
    <definedName name="__SA39" localSheetId="12">#REF!</definedName>
    <definedName name="__SA39" localSheetId="14">#REF!</definedName>
    <definedName name="__SA39" localSheetId="27">#REF!</definedName>
    <definedName name="__SA39" localSheetId="1">#REF!</definedName>
    <definedName name="__SA39" localSheetId="0">#REF!</definedName>
    <definedName name="__SA39" localSheetId="29">#REF!</definedName>
    <definedName name="__SA39" localSheetId="11">#REF!</definedName>
    <definedName name="__SA39">#REF!</definedName>
    <definedName name="__SA40" localSheetId="15">#REF!</definedName>
    <definedName name="__SA40" localSheetId="16">#REF!</definedName>
    <definedName name="__SA40" localSheetId="17">#REF!</definedName>
    <definedName name="__SA40" localSheetId="18">#REF!</definedName>
    <definedName name="__SA40" localSheetId="19">#REF!</definedName>
    <definedName name="__SA40" localSheetId="20">#REF!</definedName>
    <definedName name="__SA40" localSheetId="21">#REF!</definedName>
    <definedName name="__SA40" localSheetId="22">#REF!</definedName>
    <definedName name="__SA40" localSheetId="23">#REF!</definedName>
    <definedName name="__SA40" localSheetId="24">#REF!</definedName>
    <definedName name="__SA40" localSheetId="25">#REF!</definedName>
    <definedName name="__SA40" localSheetId="26">#REF!</definedName>
    <definedName name="__SA40" localSheetId="37">#REF!</definedName>
    <definedName name="__SA40" localSheetId="40">#REF!</definedName>
    <definedName name="__SA40" localSheetId="39">#REF!</definedName>
    <definedName name="__SA40" localSheetId="38">#REF!</definedName>
    <definedName name="__SA40" localSheetId="28">#REF!</definedName>
    <definedName name="__SA40" localSheetId="10">#REF!</definedName>
    <definedName name="__SA40" localSheetId="13">#REF!</definedName>
    <definedName name="__SA40" localSheetId="12">#REF!</definedName>
    <definedName name="__SA40" localSheetId="14">#REF!</definedName>
    <definedName name="__SA40" localSheetId="27">#REF!</definedName>
    <definedName name="__SA40" localSheetId="1">#REF!</definedName>
    <definedName name="__SA40" localSheetId="0">#REF!</definedName>
    <definedName name="__SA40" localSheetId="29">#REF!</definedName>
    <definedName name="__SA40" localSheetId="11">#REF!</definedName>
    <definedName name="__SA40">#REF!</definedName>
    <definedName name="__SA41" localSheetId="15">#REF!</definedName>
    <definedName name="__SA41" localSheetId="16">#REF!</definedName>
    <definedName name="__SA41" localSheetId="17">#REF!</definedName>
    <definedName name="__SA41" localSheetId="18">#REF!</definedName>
    <definedName name="__SA41" localSheetId="19">#REF!</definedName>
    <definedName name="__SA41" localSheetId="20">#REF!</definedName>
    <definedName name="__SA41" localSheetId="21">#REF!</definedName>
    <definedName name="__SA41" localSheetId="22">#REF!</definedName>
    <definedName name="__SA41" localSheetId="23">#REF!</definedName>
    <definedName name="__SA41" localSheetId="24">#REF!</definedName>
    <definedName name="__SA41" localSheetId="25">#REF!</definedName>
    <definedName name="__SA41" localSheetId="26">#REF!</definedName>
    <definedName name="__SA41" localSheetId="37">#REF!</definedName>
    <definedName name="__SA41" localSheetId="40">#REF!</definedName>
    <definedName name="__SA41" localSheetId="39">#REF!</definedName>
    <definedName name="__SA41" localSheetId="38">#REF!</definedName>
    <definedName name="__SA41" localSheetId="28">#REF!</definedName>
    <definedName name="__SA41" localSheetId="10">#REF!</definedName>
    <definedName name="__SA41" localSheetId="13">#REF!</definedName>
    <definedName name="__SA41" localSheetId="12">#REF!</definedName>
    <definedName name="__SA41" localSheetId="14">#REF!</definedName>
    <definedName name="__SA41" localSheetId="27">#REF!</definedName>
    <definedName name="__SA41" localSheetId="1">#REF!</definedName>
    <definedName name="__SA41" localSheetId="0">#REF!</definedName>
    <definedName name="__SA41" localSheetId="29">#REF!</definedName>
    <definedName name="__SA41" localSheetId="11">#REF!</definedName>
    <definedName name="__SA41">#REF!</definedName>
    <definedName name="__SA42" localSheetId="15">#REF!</definedName>
    <definedName name="__SA42" localSheetId="16">#REF!</definedName>
    <definedName name="__SA42" localSheetId="17">#REF!</definedName>
    <definedName name="__SA42" localSheetId="18">#REF!</definedName>
    <definedName name="__SA42" localSheetId="19">#REF!</definedName>
    <definedName name="__SA42" localSheetId="20">#REF!</definedName>
    <definedName name="__SA42" localSheetId="21">#REF!</definedName>
    <definedName name="__SA42" localSheetId="22">#REF!</definedName>
    <definedName name="__SA42" localSheetId="23">#REF!</definedName>
    <definedName name="__SA42" localSheetId="24">#REF!</definedName>
    <definedName name="__SA42" localSheetId="25">#REF!</definedName>
    <definedName name="__SA42" localSheetId="26">#REF!</definedName>
    <definedName name="__SA42" localSheetId="37">#REF!</definedName>
    <definedName name="__SA42" localSheetId="40">#REF!</definedName>
    <definedName name="__SA42" localSheetId="39">#REF!</definedName>
    <definedName name="__SA42" localSheetId="38">#REF!</definedName>
    <definedName name="__SA42" localSheetId="28">#REF!</definedName>
    <definedName name="__SA42" localSheetId="10">#REF!</definedName>
    <definedName name="__SA42" localSheetId="13">#REF!</definedName>
    <definedName name="__SA42" localSheetId="12">#REF!</definedName>
    <definedName name="__SA42" localSheetId="14">#REF!</definedName>
    <definedName name="__SA42" localSheetId="27">#REF!</definedName>
    <definedName name="__SA42" localSheetId="1">#REF!</definedName>
    <definedName name="__SA42" localSheetId="0">#REF!</definedName>
    <definedName name="__SA42" localSheetId="29">#REF!</definedName>
    <definedName name="__SA42" localSheetId="11">#REF!</definedName>
    <definedName name="__SA42">#REF!</definedName>
    <definedName name="__SA43" localSheetId="15">#REF!</definedName>
    <definedName name="__SA43" localSheetId="16">#REF!</definedName>
    <definedName name="__SA43" localSheetId="17">#REF!</definedName>
    <definedName name="__SA43" localSheetId="18">#REF!</definedName>
    <definedName name="__SA43" localSheetId="19">#REF!</definedName>
    <definedName name="__SA43" localSheetId="20">#REF!</definedName>
    <definedName name="__SA43" localSheetId="21">#REF!</definedName>
    <definedName name="__SA43" localSheetId="22">#REF!</definedName>
    <definedName name="__SA43" localSheetId="23">#REF!</definedName>
    <definedName name="__SA43" localSheetId="24">#REF!</definedName>
    <definedName name="__SA43" localSheetId="25">#REF!</definedName>
    <definedName name="__SA43" localSheetId="26">#REF!</definedName>
    <definedName name="__SA43" localSheetId="37">#REF!</definedName>
    <definedName name="__SA43" localSheetId="40">#REF!</definedName>
    <definedName name="__SA43" localSheetId="39">#REF!</definedName>
    <definedName name="__SA43" localSheetId="38">#REF!</definedName>
    <definedName name="__SA43" localSheetId="28">#REF!</definedName>
    <definedName name="__SA43" localSheetId="10">#REF!</definedName>
    <definedName name="__SA43" localSheetId="13">#REF!</definedName>
    <definedName name="__SA43" localSheetId="12">#REF!</definedName>
    <definedName name="__SA43" localSheetId="14">#REF!</definedName>
    <definedName name="__SA43" localSheetId="27">#REF!</definedName>
    <definedName name="__SA43" localSheetId="1">#REF!</definedName>
    <definedName name="__SA43" localSheetId="0">#REF!</definedName>
    <definedName name="__SA43" localSheetId="29">#REF!</definedName>
    <definedName name="__SA43" localSheetId="11">#REF!</definedName>
    <definedName name="__SA43">#REF!</definedName>
    <definedName name="__SA44" localSheetId="15">#REF!</definedName>
    <definedName name="__SA44" localSheetId="16">#REF!</definedName>
    <definedName name="__SA44" localSheetId="17">#REF!</definedName>
    <definedName name="__SA44" localSheetId="18">#REF!</definedName>
    <definedName name="__SA44" localSheetId="19">#REF!</definedName>
    <definedName name="__SA44" localSheetId="20">#REF!</definedName>
    <definedName name="__SA44" localSheetId="21">#REF!</definedName>
    <definedName name="__SA44" localSheetId="22">#REF!</definedName>
    <definedName name="__SA44" localSheetId="23">#REF!</definedName>
    <definedName name="__SA44" localSheetId="24">#REF!</definedName>
    <definedName name="__SA44" localSheetId="25">#REF!</definedName>
    <definedName name="__SA44" localSheetId="26">#REF!</definedName>
    <definedName name="__SA44" localSheetId="37">#REF!</definedName>
    <definedName name="__SA44" localSheetId="40">#REF!</definedName>
    <definedName name="__SA44" localSheetId="39">#REF!</definedName>
    <definedName name="__SA44" localSheetId="38">#REF!</definedName>
    <definedName name="__SA44" localSheetId="28">#REF!</definedName>
    <definedName name="__SA44" localSheetId="10">#REF!</definedName>
    <definedName name="__SA44" localSheetId="13">#REF!</definedName>
    <definedName name="__SA44" localSheetId="12">#REF!</definedName>
    <definedName name="__SA44" localSheetId="14">#REF!</definedName>
    <definedName name="__SA44" localSheetId="27">#REF!</definedName>
    <definedName name="__SA44" localSheetId="1">#REF!</definedName>
    <definedName name="__SA44" localSheetId="0">#REF!</definedName>
    <definedName name="__SA44" localSheetId="29">#REF!</definedName>
    <definedName name="__SA44" localSheetId="11">#REF!</definedName>
    <definedName name="__SA44">#REF!</definedName>
    <definedName name="__SA45" localSheetId="15">#REF!</definedName>
    <definedName name="__SA45" localSheetId="16">#REF!</definedName>
    <definedName name="__SA45" localSheetId="17">#REF!</definedName>
    <definedName name="__SA45" localSheetId="18">#REF!</definedName>
    <definedName name="__SA45" localSheetId="19">#REF!</definedName>
    <definedName name="__SA45" localSheetId="20">#REF!</definedName>
    <definedName name="__SA45" localSheetId="21">#REF!</definedName>
    <definedName name="__SA45" localSheetId="22">#REF!</definedName>
    <definedName name="__SA45" localSheetId="23">#REF!</definedName>
    <definedName name="__SA45" localSheetId="24">#REF!</definedName>
    <definedName name="__SA45" localSheetId="25">#REF!</definedName>
    <definedName name="__SA45" localSheetId="26">#REF!</definedName>
    <definedName name="__SA45" localSheetId="37">#REF!</definedName>
    <definedName name="__SA45" localSheetId="40">#REF!</definedName>
    <definedName name="__SA45" localSheetId="39">#REF!</definedName>
    <definedName name="__SA45" localSheetId="38">#REF!</definedName>
    <definedName name="__SA45" localSheetId="28">#REF!</definedName>
    <definedName name="__SA45" localSheetId="10">#REF!</definedName>
    <definedName name="__SA45" localSheetId="13">#REF!</definedName>
    <definedName name="__SA45" localSheetId="12">#REF!</definedName>
    <definedName name="__SA45" localSheetId="14">#REF!</definedName>
    <definedName name="__SA45" localSheetId="27">#REF!</definedName>
    <definedName name="__SA45" localSheetId="1">#REF!</definedName>
    <definedName name="__SA45" localSheetId="0">#REF!</definedName>
    <definedName name="__SA45" localSheetId="29">#REF!</definedName>
    <definedName name="__SA45" localSheetId="11">#REF!</definedName>
    <definedName name="__SA45">#REF!</definedName>
    <definedName name="__SA46" localSheetId="15">#REF!</definedName>
    <definedName name="__SA46" localSheetId="16">#REF!</definedName>
    <definedName name="__SA46" localSheetId="17">#REF!</definedName>
    <definedName name="__SA46" localSheetId="18">#REF!</definedName>
    <definedName name="__SA46" localSheetId="19">#REF!</definedName>
    <definedName name="__SA46" localSheetId="20">#REF!</definedName>
    <definedName name="__SA46" localSheetId="21">#REF!</definedName>
    <definedName name="__SA46" localSheetId="22">#REF!</definedName>
    <definedName name="__SA46" localSheetId="23">#REF!</definedName>
    <definedName name="__SA46" localSheetId="24">#REF!</definedName>
    <definedName name="__SA46" localSheetId="25">#REF!</definedName>
    <definedName name="__SA46" localSheetId="26">#REF!</definedName>
    <definedName name="__SA46" localSheetId="37">#REF!</definedName>
    <definedName name="__SA46" localSheetId="40">#REF!</definedName>
    <definedName name="__SA46" localSheetId="39">#REF!</definedName>
    <definedName name="__SA46" localSheetId="38">#REF!</definedName>
    <definedName name="__SA46" localSheetId="28">#REF!</definedName>
    <definedName name="__SA46" localSheetId="10">#REF!</definedName>
    <definedName name="__SA46" localSheetId="13">#REF!</definedName>
    <definedName name="__SA46" localSheetId="12">#REF!</definedName>
    <definedName name="__SA46" localSheetId="14">#REF!</definedName>
    <definedName name="__SA46" localSheetId="27">#REF!</definedName>
    <definedName name="__SA46" localSheetId="1">#REF!</definedName>
    <definedName name="__SA46" localSheetId="0">#REF!</definedName>
    <definedName name="__SA46" localSheetId="29">#REF!</definedName>
    <definedName name="__SA46" localSheetId="11">#REF!</definedName>
    <definedName name="__SA46">#REF!</definedName>
    <definedName name="__SA47" localSheetId="15">#REF!</definedName>
    <definedName name="__SA47" localSheetId="16">#REF!</definedName>
    <definedName name="__SA47" localSheetId="17">#REF!</definedName>
    <definedName name="__SA47" localSheetId="18">#REF!</definedName>
    <definedName name="__SA47" localSheetId="19">#REF!</definedName>
    <definedName name="__SA47" localSheetId="20">#REF!</definedName>
    <definedName name="__SA47" localSheetId="21">#REF!</definedName>
    <definedName name="__SA47" localSheetId="22">#REF!</definedName>
    <definedName name="__SA47" localSheetId="23">#REF!</definedName>
    <definedName name="__SA47" localSheetId="24">#REF!</definedName>
    <definedName name="__SA47" localSheetId="25">#REF!</definedName>
    <definedName name="__SA47" localSheetId="26">#REF!</definedName>
    <definedName name="__SA47" localSheetId="37">#REF!</definedName>
    <definedName name="__SA47" localSheetId="40">#REF!</definedName>
    <definedName name="__SA47" localSheetId="39">#REF!</definedName>
    <definedName name="__SA47" localSheetId="38">#REF!</definedName>
    <definedName name="__SA47" localSheetId="28">#REF!</definedName>
    <definedName name="__SA47" localSheetId="10">#REF!</definedName>
    <definedName name="__SA47" localSheetId="13">#REF!</definedName>
    <definedName name="__SA47" localSheetId="12">#REF!</definedName>
    <definedName name="__SA47" localSheetId="14">#REF!</definedName>
    <definedName name="__SA47" localSheetId="27">#REF!</definedName>
    <definedName name="__SA47" localSheetId="1">#REF!</definedName>
    <definedName name="__SA47" localSheetId="0">#REF!</definedName>
    <definedName name="__SA47" localSheetId="29">#REF!</definedName>
    <definedName name="__SA47" localSheetId="11">#REF!</definedName>
    <definedName name="__SA47">#REF!</definedName>
    <definedName name="__SA48" localSheetId="15">#REF!</definedName>
    <definedName name="__SA48" localSheetId="16">#REF!</definedName>
    <definedName name="__SA48" localSheetId="17">#REF!</definedName>
    <definedName name="__SA48" localSheetId="18">#REF!</definedName>
    <definedName name="__SA48" localSheetId="19">#REF!</definedName>
    <definedName name="__SA48" localSheetId="20">#REF!</definedName>
    <definedName name="__SA48" localSheetId="21">#REF!</definedName>
    <definedName name="__SA48" localSheetId="22">#REF!</definedName>
    <definedName name="__SA48" localSheetId="23">#REF!</definedName>
    <definedName name="__SA48" localSheetId="24">#REF!</definedName>
    <definedName name="__SA48" localSheetId="25">#REF!</definedName>
    <definedName name="__SA48" localSheetId="26">#REF!</definedName>
    <definedName name="__SA48" localSheetId="37">#REF!</definedName>
    <definedName name="__SA48" localSheetId="40">#REF!</definedName>
    <definedName name="__SA48" localSheetId="39">#REF!</definedName>
    <definedName name="__SA48" localSheetId="38">#REF!</definedName>
    <definedName name="__SA48" localSheetId="28">#REF!</definedName>
    <definedName name="__SA48" localSheetId="10">#REF!</definedName>
    <definedName name="__SA48" localSheetId="13">#REF!</definedName>
    <definedName name="__SA48" localSheetId="12">#REF!</definedName>
    <definedName name="__SA48" localSheetId="14">#REF!</definedName>
    <definedName name="__SA48" localSheetId="27">#REF!</definedName>
    <definedName name="__SA48" localSheetId="1">#REF!</definedName>
    <definedName name="__SA48" localSheetId="0">#REF!</definedName>
    <definedName name="__SA48" localSheetId="29">#REF!</definedName>
    <definedName name="__SA48" localSheetId="11">#REF!</definedName>
    <definedName name="__SA48">#REF!</definedName>
    <definedName name="__SA49" localSheetId="15">#REF!</definedName>
    <definedName name="__SA49" localSheetId="16">#REF!</definedName>
    <definedName name="__SA49" localSheetId="17">#REF!</definedName>
    <definedName name="__SA49" localSheetId="18">#REF!</definedName>
    <definedName name="__SA49" localSheetId="19">#REF!</definedName>
    <definedName name="__SA49" localSheetId="20">#REF!</definedName>
    <definedName name="__SA49" localSheetId="21">#REF!</definedName>
    <definedName name="__SA49" localSheetId="22">#REF!</definedName>
    <definedName name="__SA49" localSheetId="23">#REF!</definedName>
    <definedName name="__SA49" localSheetId="24">#REF!</definedName>
    <definedName name="__SA49" localSheetId="25">#REF!</definedName>
    <definedName name="__SA49" localSheetId="26">#REF!</definedName>
    <definedName name="__SA49" localSheetId="37">#REF!</definedName>
    <definedName name="__SA49" localSheetId="40">#REF!</definedName>
    <definedName name="__SA49" localSheetId="39">#REF!</definedName>
    <definedName name="__SA49" localSheetId="38">#REF!</definedName>
    <definedName name="__SA49" localSheetId="28">#REF!</definedName>
    <definedName name="__SA49" localSheetId="10">#REF!</definedName>
    <definedName name="__SA49" localSheetId="13">#REF!</definedName>
    <definedName name="__SA49" localSheetId="12">#REF!</definedName>
    <definedName name="__SA49" localSheetId="14">#REF!</definedName>
    <definedName name="__SA49" localSheetId="27">#REF!</definedName>
    <definedName name="__SA49" localSheetId="1">#REF!</definedName>
    <definedName name="__SA49" localSheetId="0">#REF!</definedName>
    <definedName name="__SA49" localSheetId="29">#REF!</definedName>
    <definedName name="__SA49" localSheetId="11">#REF!</definedName>
    <definedName name="__SA49">#REF!</definedName>
    <definedName name="__SA50" localSheetId="15">#REF!</definedName>
    <definedName name="__SA50" localSheetId="16">#REF!</definedName>
    <definedName name="__SA50" localSheetId="17">#REF!</definedName>
    <definedName name="__SA50" localSheetId="18">#REF!</definedName>
    <definedName name="__SA50" localSheetId="19">#REF!</definedName>
    <definedName name="__SA50" localSheetId="20">#REF!</definedName>
    <definedName name="__SA50" localSheetId="21">#REF!</definedName>
    <definedName name="__SA50" localSheetId="22">#REF!</definedName>
    <definedName name="__SA50" localSheetId="23">#REF!</definedName>
    <definedName name="__SA50" localSheetId="24">#REF!</definedName>
    <definedName name="__SA50" localSheetId="25">#REF!</definedName>
    <definedName name="__SA50" localSheetId="26">#REF!</definedName>
    <definedName name="__SA50" localSheetId="37">#REF!</definedName>
    <definedName name="__SA50" localSheetId="40">#REF!</definedName>
    <definedName name="__SA50" localSheetId="39">#REF!</definedName>
    <definedName name="__SA50" localSheetId="38">#REF!</definedName>
    <definedName name="__SA50" localSheetId="28">#REF!</definedName>
    <definedName name="__SA50" localSheetId="10">#REF!</definedName>
    <definedName name="__SA50" localSheetId="13">#REF!</definedName>
    <definedName name="__SA50" localSheetId="12">#REF!</definedName>
    <definedName name="__SA50" localSheetId="14">#REF!</definedName>
    <definedName name="__SA50" localSheetId="27">#REF!</definedName>
    <definedName name="__SA50" localSheetId="1">#REF!</definedName>
    <definedName name="__SA50" localSheetId="0">#REF!</definedName>
    <definedName name="__SA50" localSheetId="29">#REF!</definedName>
    <definedName name="__SA50" localSheetId="11">#REF!</definedName>
    <definedName name="__SA50">#REF!</definedName>
    <definedName name="__SA51" localSheetId="15">#REF!</definedName>
    <definedName name="__SA51" localSheetId="16">#REF!</definedName>
    <definedName name="__SA51" localSheetId="17">#REF!</definedName>
    <definedName name="__SA51" localSheetId="18">#REF!</definedName>
    <definedName name="__SA51" localSheetId="19">#REF!</definedName>
    <definedName name="__SA51" localSheetId="20">#REF!</definedName>
    <definedName name="__SA51" localSheetId="21">#REF!</definedName>
    <definedName name="__SA51" localSheetId="22">#REF!</definedName>
    <definedName name="__SA51" localSheetId="23">#REF!</definedName>
    <definedName name="__SA51" localSheetId="24">#REF!</definedName>
    <definedName name="__SA51" localSheetId="25">#REF!</definedName>
    <definedName name="__SA51" localSheetId="26">#REF!</definedName>
    <definedName name="__SA51" localSheetId="37">#REF!</definedName>
    <definedName name="__SA51" localSheetId="40">#REF!</definedName>
    <definedName name="__SA51" localSheetId="39">#REF!</definedName>
    <definedName name="__SA51" localSheetId="38">#REF!</definedName>
    <definedName name="__SA51" localSheetId="28">#REF!</definedName>
    <definedName name="__SA51" localSheetId="10">#REF!</definedName>
    <definedName name="__SA51" localSheetId="13">#REF!</definedName>
    <definedName name="__SA51" localSheetId="12">#REF!</definedName>
    <definedName name="__SA51" localSheetId="14">#REF!</definedName>
    <definedName name="__SA51" localSheetId="27">#REF!</definedName>
    <definedName name="__SA51" localSheetId="1">#REF!</definedName>
    <definedName name="__SA51" localSheetId="0">#REF!</definedName>
    <definedName name="__SA51" localSheetId="29">#REF!</definedName>
    <definedName name="__SA51" localSheetId="11">#REF!</definedName>
    <definedName name="__SA51">#REF!</definedName>
    <definedName name="__SA52" localSheetId="15">#REF!</definedName>
    <definedName name="__SA52" localSheetId="16">#REF!</definedName>
    <definedName name="__SA52" localSheetId="17">#REF!</definedName>
    <definedName name="__SA52" localSheetId="18">#REF!</definedName>
    <definedName name="__SA52" localSheetId="19">#REF!</definedName>
    <definedName name="__SA52" localSheetId="20">#REF!</definedName>
    <definedName name="__SA52" localSheetId="21">#REF!</definedName>
    <definedName name="__SA52" localSheetId="22">#REF!</definedName>
    <definedName name="__SA52" localSheetId="23">#REF!</definedName>
    <definedName name="__SA52" localSheetId="24">#REF!</definedName>
    <definedName name="__SA52" localSheetId="25">#REF!</definedName>
    <definedName name="__SA52" localSheetId="26">#REF!</definedName>
    <definedName name="__SA52" localSheetId="37">#REF!</definedName>
    <definedName name="__SA52" localSheetId="40">#REF!</definedName>
    <definedName name="__SA52" localSheetId="39">#REF!</definedName>
    <definedName name="__SA52" localSheetId="38">#REF!</definedName>
    <definedName name="__SA52" localSheetId="28">#REF!</definedName>
    <definedName name="__SA52" localSheetId="10">#REF!</definedName>
    <definedName name="__SA52" localSheetId="13">#REF!</definedName>
    <definedName name="__SA52" localSheetId="12">#REF!</definedName>
    <definedName name="__SA52" localSheetId="14">#REF!</definedName>
    <definedName name="__SA52" localSheetId="27">#REF!</definedName>
    <definedName name="__SA52" localSheetId="1">#REF!</definedName>
    <definedName name="__SA52" localSheetId="0">#REF!</definedName>
    <definedName name="__SA52" localSheetId="29">#REF!</definedName>
    <definedName name="__SA52" localSheetId="11">#REF!</definedName>
    <definedName name="__SA52">#REF!</definedName>
    <definedName name="__SA53" localSheetId="15">#REF!</definedName>
    <definedName name="__SA53" localSheetId="16">#REF!</definedName>
    <definedName name="__SA53" localSheetId="17">#REF!</definedName>
    <definedName name="__SA53" localSheetId="18">#REF!</definedName>
    <definedName name="__SA53" localSheetId="19">#REF!</definedName>
    <definedName name="__SA53" localSheetId="20">#REF!</definedName>
    <definedName name="__SA53" localSheetId="21">#REF!</definedName>
    <definedName name="__SA53" localSheetId="22">#REF!</definedName>
    <definedName name="__SA53" localSheetId="23">#REF!</definedName>
    <definedName name="__SA53" localSheetId="24">#REF!</definedName>
    <definedName name="__SA53" localSheetId="25">#REF!</definedName>
    <definedName name="__SA53" localSheetId="26">#REF!</definedName>
    <definedName name="__SA53" localSheetId="37">#REF!</definedName>
    <definedName name="__SA53" localSheetId="40">#REF!</definedName>
    <definedName name="__SA53" localSheetId="39">#REF!</definedName>
    <definedName name="__SA53" localSheetId="38">#REF!</definedName>
    <definedName name="__SA53" localSheetId="28">#REF!</definedName>
    <definedName name="__SA53" localSheetId="10">#REF!</definedName>
    <definedName name="__SA53" localSheetId="13">#REF!</definedName>
    <definedName name="__SA53" localSheetId="12">#REF!</definedName>
    <definedName name="__SA53" localSheetId="14">#REF!</definedName>
    <definedName name="__SA53" localSheetId="27">#REF!</definedName>
    <definedName name="__SA53" localSheetId="1">#REF!</definedName>
    <definedName name="__SA53" localSheetId="0">#REF!</definedName>
    <definedName name="__SA53" localSheetId="29">#REF!</definedName>
    <definedName name="__SA53" localSheetId="11">#REF!</definedName>
    <definedName name="__SA53">#REF!</definedName>
    <definedName name="__SA54" localSheetId="15">#REF!</definedName>
    <definedName name="__SA54" localSheetId="16">#REF!</definedName>
    <definedName name="__SA54" localSheetId="17">#REF!</definedName>
    <definedName name="__SA54" localSheetId="18">#REF!</definedName>
    <definedName name="__SA54" localSheetId="19">#REF!</definedName>
    <definedName name="__SA54" localSheetId="20">#REF!</definedName>
    <definedName name="__SA54" localSheetId="21">#REF!</definedName>
    <definedName name="__SA54" localSheetId="22">#REF!</definedName>
    <definedName name="__SA54" localSheetId="23">#REF!</definedName>
    <definedName name="__SA54" localSheetId="24">#REF!</definedName>
    <definedName name="__SA54" localSheetId="25">#REF!</definedName>
    <definedName name="__SA54" localSheetId="26">#REF!</definedName>
    <definedName name="__SA54" localSheetId="37">#REF!</definedName>
    <definedName name="__SA54" localSheetId="40">#REF!</definedName>
    <definedName name="__SA54" localSheetId="39">#REF!</definedName>
    <definedName name="__SA54" localSheetId="38">#REF!</definedName>
    <definedName name="__SA54" localSheetId="28">#REF!</definedName>
    <definedName name="__SA54" localSheetId="10">#REF!</definedName>
    <definedName name="__SA54" localSheetId="13">#REF!</definedName>
    <definedName name="__SA54" localSheetId="12">#REF!</definedName>
    <definedName name="__SA54" localSheetId="14">#REF!</definedName>
    <definedName name="__SA54" localSheetId="27">#REF!</definedName>
    <definedName name="__SA54" localSheetId="1">#REF!</definedName>
    <definedName name="__SA54" localSheetId="0">#REF!</definedName>
    <definedName name="__SA54" localSheetId="29">#REF!</definedName>
    <definedName name="__SA54" localSheetId="11">#REF!</definedName>
    <definedName name="__SA54">#REF!</definedName>
    <definedName name="__SA55" localSheetId="15">#REF!</definedName>
    <definedName name="__SA55" localSheetId="16">#REF!</definedName>
    <definedName name="__SA55" localSheetId="17">#REF!</definedName>
    <definedName name="__SA55" localSheetId="18">#REF!</definedName>
    <definedName name="__SA55" localSheetId="19">#REF!</definedName>
    <definedName name="__SA55" localSheetId="20">#REF!</definedName>
    <definedName name="__SA55" localSheetId="21">#REF!</definedName>
    <definedName name="__SA55" localSheetId="22">#REF!</definedName>
    <definedName name="__SA55" localSheetId="23">#REF!</definedName>
    <definedName name="__SA55" localSheetId="24">#REF!</definedName>
    <definedName name="__SA55" localSheetId="25">#REF!</definedName>
    <definedName name="__SA55" localSheetId="26">#REF!</definedName>
    <definedName name="__SA55" localSheetId="37">#REF!</definedName>
    <definedName name="__SA55" localSheetId="40">#REF!</definedName>
    <definedName name="__SA55" localSheetId="39">#REF!</definedName>
    <definedName name="__SA55" localSheetId="38">#REF!</definedName>
    <definedName name="__SA55" localSheetId="28">#REF!</definedName>
    <definedName name="__SA55" localSheetId="10">#REF!</definedName>
    <definedName name="__SA55" localSheetId="13">#REF!</definedName>
    <definedName name="__SA55" localSheetId="12">#REF!</definedName>
    <definedName name="__SA55" localSheetId="14">#REF!</definedName>
    <definedName name="__SA55" localSheetId="27">#REF!</definedName>
    <definedName name="__SA55" localSheetId="1">#REF!</definedName>
    <definedName name="__SA55" localSheetId="0">#REF!</definedName>
    <definedName name="__SA55" localSheetId="29">#REF!</definedName>
    <definedName name="__SA55" localSheetId="11">#REF!</definedName>
    <definedName name="__SA55">#REF!</definedName>
    <definedName name="__SA56" localSheetId="15">#REF!</definedName>
    <definedName name="__SA56" localSheetId="16">#REF!</definedName>
    <definedName name="__SA56" localSheetId="17">#REF!</definedName>
    <definedName name="__SA56" localSheetId="18">#REF!</definedName>
    <definedName name="__SA56" localSheetId="19">#REF!</definedName>
    <definedName name="__SA56" localSheetId="20">#REF!</definedName>
    <definedName name="__SA56" localSheetId="21">#REF!</definedName>
    <definedName name="__SA56" localSheetId="22">#REF!</definedName>
    <definedName name="__SA56" localSheetId="23">#REF!</definedName>
    <definedName name="__SA56" localSheetId="24">#REF!</definedName>
    <definedName name="__SA56" localSheetId="25">#REF!</definedName>
    <definedName name="__SA56" localSheetId="26">#REF!</definedName>
    <definedName name="__SA56" localSheetId="37">#REF!</definedName>
    <definedName name="__SA56" localSheetId="40">#REF!</definedName>
    <definedName name="__SA56" localSheetId="39">#REF!</definedName>
    <definedName name="__SA56" localSheetId="38">#REF!</definedName>
    <definedName name="__SA56" localSheetId="28">#REF!</definedName>
    <definedName name="__SA56" localSheetId="10">#REF!</definedName>
    <definedName name="__SA56" localSheetId="13">#REF!</definedName>
    <definedName name="__SA56" localSheetId="12">#REF!</definedName>
    <definedName name="__SA56" localSheetId="14">#REF!</definedName>
    <definedName name="__SA56" localSheetId="27">#REF!</definedName>
    <definedName name="__SA56" localSheetId="1">#REF!</definedName>
    <definedName name="__SA56" localSheetId="0">#REF!</definedName>
    <definedName name="__SA56" localSheetId="29">#REF!</definedName>
    <definedName name="__SA56" localSheetId="11">#REF!</definedName>
    <definedName name="__SA56">#REF!</definedName>
    <definedName name="__SA57" localSheetId="15">#REF!</definedName>
    <definedName name="__SA57" localSheetId="16">#REF!</definedName>
    <definedName name="__SA57" localSheetId="17">#REF!</definedName>
    <definedName name="__SA57" localSheetId="18">#REF!</definedName>
    <definedName name="__SA57" localSheetId="19">#REF!</definedName>
    <definedName name="__SA57" localSheetId="20">#REF!</definedName>
    <definedName name="__SA57" localSheetId="21">#REF!</definedName>
    <definedName name="__SA57" localSheetId="22">#REF!</definedName>
    <definedName name="__SA57" localSheetId="23">#REF!</definedName>
    <definedName name="__SA57" localSheetId="24">#REF!</definedName>
    <definedName name="__SA57" localSheetId="25">#REF!</definedName>
    <definedName name="__SA57" localSheetId="26">#REF!</definedName>
    <definedName name="__SA57" localSheetId="37">#REF!</definedName>
    <definedName name="__SA57" localSheetId="40">#REF!</definedName>
    <definedName name="__SA57" localSheetId="39">#REF!</definedName>
    <definedName name="__SA57" localSheetId="38">#REF!</definedName>
    <definedName name="__SA57" localSheetId="28">#REF!</definedName>
    <definedName name="__SA57" localSheetId="10">#REF!</definedName>
    <definedName name="__SA57" localSheetId="13">#REF!</definedName>
    <definedName name="__SA57" localSheetId="12">#REF!</definedName>
    <definedName name="__SA57" localSheetId="14">#REF!</definedName>
    <definedName name="__SA57" localSheetId="27">#REF!</definedName>
    <definedName name="__SA57" localSheetId="1">#REF!</definedName>
    <definedName name="__SA57" localSheetId="0">#REF!</definedName>
    <definedName name="__SA57" localSheetId="29">#REF!</definedName>
    <definedName name="__SA57" localSheetId="11">#REF!</definedName>
    <definedName name="__SA57">#REF!</definedName>
    <definedName name="__SA58" localSheetId="15">#REF!</definedName>
    <definedName name="__SA58" localSheetId="16">#REF!</definedName>
    <definedName name="__SA58" localSheetId="17">#REF!</definedName>
    <definedName name="__SA58" localSheetId="18">#REF!</definedName>
    <definedName name="__SA58" localSheetId="19">#REF!</definedName>
    <definedName name="__SA58" localSheetId="20">#REF!</definedName>
    <definedName name="__SA58" localSheetId="21">#REF!</definedName>
    <definedName name="__SA58" localSheetId="22">#REF!</definedName>
    <definedName name="__SA58" localSheetId="23">#REF!</definedName>
    <definedName name="__SA58" localSheetId="24">#REF!</definedName>
    <definedName name="__SA58" localSheetId="25">#REF!</definedName>
    <definedName name="__SA58" localSheetId="26">#REF!</definedName>
    <definedName name="__SA58" localSheetId="37">#REF!</definedName>
    <definedName name="__SA58" localSheetId="40">#REF!</definedName>
    <definedName name="__SA58" localSheetId="39">#REF!</definedName>
    <definedName name="__SA58" localSheetId="38">#REF!</definedName>
    <definedName name="__SA58" localSheetId="28">#REF!</definedName>
    <definedName name="__SA58" localSheetId="10">#REF!</definedName>
    <definedName name="__SA58" localSheetId="13">#REF!</definedName>
    <definedName name="__SA58" localSheetId="12">#REF!</definedName>
    <definedName name="__SA58" localSheetId="14">#REF!</definedName>
    <definedName name="__SA58" localSheetId="27">#REF!</definedName>
    <definedName name="__SA58" localSheetId="1">#REF!</definedName>
    <definedName name="__SA58" localSheetId="0">#REF!</definedName>
    <definedName name="__SA58" localSheetId="29">#REF!</definedName>
    <definedName name="__SA58" localSheetId="11">#REF!</definedName>
    <definedName name="__SA58">#REF!</definedName>
    <definedName name="__SA59" localSheetId="15">#REF!</definedName>
    <definedName name="__SA59" localSheetId="16">#REF!</definedName>
    <definedName name="__SA59" localSheetId="17">#REF!</definedName>
    <definedName name="__SA59" localSheetId="18">#REF!</definedName>
    <definedName name="__SA59" localSheetId="19">#REF!</definedName>
    <definedName name="__SA59" localSheetId="20">#REF!</definedName>
    <definedName name="__SA59" localSheetId="21">#REF!</definedName>
    <definedName name="__SA59" localSheetId="22">#REF!</definedName>
    <definedName name="__SA59" localSheetId="23">#REF!</definedName>
    <definedName name="__SA59" localSheetId="24">#REF!</definedName>
    <definedName name="__SA59" localSheetId="25">#REF!</definedName>
    <definedName name="__SA59" localSheetId="26">#REF!</definedName>
    <definedName name="__SA59" localSheetId="37">#REF!</definedName>
    <definedName name="__SA59" localSheetId="40">#REF!</definedName>
    <definedName name="__SA59" localSheetId="39">#REF!</definedName>
    <definedName name="__SA59" localSheetId="38">#REF!</definedName>
    <definedName name="__SA59" localSheetId="28">#REF!</definedName>
    <definedName name="__SA59" localSheetId="10">#REF!</definedName>
    <definedName name="__SA59" localSheetId="13">#REF!</definedName>
    <definedName name="__SA59" localSheetId="12">#REF!</definedName>
    <definedName name="__SA59" localSheetId="14">#REF!</definedName>
    <definedName name="__SA59" localSheetId="27">#REF!</definedName>
    <definedName name="__SA59" localSheetId="1">#REF!</definedName>
    <definedName name="__SA59" localSheetId="0">#REF!</definedName>
    <definedName name="__SA59" localSheetId="29">#REF!</definedName>
    <definedName name="__SA59" localSheetId="11">#REF!</definedName>
    <definedName name="__SA59">#REF!</definedName>
    <definedName name="__SA60" localSheetId="15">#REF!</definedName>
    <definedName name="__SA60" localSheetId="16">#REF!</definedName>
    <definedName name="__SA60" localSheetId="17">#REF!</definedName>
    <definedName name="__SA60" localSheetId="18">#REF!</definedName>
    <definedName name="__SA60" localSheetId="19">#REF!</definedName>
    <definedName name="__SA60" localSheetId="20">#REF!</definedName>
    <definedName name="__SA60" localSheetId="21">#REF!</definedName>
    <definedName name="__SA60" localSheetId="22">#REF!</definedName>
    <definedName name="__SA60" localSheetId="23">#REF!</definedName>
    <definedName name="__SA60" localSheetId="24">#REF!</definedName>
    <definedName name="__SA60" localSheetId="25">#REF!</definedName>
    <definedName name="__SA60" localSheetId="26">#REF!</definedName>
    <definedName name="__SA60" localSheetId="37">#REF!</definedName>
    <definedName name="__SA60" localSheetId="40">#REF!</definedName>
    <definedName name="__SA60" localSheetId="39">#REF!</definedName>
    <definedName name="__SA60" localSheetId="38">#REF!</definedName>
    <definedName name="__SA60" localSheetId="28">#REF!</definedName>
    <definedName name="__SA60" localSheetId="10">#REF!</definedName>
    <definedName name="__SA60" localSheetId="13">#REF!</definedName>
    <definedName name="__SA60" localSheetId="12">#REF!</definedName>
    <definedName name="__SA60" localSheetId="14">#REF!</definedName>
    <definedName name="__SA60" localSheetId="27">#REF!</definedName>
    <definedName name="__SA60" localSheetId="1">#REF!</definedName>
    <definedName name="__SA60" localSheetId="0">#REF!</definedName>
    <definedName name="__SA60" localSheetId="29">#REF!</definedName>
    <definedName name="__SA60" localSheetId="11">#REF!</definedName>
    <definedName name="__SA60">#REF!</definedName>
    <definedName name="__SA61" localSheetId="15">#REF!</definedName>
    <definedName name="__SA61" localSheetId="16">#REF!</definedName>
    <definedName name="__SA61" localSheetId="17">#REF!</definedName>
    <definedName name="__SA61" localSheetId="18">#REF!</definedName>
    <definedName name="__SA61" localSheetId="19">#REF!</definedName>
    <definedName name="__SA61" localSheetId="20">#REF!</definedName>
    <definedName name="__SA61" localSheetId="21">#REF!</definedName>
    <definedName name="__SA61" localSheetId="22">#REF!</definedName>
    <definedName name="__SA61" localSheetId="23">#REF!</definedName>
    <definedName name="__SA61" localSheetId="24">#REF!</definedName>
    <definedName name="__SA61" localSheetId="25">#REF!</definedName>
    <definedName name="__SA61" localSheetId="26">#REF!</definedName>
    <definedName name="__SA61" localSheetId="37">#REF!</definedName>
    <definedName name="__SA61" localSheetId="40">#REF!</definedName>
    <definedName name="__SA61" localSheetId="39">#REF!</definedName>
    <definedName name="__SA61" localSheetId="38">#REF!</definedName>
    <definedName name="__SA61" localSheetId="28">#REF!</definedName>
    <definedName name="__SA61" localSheetId="10">#REF!</definedName>
    <definedName name="__SA61" localSheetId="13">#REF!</definedName>
    <definedName name="__SA61" localSheetId="12">#REF!</definedName>
    <definedName name="__SA61" localSheetId="14">#REF!</definedName>
    <definedName name="__SA61" localSheetId="27">#REF!</definedName>
    <definedName name="__SA61" localSheetId="1">#REF!</definedName>
    <definedName name="__SA61" localSheetId="0">#REF!</definedName>
    <definedName name="__SA61" localSheetId="29">#REF!</definedName>
    <definedName name="__SA61" localSheetId="11">#REF!</definedName>
    <definedName name="__SA61">#REF!</definedName>
    <definedName name="__SA62" localSheetId="15">#REF!</definedName>
    <definedName name="__SA62" localSheetId="16">#REF!</definedName>
    <definedName name="__SA62" localSheetId="17">#REF!</definedName>
    <definedName name="__SA62" localSheetId="18">#REF!</definedName>
    <definedName name="__SA62" localSheetId="19">#REF!</definedName>
    <definedName name="__SA62" localSheetId="20">#REF!</definedName>
    <definedName name="__SA62" localSheetId="21">#REF!</definedName>
    <definedName name="__SA62" localSheetId="22">#REF!</definedName>
    <definedName name="__SA62" localSheetId="23">#REF!</definedName>
    <definedName name="__SA62" localSheetId="24">#REF!</definedName>
    <definedName name="__SA62" localSheetId="25">#REF!</definedName>
    <definedName name="__SA62" localSheetId="26">#REF!</definedName>
    <definedName name="__SA62" localSheetId="37">#REF!</definedName>
    <definedName name="__SA62" localSheetId="40">#REF!</definedName>
    <definedName name="__SA62" localSheetId="39">#REF!</definedName>
    <definedName name="__SA62" localSheetId="38">#REF!</definedName>
    <definedName name="__SA62" localSheetId="28">#REF!</definedName>
    <definedName name="__SA62" localSheetId="10">#REF!</definedName>
    <definedName name="__SA62" localSheetId="13">#REF!</definedName>
    <definedName name="__SA62" localSheetId="12">#REF!</definedName>
    <definedName name="__SA62" localSheetId="14">#REF!</definedName>
    <definedName name="__SA62" localSheetId="27">#REF!</definedName>
    <definedName name="__SA62" localSheetId="1">#REF!</definedName>
    <definedName name="__SA62" localSheetId="0">#REF!</definedName>
    <definedName name="__SA62" localSheetId="29">#REF!</definedName>
    <definedName name="__SA62" localSheetId="11">#REF!</definedName>
    <definedName name="__SA62">#REF!</definedName>
    <definedName name="__SA63" localSheetId="15">#REF!</definedName>
    <definedName name="__SA63" localSheetId="16">#REF!</definedName>
    <definedName name="__SA63" localSheetId="17">#REF!</definedName>
    <definedName name="__SA63" localSheetId="18">#REF!</definedName>
    <definedName name="__SA63" localSheetId="19">#REF!</definedName>
    <definedName name="__SA63" localSheetId="20">#REF!</definedName>
    <definedName name="__SA63" localSheetId="21">#REF!</definedName>
    <definedName name="__SA63" localSheetId="22">#REF!</definedName>
    <definedName name="__SA63" localSheetId="23">#REF!</definedName>
    <definedName name="__SA63" localSheetId="24">#REF!</definedName>
    <definedName name="__SA63" localSheetId="25">#REF!</definedName>
    <definedName name="__SA63" localSheetId="26">#REF!</definedName>
    <definedName name="__SA63" localSheetId="37">#REF!</definedName>
    <definedName name="__SA63" localSheetId="40">#REF!</definedName>
    <definedName name="__SA63" localSheetId="39">#REF!</definedName>
    <definedName name="__SA63" localSheetId="38">#REF!</definedName>
    <definedName name="__SA63" localSheetId="28">#REF!</definedName>
    <definedName name="__SA63" localSheetId="10">#REF!</definedName>
    <definedName name="__SA63" localSheetId="13">#REF!</definedName>
    <definedName name="__SA63" localSheetId="12">#REF!</definedName>
    <definedName name="__SA63" localSheetId="14">#REF!</definedName>
    <definedName name="__SA63" localSheetId="27">#REF!</definedName>
    <definedName name="__SA63" localSheetId="1">#REF!</definedName>
    <definedName name="__SA63" localSheetId="0">#REF!</definedName>
    <definedName name="__SA63" localSheetId="29">#REF!</definedName>
    <definedName name="__SA63" localSheetId="11">#REF!</definedName>
    <definedName name="__SA63">#REF!</definedName>
    <definedName name="__SA64" localSheetId="15">#REF!</definedName>
    <definedName name="__SA64" localSheetId="16">#REF!</definedName>
    <definedName name="__SA64" localSheetId="17">#REF!</definedName>
    <definedName name="__SA64" localSheetId="18">#REF!</definedName>
    <definedName name="__SA64" localSheetId="19">#REF!</definedName>
    <definedName name="__SA64" localSheetId="20">#REF!</definedName>
    <definedName name="__SA64" localSheetId="21">#REF!</definedName>
    <definedName name="__SA64" localSheetId="22">#REF!</definedName>
    <definedName name="__SA64" localSheetId="23">#REF!</definedName>
    <definedName name="__SA64" localSheetId="24">#REF!</definedName>
    <definedName name="__SA64" localSheetId="25">#REF!</definedName>
    <definedName name="__SA64" localSheetId="26">#REF!</definedName>
    <definedName name="__SA64" localSheetId="37">#REF!</definedName>
    <definedName name="__SA64" localSheetId="40">#REF!</definedName>
    <definedName name="__SA64" localSheetId="39">#REF!</definedName>
    <definedName name="__SA64" localSheetId="38">#REF!</definedName>
    <definedName name="__SA64" localSheetId="28">#REF!</definedName>
    <definedName name="__SA64" localSheetId="10">#REF!</definedName>
    <definedName name="__SA64" localSheetId="13">#REF!</definedName>
    <definedName name="__SA64" localSheetId="12">#REF!</definedName>
    <definedName name="__SA64" localSheetId="14">#REF!</definedName>
    <definedName name="__SA64" localSheetId="27">#REF!</definedName>
    <definedName name="__SA64" localSheetId="1">#REF!</definedName>
    <definedName name="__SA64" localSheetId="0">#REF!</definedName>
    <definedName name="__SA64" localSheetId="29">#REF!</definedName>
    <definedName name="__SA64" localSheetId="11">#REF!</definedName>
    <definedName name="__SA64">#REF!</definedName>
    <definedName name="__SA65" localSheetId="15">#REF!</definedName>
    <definedName name="__SA65" localSheetId="16">#REF!</definedName>
    <definedName name="__SA65" localSheetId="17">#REF!</definedName>
    <definedName name="__SA65" localSheetId="18">#REF!</definedName>
    <definedName name="__SA65" localSheetId="19">#REF!</definedName>
    <definedName name="__SA65" localSheetId="20">#REF!</definedName>
    <definedName name="__SA65" localSheetId="21">#REF!</definedName>
    <definedName name="__SA65" localSheetId="22">#REF!</definedName>
    <definedName name="__SA65" localSheetId="23">#REF!</definedName>
    <definedName name="__SA65" localSheetId="24">#REF!</definedName>
    <definedName name="__SA65" localSheetId="25">#REF!</definedName>
    <definedName name="__SA65" localSheetId="26">#REF!</definedName>
    <definedName name="__SA65" localSheetId="37">#REF!</definedName>
    <definedName name="__SA65" localSheetId="40">#REF!</definedName>
    <definedName name="__SA65" localSheetId="39">#REF!</definedName>
    <definedName name="__SA65" localSheetId="38">#REF!</definedName>
    <definedName name="__SA65" localSheetId="28">#REF!</definedName>
    <definedName name="__SA65" localSheetId="10">#REF!</definedName>
    <definedName name="__SA65" localSheetId="13">#REF!</definedName>
    <definedName name="__SA65" localSheetId="12">#REF!</definedName>
    <definedName name="__SA65" localSheetId="14">#REF!</definedName>
    <definedName name="__SA65" localSheetId="27">#REF!</definedName>
    <definedName name="__SA65" localSheetId="1">#REF!</definedName>
    <definedName name="__SA65" localSheetId="0">#REF!</definedName>
    <definedName name="__SA65" localSheetId="29">#REF!</definedName>
    <definedName name="__SA65" localSheetId="11">#REF!</definedName>
    <definedName name="__SA65">#REF!</definedName>
    <definedName name="__SET0109" localSheetId="16">#REF!</definedName>
    <definedName name="__SET0109" localSheetId="17">#REF!</definedName>
    <definedName name="__SET0109" localSheetId="18">#REF!</definedName>
    <definedName name="__SET0109" localSheetId="19">#REF!</definedName>
    <definedName name="__SET0109" localSheetId="20">#REF!</definedName>
    <definedName name="__SET0109" localSheetId="21">#REF!</definedName>
    <definedName name="__SET0109" localSheetId="22">#REF!</definedName>
    <definedName name="__SET0109" localSheetId="23">#REF!</definedName>
    <definedName name="__SET0109" localSheetId="24">#REF!</definedName>
    <definedName name="__SET0109" localSheetId="25">#REF!</definedName>
    <definedName name="__SET0109" localSheetId="26">#REF!</definedName>
    <definedName name="__SET0109" localSheetId="0">#REF!</definedName>
    <definedName name="__SET0109">#REF!</definedName>
    <definedName name="__SET1215" localSheetId="16">#REF!</definedName>
    <definedName name="__SET1215" localSheetId="17">#REF!</definedName>
    <definedName name="__SET1215" localSheetId="18">#REF!</definedName>
    <definedName name="__SET1215" localSheetId="19">#REF!</definedName>
    <definedName name="__SET1215" localSheetId="20">#REF!</definedName>
    <definedName name="__SET1215" localSheetId="21">#REF!</definedName>
    <definedName name="__SET1215" localSheetId="22">#REF!</definedName>
    <definedName name="__SET1215" localSheetId="23">#REF!</definedName>
    <definedName name="__SET1215" localSheetId="24">#REF!</definedName>
    <definedName name="__SET1215" localSheetId="25">#REF!</definedName>
    <definedName name="__SET1215" localSheetId="26">#REF!</definedName>
    <definedName name="__SET1215" localSheetId="0">#REF!</definedName>
    <definedName name="__SET1215">#REF!</definedName>
    <definedName name="_1__123Graph_A차트_1" hidden="1">[2]A!$B$79:$B$84</definedName>
    <definedName name="_10__123Graph_AChart_1" localSheetId="16" hidden="1">[3]손익계산서!#REF!</definedName>
    <definedName name="_10__123Graph_AChart_1" localSheetId="17" hidden="1">[3]손익계산서!#REF!</definedName>
    <definedName name="_10__123Graph_AChart_1" localSheetId="18" hidden="1">[3]손익계산서!#REF!</definedName>
    <definedName name="_10__123Graph_AChart_1" localSheetId="19" hidden="1">[3]손익계산서!#REF!</definedName>
    <definedName name="_10__123Graph_AChart_1" localSheetId="20" hidden="1">[3]손익계산서!#REF!</definedName>
    <definedName name="_10__123Graph_AChart_1" localSheetId="21" hidden="1">[3]손익계산서!#REF!</definedName>
    <definedName name="_10__123Graph_AChart_1" localSheetId="22" hidden="1">[3]손익계산서!#REF!</definedName>
    <definedName name="_10__123Graph_AChart_1" localSheetId="23" hidden="1">[3]손익계산서!#REF!</definedName>
    <definedName name="_10__123Graph_AChart_1" localSheetId="24" hidden="1">[3]손익계산서!#REF!</definedName>
    <definedName name="_10__123Graph_AChart_1" localSheetId="25" hidden="1">[3]손익계산서!#REF!</definedName>
    <definedName name="_10__123Graph_AChart_1" localSheetId="26" hidden="1">[3]손익계산서!#REF!</definedName>
    <definedName name="_10__123Graph_AChart_1" hidden="1">[3]손익계산서!#REF!</definedName>
    <definedName name="_10__123Graph_B차트_1" hidden="1">[2]A!$C$79:$C$84</definedName>
    <definedName name="_10__123Graph_B차트_2" hidden="1">[2]A!$E$79:$E$84</definedName>
    <definedName name="_10T1" localSheetId="16">#REF!</definedName>
    <definedName name="_10T1" localSheetId="17">#REF!</definedName>
    <definedName name="_10T1" localSheetId="18">#REF!</definedName>
    <definedName name="_10T1" localSheetId="19">#REF!</definedName>
    <definedName name="_10T1" localSheetId="20">#REF!</definedName>
    <definedName name="_10T1" localSheetId="21">#REF!</definedName>
    <definedName name="_10T1" localSheetId="22">#REF!</definedName>
    <definedName name="_10T1" localSheetId="23">#REF!</definedName>
    <definedName name="_10T1" localSheetId="24">#REF!</definedName>
    <definedName name="_10T1" localSheetId="25">#REF!</definedName>
    <definedName name="_10T1" localSheetId="26">#REF!</definedName>
    <definedName name="_10T1" localSheetId="0">#REF!</definedName>
    <definedName name="_10T1">#REF!</definedName>
    <definedName name="_10T2" localSheetId="16">#REF!</definedName>
    <definedName name="_10T2" localSheetId="17">#REF!</definedName>
    <definedName name="_10T2" localSheetId="18">#REF!</definedName>
    <definedName name="_10T2" localSheetId="19">#REF!</definedName>
    <definedName name="_10T2" localSheetId="20">#REF!</definedName>
    <definedName name="_10T2" localSheetId="21">#REF!</definedName>
    <definedName name="_10T2" localSheetId="22">#REF!</definedName>
    <definedName name="_10T2" localSheetId="23">#REF!</definedName>
    <definedName name="_10T2" localSheetId="24">#REF!</definedName>
    <definedName name="_10T2" localSheetId="25">#REF!</definedName>
    <definedName name="_10T2" localSheetId="26">#REF!</definedName>
    <definedName name="_10T2" localSheetId="0">#REF!</definedName>
    <definedName name="_10T2">#REF!</definedName>
    <definedName name="_11__123Graph_AChart_1" localSheetId="16" hidden="1">[3]손익계산서!#REF!</definedName>
    <definedName name="_11__123Graph_AChart_1" localSheetId="17" hidden="1">[3]손익계산서!#REF!</definedName>
    <definedName name="_11__123Graph_AChart_1" localSheetId="18" hidden="1">[3]손익계산서!#REF!</definedName>
    <definedName name="_11__123Graph_AChart_1" localSheetId="19" hidden="1">[3]손익계산서!#REF!</definedName>
    <definedName name="_11__123Graph_AChart_1" localSheetId="20" hidden="1">[3]손익계산서!#REF!</definedName>
    <definedName name="_11__123Graph_AChart_1" localSheetId="21" hidden="1">[3]손익계산서!#REF!</definedName>
    <definedName name="_11__123Graph_AChart_1" localSheetId="22" hidden="1">[3]손익계산서!#REF!</definedName>
    <definedName name="_11__123Graph_AChart_1" localSheetId="23" hidden="1">[3]손익계산서!#REF!</definedName>
    <definedName name="_11__123Graph_AChart_1" localSheetId="24" hidden="1">[3]손익계산서!#REF!</definedName>
    <definedName name="_11__123Graph_AChart_1" localSheetId="25" hidden="1">[3]손익계산서!#REF!</definedName>
    <definedName name="_11__123Graph_AChart_1" localSheetId="26" hidden="1">[3]손익계산서!#REF!</definedName>
    <definedName name="_11__123Graph_AChart_1" hidden="1">[3]손익계산서!#REF!</definedName>
    <definedName name="_11__123Graph_B차트_1" hidden="1">[4]A!$C$79:$C$84</definedName>
    <definedName name="_11__123Graph_B차트_2" hidden="1">[2]A!$E$79:$E$84</definedName>
    <definedName name="_11__123Graph_B차트_3" hidden="1">[2]A!$C$113:$C$119</definedName>
    <definedName name="_12__123Graph_B차트_1" hidden="1">[2]A!$C$79:$C$84</definedName>
    <definedName name="_12__123Graph_B차트_2" hidden="1">[4]A!$E$79:$E$84</definedName>
    <definedName name="_12__123Graph_B차트_3" hidden="1">[2]A!$C$113:$C$119</definedName>
    <definedName name="_12__123Graph_B차트_4" hidden="1">[2]A!$E$113:$E$119</definedName>
    <definedName name="_13__123Graph_B차트_2" hidden="1">[2]A!$E$79:$E$84</definedName>
    <definedName name="_13__123Graph_B차트_3" hidden="1">[4]A!$C$113:$C$119</definedName>
    <definedName name="_13__123Graph_B차트_4" hidden="1">[2]A!$E$113:$E$119</definedName>
    <definedName name="_13__123Graph_B차트_5" hidden="1">[2]A!$C$148:$C$156</definedName>
    <definedName name="_14__123Graph_B차트_3" hidden="1">[2]A!$C$113:$C$119</definedName>
    <definedName name="_14__123Graph_B차트_4" hidden="1">[4]A!$E$113:$E$119</definedName>
    <definedName name="_14__123Graph_B차트_5" hidden="1">[2]A!$C$148:$C$156</definedName>
    <definedName name="_14__123Graph_B차트_6" hidden="1">[2]A!$E$148:$E$156</definedName>
    <definedName name="_15__123Graph_B차트_4" hidden="1">[2]A!$E$113:$E$119</definedName>
    <definedName name="_15__123Graph_B차트_5" hidden="1">[4]A!$C$148:$C$156</definedName>
    <definedName name="_15__123Graph_B차트_6" hidden="1">[2]A!$E$148:$E$156</definedName>
    <definedName name="_15__123Graph_B차트_7" hidden="1">[2]A!$C$185:$C$186</definedName>
    <definedName name="_16__123Graph_B차트_5" hidden="1">[2]A!$C$148:$C$156</definedName>
    <definedName name="_16__123Graph_B차트_6" hidden="1">[4]A!$E$148:$E$156</definedName>
    <definedName name="_16__123Graph_B차트_7" hidden="1">[2]A!$C$185:$C$186</definedName>
    <definedName name="_16__123Graph_B차트_8" hidden="1">[2]A!$E$185:$E$186</definedName>
    <definedName name="_17__123Graph_B차트_6" hidden="1">[2]A!$E$148:$E$156</definedName>
    <definedName name="_17__123Graph_B차트_7" hidden="1">[4]A!$C$185:$C$186</definedName>
    <definedName name="_17__123Graph_B차트_8" hidden="1">[2]A!$E$185:$E$186</definedName>
    <definedName name="_17__123Graph_X차트_1" hidden="1">[2]A!$A$79:$A$84</definedName>
    <definedName name="_18__123Graph_B차트_7" hidden="1">[2]A!$C$185:$C$186</definedName>
    <definedName name="_18__123Graph_B차트_8" hidden="1">[4]A!$E$185:$E$186</definedName>
    <definedName name="_18__123Graph_X차트_1" hidden="1">[2]A!$A$79:$A$84</definedName>
    <definedName name="_18__123Graph_X차트_2" hidden="1">[2]A!$A$79:$A$84</definedName>
    <definedName name="_19__123Graph_B차트_8" hidden="1">[2]A!$E$185:$E$186</definedName>
    <definedName name="_19__123Graph_X차트_1" hidden="1">[4]A!$A$79:$A$84</definedName>
    <definedName name="_19__123Graph_X차트_2" hidden="1">[2]A!$A$79:$A$84</definedName>
    <definedName name="_19__123Graph_X차트_3" hidden="1">[2]A!$A$113:$A$119</definedName>
    <definedName name="_1a1_" localSheetId="15">#REF!</definedName>
    <definedName name="_1a1_" localSheetId="16">#REF!</definedName>
    <definedName name="_1a1_" localSheetId="17">#REF!</definedName>
    <definedName name="_1a1_" localSheetId="18">#REF!</definedName>
    <definedName name="_1a1_" localSheetId="19">#REF!</definedName>
    <definedName name="_1a1_" localSheetId="20">#REF!</definedName>
    <definedName name="_1a1_" localSheetId="21">#REF!</definedName>
    <definedName name="_1a1_" localSheetId="22">#REF!</definedName>
    <definedName name="_1a1_" localSheetId="23">#REF!</definedName>
    <definedName name="_1a1_" localSheetId="24">#REF!</definedName>
    <definedName name="_1a1_" localSheetId="25">#REF!</definedName>
    <definedName name="_1a1_" localSheetId="26">#REF!</definedName>
    <definedName name="_1a1_" localSheetId="37">#REF!</definedName>
    <definedName name="_1a1_" localSheetId="40">#REF!</definedName>
    <definedName name="_1a1_" localSheetId="39">#REF!</definedName>
    <definedName name="_1a1_" localSheetId="38">#REF!</definedName>
    <definedName name="_1a1_" localSheetId="28">#REF!</definedName>
    <definedName name="_1a1_" localSheetId="10">#REF!</definedName>
    <definedName name="_1a1_" localSheetId="13">#REF!</definedName>
    <definedName name="_1a1_" localSheetId="12">#REF!</definedName>
    <definedName name="_1a1_" localSheetId="14">#REF!</definedName>
    <definedName name="_1a1_" localSheetId="27">#REF!</definedName>
    <definedName name="_1a1_" localSheetId="1">#REF!</definedName>
    <definedName name="_1a1_" localSheetId="0">#REF!</definedName>
    <definedName name="_1a1_" localSheetId="29">#REF!</definedName>
    <definedName name="_1a1_" localSheetId="11">#REF!</definedName>
    <definedName name="_1a1_">#REF!</definedName>
    <definedName name="_2__123Graph_A차트_2" hidden="1">[2]A!$D$79:$D$84</definedName>
    <definedName name="_20__123Graph_X차트_1" hidden="1">[2]A!$A$79:$A$84</definedName>
    <definedName name="_20__123Graph_X차트_2" hidden="1">[4]A!$A$79:$A$84</definedName>
    <definedName name="_20__123Graph_X차트_3" hidden="1">[2]A!$A$113:$A$119</definedName>
    <definedName name="_20__123Graph_X차트_4" hidden="1">[2]A!$A$113:$A$119</definedName>
    <definedName name="_20T1" localSheetId="16">#REF!</definedName>
    <definedName name="_20T1" localSheetId="17">#REF!</definedName>
    <definedName name="_20T1" localSheetId="18">#REF!</definedName>
    <definedName name="_20T1" localSheetId="19">#REF!</definedName>
    <definedName name="_20T1" localSheetId="20">#REF!</definedName>
    <definedName name="_20T1" localSheetId="21">#REF!</definedName>
    <definedName name="_20T1" localSheetId="22">#REF!</definedName>
    <definedName name="_20T1" localSheetId="23">#REF!</definedName>
    <definedName name="_20T1" localSheetId="24">#REF!</definedName>
    <definedName name="_20T1" localSheetId="25">#REF!</definedName>
    <definedName name="_20T1" localSheetId="26">#REF!</definedName>
    <definedName name="_20T1" localSheetId="0">#REF!</definedName>
    <definedName name="_20T1">#REF!</definedName>
    <definedName name="_20T2" localSheetId="16">#REF!</definedName>
    <definedName name="_20T2" localSheetId="17">#REF!</definedName>
    <definedName name="_20T2" localSheetId="18">#REF!</definedName>
    <definedName name="_20T2" localSheetId="19">#REF!</definedName>
    <definedName name="_20T2" localSheetId="20">#REF!</definedName>
    <definedName name="_20T2" localSheetId="21">#REF!</definedName>
    <definedName name="_20T2" localSheetId="22">#REF!</definedName>
    <definedName name="_20T2" localSheetId="23">#REF!</definedName>
    <definedName name="_20T2" localSheetId="24">#REF!</definedName>
    <definedName name="_20T2" localSheetId="25">#REF!</definedName>
    <definedName name="_20T2" localSheetId="26">#REF!</definedName>
    <definedName name="_20T2" localSheetId="0">#REF!</definedName>
    <definedName name="_20T2">#REF!</definedName>
    <definedName name="_21__123Graph_X차트_2" hidden="1">[2]A!$A$79:$A$84</definedName>
    <definedName name="_21__123Graph_X차트_3" hidden="1">[4]A!$A$113:$A$119</definedName>
    <definedName name="_21__123Graph_X차트_4" hidden="1">[2]A!$A$113:$A$119</definedName>
    <definedName name="_21__123Graph_X차트_5" hidden="1">[2]A!$A$148:$A$156</definedName>
    <definedName name="_22__123Graph_X차트_3" hidden="1">[2]A!$A$113:$A$119</definedName>
    <definedName name="_22__123Graph_X차트_4" hidden="1">[4]A!$A$113:$A$119</definedName>
    <definedName name="_22__123Graph_X차트_5" hidden="1">[2]A!$A$148:$A$156</definedName>
    <definedName name="_22__123Graph_X차트_6" hidden="1">[2]A!$A$148:$A$156</definedName>
    <definedName name="_23__123Graph_X차트_4" hidden="1">[2]A!$A$113:$A$119</definedName>
    <definedName name="_23__123Graph_X차트_5" hidden="1">[4]A!$A$148:$A$156</definedName>
    <definedName name="_23__123Graph_X차트_6" hidden="1">[2]A!$A$148:$A$156</definedName>
    <definedName name="_23__123Graph_X차트_7" hidden="1">[2]A!$A$185:$A$186</definedName>
    <definedName name="_24__123Graph_X차트_5" hidden="1">[2]A!$A$148:$A$156</definedName>
    <definedName name="_24__123Graph_X차트_6" hidden="1">[4]A!$A$148:$A$156</definedName>
    <definedName name="_24__123Graph_X차트_7" hidden="1">[2]A!$A$185:$A$186</definedName>
    <definedName name="_24__123Graph_X차트_8" hidden="1">[2]A!$A$185:$A$186</definedName>
    <definedName name="_25__123Graph_X차트_6" hidden="1">[2]A!$A$148:$A$156</definedName>
    <definedName name="_25__123Graph_X차트_7" hidden="1">[4]A!$A$185:$A$186</definedName>
    <definedName name="_25__123Graph_X차트_8" hidden="1">[2]A!$A$185:$A$186</definedName>
    <definedName name="_26__123Graph_X차트_7" hidden="1">[2]A!$A$185:$A$186</definedName>
    <definedName name="_26__123Graph_X차트_8" hidden="1">[4]A!$A$185:$A$186</definedName>
    <definedName name="_26a01_" localSheetId="0" hidden="1">{#N/A,#N/A,FALSE,"Aging Summary";#N/A,#N/A,FALSE,"Ratio Analysis";#N/A,#N/A,FALSE,"Test 120 Day Accts";#N/A,#N/A,FALSE,"Tickmarks"}</definedName>
    <definedName name="_26a01_" hidden="1">{#N/A,#N/A,FALSE,"Aging Summary";#N/A,#N/A,FALSE,"Ratio Analysis";#N/A,#N/A,FALSE,"Test 120 Day Accts";#N/A,#N/A,FALSE,"Tickmarks"}</definedName>
    <definedName name="_27__123Graph_X차트_8" hidden="1">[2]A!$A$185:$A$186</definedName>
    <definedName name="_28a01_" localSheetId="0" hidden="1">{#N/A,#N/A,FALSE,"Aging Summary";#N/A,#N/A,FALSE,"Ratio Analysis";#N/A,#N/A,FALSE,"Test 120 Day Accts";#N/A,#N/A,FALSE,"Tickmarks"}</definedName>
    <definedName name="_28a01_" hidden="1">{#N/A,#N/A,FALSE,"Aging Summary";#N/A,#N/A,FALSE,"Ratio Analysis";#N/A,#N/A,FALSE,"Test 120 Day Accts";#N/A,#N/A,FALSE,"Tickmarks"}</definedName>
    <definedName name="_3__123Graph_A차트_3" hidden="1">[2]A!$B$113:$B$119</definedName>
    <definedName name="_4__123Graph_A차트_4" hidden="1">[2]A!$D$113:$D$119</definedName>
    <definedName name="_40T1" localSheetId="16">#REF!</definedName>
    <definedName name="_40T1" localSheetId="17">#REF!</definedName>
    <definedName name="_40T1" localSheetId="18">#REF!</definedName>
    <definedName name="_40T1" localSheetId="19">#REF!</definedName>
    <definedName name="_40T1" localSheetId="20">#REF!</definedName>
    <definedName name="_40T1" localSheetId="21">#REF!</definedName>
    <definedName name="_40T1" localSheetId="22">#REF!</definedName>
    <definedName name="_40T1" localSheetId="23">#REF!</definedName>
    <definedName name="_40T1" localSheetId="24">#REF!</definedName>
    <definedName name="_40T1" localSheetId="25">#REF!</definedName>
    <definedName name="_40T1" localSheetId="26">#REF!</definedName>
    <definedName name="_40T1" localSheetId="0">#REF!</definedName>
    <definedName name="_40T1">#REF!</definedName>
    <definedName name="_40T2" localSheetId="16">#REF!</definedName>
    <definedName name="_40T2" localSheetId="17">#REF!</definedName>
    <definedName name="_40T2" localSheetId="18">#REF!</definedName>
    <definedName name="_40T2" localSheetId="19">#REF!</definedName>
    <definedName name="_40T2" localSheetId="20">#REF!</definedName>
    <definedName name="_40T2" localSheetId="21">#REF!</definedName>
    <definedName name="_40T2" localSheetId="22">#REF!</definedName>
    <definedName name="_40T2" localSheetId="23">#REF!</definedName>
    <definedName name="_40T2" localSheetId="24">#REF!</definedName>
    <definedName name="_40T2" localSheetId="25">#REF!</definedName>
    <definedName name="_40T2" localSheetId="26">#REF!</definedName>
    <definedName name="_40T2" localSheetId="0">#REF!</definedName>
    <definedName name="_40T2">#REF!</definedName>
    <definedName name="_5__123Graph_A차트_5" hidden="1">[2]A!$B$148:$B$156</definedName>
    <definedName name="_50T1" localSheetId="16">#REF!</definedName>
    <definedName name="_50T1" localSheetId="17">#REF!</definedName>
    <definedName name="_50T1" localSheetId="18">#REF!</definedName>
    <definedName name="_50T1" localSheetId="19">#REF!</definedName>
    <definedName name="_50T1" localSheetId="20">#REF!</definedName>
    <definedName name="_50T1" localSheetId="21">#REF!</definedName>
    <definedName name="_50T1" localSheetId="22">#REF!</definedName>
    <definedName name="_50T1" localSheetId="23">#REF!</definedName>
    <definedName name="_50T1" localSheetId="24">#REF!</definedName>
    <definedName name="_50T1" localSheetId="25">#REF!</definedName>
    <definedName name="_50T1" localSheetId="26">#REF!</definedName>
    <definedName name="_50T1" localSheetId="0">#REF!</definedName>
    <definedName name="_50T1">#REF!</definedName>
    <definedName name="_50T2" localSheetId="16">#REF!</definedName>
    <definedName name="_50T2" localSheetId="17">#REF!</definedName>
    <definedName name="_50T2" localSheetId="18">#REF!</definedName>
    <definedName name="_50T2" localSheetId="19">#REF!</definedName>
    <definedName name="_50T2" localSheetId="20">#REF!</definedName>
    <definedName name="_50T2" localSheetId="21">#REF!</definedName>
    <definedName name="_50T2" localSheetId="22">#REF!</definedName>
    <definedName name="_50T2" localSheetId="23">#REF!</definedName>
    <definedName name="_50T2" localSheetId="24">#REF!</definedName>
    <definedName name="_50T2" localSheetId="25">#REF!</definedName>
    <definedName name="_50T2" localSheetId="26">#REF!</definedName>
    <definedName name="_50T2" localSheetId="0">#REF!</definedName>
    <definedName name="_50T2">#REF!</definedName>
    <definedName name="_6__123Graph_A차트_6" hidden="1">[2]A!$D$148:$D$156</definedName>
    <definedName name="_60T1" localSheetId="16">#REF!</definedName>
    <definedName name="_60T1" localSheetId="17">#REF!</definedName>
    <definedName name="_60T1" localSheetId="18">#REF!</definedName>
    <definedName name="_60T1" localSheetId="19">#REF!</definedName>
    <definedName name="_60T1" localSheetId="20">#REF!</definedName>
    <definedName name="_60T1" localSheetId="21">#REF!</definedName>
    <definedName name="_60T1" localSheetId="22">#REF!</definedName>
    <definedName name="_60T1" localSheetId="23">#REF!</definedName>
    <definedName name="_60T1" localSheetId="24">#REF!</definedName>
    <definedName name="_60T1" localSheetId="25">#REF!</definedName>
    <definedName name="_60T1" localSheetId="26">#REF!</definedName>
    <definedName name="_60T1" localSheetId="0">#REF!</definedName>
    <definedName name="_60T1">#REF!</definedName>
    <definedName name="_60T2" localSheetId="16">#REF!</definedName>
    <definedName name="_60T2" localSheetId="17">#REF!</definedName>
    <definedName name="_60T2" localSheetId="18">#REF!</definedName>
    <definedName name="_60T2" localSheetId="19">#REF!</definedName>
    <definedName name="_60T2" localSheetId="20">#REF!</definedName>
    <definedName name="_60T2" localSheetId="21">#REF!</definedName>
    <definedName name="_60T2" localSheetId="22">#REF!</definedName>
    <definedName name="_60T2" localSheetId="23">#REF!</definedName>
    <definedName name="_60T2" localSheetId="24">#REF!</definedName>
    <definedName name="_60T2" localSheetId="25">#REF!</definedName>
    <definedName name="_60T2" localSheetId="26">#REF!</definedName>
    <definedName name="_60T2" localSheetId="0">#REF!</definedName>
    <definedName name="_60T2">#REF!</definedName>
    <definedName name="_7__123Graph_A차트_7" hidden="1">[2]A!$B$185:$B$186</definedName>
    <definedName name="_70" localSheetId="16">'[5]01is(누계)'!#REF!</definedName>
    <definedName name="_70" localSheetId="17">'[5]01is(누계)'!#REF!</definedName>
    <definedName name="_70" localSheetId="18">'[5]01is(누계)'!#REF!</definedName>
    <definedName name="_70" localSheetId="19">'[5]01is(누계)'!#REF!</definedName>
    <definedName name="_70" localSheetId="20">'[5]01is(누계)'!#REF!</definedName>
    <definedName name="_70" localSheetId="21">'[5]01is(누계)'!#REF!</definedName>
    <definedName name="_70" localSheetId="22">'[5]01is(누계)'!#REF!</definedName>
    <definedName name="_70" localSheetId="23">'[5]01is(누계)'!#REF!</definedName>
    <definedName name="_70" localSheetId="24">'[5]01is(누계)'!#REF!</definedName>
    <definedName name="_70" localSheetId="25">'[5]01is(누계)'!#REF!</definedName>
    <definedName name="_70" localSheetId="26">'[5]01is(누계)'!#REF!</definedName>
    <definedName name="_70">'[5]01is(누계)'!#REF!</definedName>
    <definedName name="_70T1" localSheetId="16">#REF!</definedName>
    <definedName name="_70T1" localSheetId="17">#REF!</definedName>
    <definedName name="_70T1" localSheetId="18">#REF!</definedName>
    <definedName name="_70T1" localSheetId="19">#REF!</definedName>
    <definedName name="_70T1" localSheetId="20">#REF!</definedName>
    <definedName name="_70T1" localSheetId="21">#REF!</definedName>
    <definedName name="_70T1" localSheetId="22">#REF!</definedName>
    <definedName name="_70T1" localSheetId="23">#REF!</definedName>
    <definedName name="_70T1" localSheetId="24">#REF!</definedName>
    <definedName name="_70T1" localSheetId="25">#REF!</definedName>
    <definedName name="_70T1" localSheetId="26">#REF!</definedName>
    <definedName name="_70T1" localSheetId="0">#REF!</definedName>
    <definedName name="_70T1">#REF!</definedName>
    <definedName name="_70T2" localSheetId="16">#REF!</definedName>
    <definedName name="_70T2" localSheetId="17">#REF!</definedName>
    <definedName name="_70T2" localSheetId="18">#REF!</definedName>
    <definedName name="_70T2" localSheetId="19">#REF!</definedName>
    <definedName name="_70T2" localSheetId="20">#REF!</definedName>
    <definedName name="_70T2" localSheetId="21">#REF!</definedName>
    <definedName name="_70T2" localSheetId="22">#REF!</definedName>
    <definedName name="_70T2" localSheetId="23">#REF!</definedName>
    <definedName name="_70T2" localSheetId="24">#REF!</definedName>
    <definedName name="_70T2" localSheetId="25">#REF!</definedName>
    <definedName name="_70T2" localSheetId="26">#REF!</definedName>
    <definedName name="_70T2" localSheetId="0">#REF!</definedName>
    <definedName name="_70T2">#REF!</definedName>
    <definedName name="_8__123Graph_A차트_8" hidden="1">[2]A!$D$185:$D$186</definedName>
    <definedName name="_9__123Graph_AChart_1" localSheetId="16" hidden="1">[3]손익계산서!#REF!</definedName>
    <definedName name="_9__123Graph_AChart_1" localSheetId="17" hidden="1">[3]손익계산서!#REF!</definedName>
    <definedName name="_9__123Graph_AChart_1" localSheetId="18" hidden="1">[3]손익계산서!#REF!</definedName>
    <definedName name="_9__123Graph_AChart_1" localSheetId="19" hidden="1">[3]손익계산서!#REF!</definedName>
    <definedName name="_9__123Graph_AChart_1" localSheetId="20" hidden="1">[3]손익계산서!#REF!</definedName>
    <definedName name="_9__123Graph_AChart_1" localSheetId="21" hidden="1">[3]손익계산서!#REF!</definedName>
    <definedName name="_9__123Graph_AChart_1" localSheetId="22" hidden="1">[3]손익계산서!#REF!</definedName>
    <definedName name="_9__123Graph_AChart_1" localSheetId="23" hidden="1">[3]손익계산서!#REF!</definedName>
    <definedName name="_9__123Graph_AChart_1" localSheetId="24" hidden="1">[3]손익계산서!#REF!</definedName>
    <definedName name="_9__123Graph_AChart_1" localSheetId="25" hidden="1">[3]손익계산서!#REF!</definedName>
    <definedName name="_9__123Graph_AChart_1" localSheetId="26" hidden="1">[3]손익계산서!#REF!</definedName>
    <definedName name="_9__123Graph_AChart_1" hidden="1">[3]손익계산서!#REF!</definedName>
    <definedName name="_9__123Graph_B차트_1" hidden="1">[2]A!$C$79:$C$84</definedName>
    <definedName name="_90" localSheetId="16">#REF!</definedName>
    <definedName name="_90" localSheetId="17">#REF!</definedName>
    <definedName name="_90" localSheetId="18">#REF!</definedName>
    <definedName name="_90" localSheetId="19">#REF!</definedName>
    <definedName name="_90" localSheetId="20">#REF!</definedName>
    <definedName name="_90" localSheetId="21">#REF!</definedName>
    <definedName name="_90" localSheetId="22">#REF!</definedName>
    <definedName name="_90" localSheetId="23">#REF!</definedName>
    <definedName name="_90" localSheetId="24">#REF!</definedName>
    <definedName name="_90" localSheetId="25">#REF!</definedName>
    <definedName name="_90" localSheetId="26">#REF!</definedName>
    <definedName name="_90" localSheetId="0">#REF!</definedName>
    <definedName name="_90">#REF!</definedName>
    <definedName name="_90T1" localSheetId="16">#REF!</definedName>
    <definedName name="_90T1" localSheetId="17">#REF!</definedName>
    <definedName name="_90T1" localSheetId="18">#REF!</definedName>
    <definedName name="_90T1" localSheetId="19">#REF!</definedName>
    <definedName name="_90T1" localSheetId="20">#REF!</definedName>
    <definedName name="_90T1" localSheetId="21">#REF!</definedName>
    <definedName name="_90T1" localSheetId="22">#REF!</definedName>
    <definedName name="_90T1" localSheetId="23">#REF!</definedName>
    <definedName name="_90T1" localSheetId="24">#REF!</definedName>
    <definedName name="_90T1" localSheetId="25">#REF!</definedName>
    <definedName name="_90T1" localSheetId="26">#REF!</definedName>
    <definedName name="_90T1" localSheetId="0">#REF!</definedName>
    <definedName name="_90T1">#REF!</definedName>
    <definedName name="_90T2" localSheetId="16">#REF!</definedName>
    <definedName name="_90T2" localSheetId="17">#REF!</definedName>
    <definedName name="_90T2" localSheetId="18">#REF!</definedName>
    <definedName name="_90T2" localSheetId="19">#REF!</definedName>
    <definedName name="_90T2" localSheetId="20">#REF!</definedName>
    <definedName name="_90T2" localSheetId="21">#REF!</definedName>
    <definedName name="_90T2" localSheetId="22">#REF!</definedName>
    <definedName name="_90T2" localSheetId="23">#REF!</definedName>
    <definedName name="_90T2" localSheetId="24">#REF!</definedName>
    <definedName name="_90T2" localSheetId="25">#REF!</definedName>
    <definedName name="_90T2" localSheetId="26">#REF!</definedName>
    <definedName name="_90T2" localSheetId="0">#REF!</definedName>
    <definedName name="_90T2">#REF!</definedName>
    <definedName name="_d1" localSheetId="16">#REF!</definedName>
    <definedName name="_d1" localSheetId="17">#REF!</definedName>
    <definedName name="_d1" localSheetId="18">#REF!</definedName>
    <definedName name="_d1" localSheetId="19">#REF!</definedName>
    <definedName name="_d1" localSheetId="20">#REF!</definedName>
    <definedName name="_d1" localSheetId="21">#REF!</definedName>
    <definedName name="_d1" localSheetId="22">#REF!</definedName>
    <definedName name="_d1" localSheetId="23">#REF!</definedName>
    <definedName name="_d1" localSheetId="24">#REF!</definedName>
    <definedName name="_d1" localSheetId="25">#REF!</definedName>
    <definedName name="_d1" localSheetId="26">#REF!</definedName>
    <definedName name="_d1">#REF!</definedName>
    <definedName name="_d2" localSheetId="16">#REF!</definedName>
    <definedName name="_d2" localSheetId="17">#REF!</definedName>
    <definedName name="_d2" localSheetId="18">#REF!</definedName>
    <definedName name="_d2" localSheetId="19">#REF!</definedName>
    <definedName name="_d2" localSheetId="20">#REF!</definedName>
    <definedName name="_d2" localSheetId="21">#REF!</definedName>
    <definedName name="_d2" localSheetId="22">#REF!</definedName>
    <definedName name="_d2" localSheetId="23">#REF!</definedName>
    <definedName name="_d2" localSheetId="24">#REF!</definedName>
    <definedName name="_d2" localSheetId="25">#REF!</definedName>
    <definedName name="_d2" localSheetId="26">#REF!</definedName>
    <definedName name="_d2">#REF!</definedName>
    <definedName name="_DAT1" localSheetId="15">[6]Sheet1!#REF!</definedName>
    <definedName name="_DAT1" localSheetId="16">[6]Sheet1!#REF!</definedName>
    <definedName name="_DAT1" localSheetId="17">[6]Sheet1!#REF!</definedName>
    <definedName name="_DAT1" localSheetId="18">[6]Sheet1!#REF!</definedName>
    <definedName name="_DAT1" localSheetId="19">[6]Sheet1!#REF!</definedName>
    <definedName name="_DAT1" localSheetId="20">[6]Sheet1!#REF!</definedName>
    <definedName name="_DAT1" localSheetId="21">[6]Sheet1!#REF!</definedName>
    <definedName name="_DAT1" localSheetId="22">[6]Sheet1!#REF!</definedName>
    <definedName name="_DAT1" localSheetId="23">[6]Sheet1!#REF!</definedName>
    <definedName name="_DAT1" localSheetId="24">[6]Sheet1!#REF!</definedName>
    <definedName name="_DAT1" localSheetId="25">[6]Sheet1!#REF!</definedName>
    <definedName name="_DAT1" localSheetId="26">[6]Sheet1!#REF!</definedName>
    <definedName name="_DAT1" localSheetId="37">[6]Sheet1!#REF!</definedName>
    <definedName name="_DAT1" localSheetId="40">[6]Sheet1!#REF!</definedName>
    <definedName name="_DAT1" localSheetId="39">[6]Sheet1!#REF!</definedName>
    <definedName name="_DAT1" localSheetId="38">[6]Sheet1!#REF!</definedName>
    <definedName name="_DAT1" localSheetId="28">[6]Sheet1!#REF!</definedName>
    <definedName name="_DAT1" localSheetId="10">[6]Sheet1!#REF!</definedName>
    <definedName name="_DAT1" localSheetId="13">[6]Sheet1!#REF!</definedName>
    <definedName name="_DAT1" localSheetId="12">[6]Sheet1!#REF!</definedName>
    <definedName name="_DAT1" localSheetId="14">[6]Sheet1!#REF!</definedName>
    <definedName name="_DAT1" localSheetId="27">[6]Sheet1!#REF!</definedName>
    <definedName name="_DAT1" localSheetId="1">[6]Sheet1!#REF!</definedName>
    <definedName name="_DAT1" localSheetId="0">[6]Sheet1!#REF!</definedName>
    <definedName name="_DAT1" localSheetId="29">[6]Sheet1!#REF!</definedName>
    <definedName name="_DAT1" localSheetId="11">[6]Sheet1!#REF!</definedName>
    <definedName name="_DAT1">[6]Sheet1!#REF!</definedName>
    <definedName name="_DAT11" localSheetId="15">[6]Sheet1!#REF!</definedName>
    <definedName name="_DAT11" localSheetId="16">[6]Sheet1!#REF!</definedName>
    <definedName name="_DAT11" localSheetId="17">[6]Sheet1!#REF!</definedName>
    <definedName name="_DAT11" localSheetId="18">[6]Sheet1!#REF!</definedName>
    <definedName name="_DAT11" localSheetId="19">[6]Sheet1!#REF!</definedName>
    <definedName name="_DAT11" localSheetId="20">[6]Sheet1!#REF!</definedName>
    <definedName name="_DAT11" localSheetId="21">[6]Sheet1!#REF!</definedName>
    <definedName name="_DAT11" localSheetId="22">[6]Sheet1!#REF!</definedName>
    <definedName name="_DAT11" localSheetId="23">[6]Sheet1!#REF!</definedName>
    <definedName name="_DAT11" localSheetId="24">[6]Sheet1!#REF!</definedName>
    <definedName name="_DAT11" localSheetId="25">[6]Sheet1!#REF!</definedName>
    <definedName name="_DAT11" localSheetId="26">[6]Sheet1!#REF!</definedName>
    <definedName name="_DAT11" localSheetId="37">[6]Sheet1!#REF!</definedName>
    <definedName name="_DAT11" localSheetId="40">[6]Sheet1!#REF!</definedName>
    <definedName name="_DAT11" localSheetId="39">[6]Sheet1!#REF!</definedName>
    <definedName name="_DAT11" localSheetId="38">[6]Sheet1!#REF!</definedName>
    <definedName name="_DAT11" localSheetId="28">[6]Sheet1!#REF!</definedName>
    <definedName name="_DAT11" localSheetId="10">[6]Sheet1!#REF!</definedName>
    <definedName name="_DAT11" localSheetId="13">[6]Sheet1!#REF!</definedName>
    <definedName name="_DAT11" localSheetId="12">[6]Sheet1!#REF!</definedName>
    <definedName name="_DAT11" localSheetId="14">[6]Sheet1!#REF!</definedName>
    <definedName name="_DAT11" localSheetId="27">[6]Sheet1!#REF!</definedName>
    <definedName name="_DAT11" localSheetId="1">[6]Sheet1!#REF!</definedName>
    <definedName name="_DAT11" localSheetId="0">[6]Sheet1!#REF!</definedName>
    <definedName name="_DAT11" localSheetId="29">[6]Sheet1!#REF!</definedName>
    <definedName name="_DAT11" localSheetId="11">[6]Sheet1!#REF!</definedName>
    <definedName name="_DAT11">[6]Sheet1!#REF!</definedName>
    <definedName name="_DAT15" localSheetId="15">[6]Sheet1!#REF!</definedName>
    <definedName name="_DAT15" localSheetId="16">[6]Sheet1!#REF!</definedName>
    <definedName name="_DAT15" localSheetId="17">[6]Sheet1!#REF!</definedName>
    <definedName name="_DAT15" localSheetId="18">[6]Sheet1!#REF!</definedName>
    <definedName name="_DAT15" localSheetId="19">[6]Sheet1!#REF!</definedName>
    <definedName name="_DAT15" localSheetId="20">[6]Sheet1!#REF!</definedName>
    <definedName name="_DAT15" localSheetId="21">[6]Sheet1!#REF!</definedName>
    <definedName name="_DAT15" localSheetId="22">[6]Sheet1!#REF!</definedName>
    <definedName name="_DAT15" localSheetId="23">[6]Sheet1!#REF!</definedName>
    <definedName name="_DAT15" localSheetId="24">[6]Sheet1!#REF!</definedName>
    <definedName name="_DAT15" localSheetId="25">[6]Sheet1!#REF!</definedName>
    <definedName name="_DAT15" localSheetId="26">[6]Sheet1!#REF!</definedName>
    <definedName name="_DAT15" localSheetId="37">[6]Sheet1!#REF!</definedName>
    <definedName name="_DAT15" localSheetId="40">[6]Sheet1!#REF!</definedName>
    <definedName name="_DAT15" localSheetId="39">[6]Sheet1!#REF!</definedName>
    <definedName name="_DAT15" localSheetId="38">[6]Sheet1!#REF!</definedName>
    <definedName name="_DAT15" localSheetId="28">[6]Sheet1!#REF!</definedName>
    <definedName name="_DAT15" localSheetId="10">[6]Sheet1!#REF!</definedName>
    <definedName name="_DAT15" localSheetId="13">[6]Sheet1!#REF!</definedName>
    <definedName name="_DAT15" localSheetId="12">[6]Sheet1!#REF!</definedName>
    <definedName name="_DAT15" localSheetId="14">[6]Sheet1!#REF!</definedName>
    <definedName name="_DAT15" localSheetId="27">[6]Sheet1!#REF!</definedName>
    <definedName name="_DAT15" localSheetId="1">[6]Sheet1!#REF!</definedName>
    <definedName name="_DAT15" localSheetId="0">[6]Sheet1!#REF!</definedName>
    <definedName name="_DAT15" localSheetId="29">[6]Sheet1!#REF!</definedName>
    <definedName name="_DAT15" localSheetId="11">[6]Sheet1!#REF!</definedName>
    <definedName name="_DAT15">[6]Sheet1!#REF!</definedName>
    <definedName name="_DAT16" localSheetId="15">[6]Sheet1!#REF!</definedName>
    <definedName name="_DAT16" localSheetId="16">[6]Sheet1!#REF!</definedName>
    <definedName name="_DAT16" localSheetId="17">[6]Sheet1!#REF!</definedName>
    <definedName name="_DAT16" localSheetId="18">[6]Sheet1!#REF!</definedName>
    <definedName name="_DAT16" localSheetId="19">[6]Sheet1!#REF!</definedName>
    <definedName name="_DAT16" localSheetId="20">[6]Sheet1!#REF!</definedName>
    <definedName name="_DAT16" localSheetId="21">[6]Sheet1!#REF!</definedName>
    <definedName name="_DAT16" localSheetId="22">[6]Sheet1!#REF!</definedName>
    <definedName name="_DAT16" localSheetId="23">[6]Sheet1!#REF!</definedName>
    <definedName name="_DAT16" localSheetId="24">[6]Sheet1!#REF!</definedName>
    <definedName name="_DAT16" localSheetId="25">[6]Sheet1!#REF!</definedName>
    <definedName name="_DAT16" localSheetId="26">[6]Sheet1!#REF!</definedName>
    <definedName name="_DAT16" localSheetId="37">[6]Sheet1!#REF!</definedName>
    <definedName name="_DAT16" localSheetId="40">[6]Sheet1!#REF!</definedName>
    <definedName name="_DAT16" localSheetId="39">[6]Sheet1!#REF!</definedName>
    <definedName name="_DAT16" localSheetId="38">[6]Sheet1!#REF!</definedName>
    <definedName name="_DAT16" localSheetId="28">[6]Sheet1!#REF!</definedName>
    <definedName name="_DAT16" localSheetId="10">[6]Sheet1!#REF!</definedName>
    <definedName name="_DAT16" localSheetId="13">[6]Sheet1!#REF!</definedName>
    <definedName name="_DAT16" localSheetId="12">[6]Sheet1!#REF!</definedName>
    <definedName name="_DAT16" localSheetId="14">[6]Sheet1!#REF!</definedName>
    <definedName name="_DAT16" localSheetId="27">[6]Sheet1!#REF!</definedName>
    <definedName name="_DAT16" localSheetId="1">[6]Sheet1!#REF!</definedName>
    <definedName name="_DAT16" localSheetId="0">[6]Sheet1!#REF!</definedName>
    <definedName name="_DAT16" localSheetId="29">[6]Sheet1!#REF!</definedName>
    <definedName name="_DAT16" localSheetId="11">[6]Sheet1!#REF!</definedName>
    <definedName name="_DAT16">[6]Sheet1!#REF!</definedName>
    <definedName name="_DAT17" localSheetId="15">[6]Sheet1!#REF!</definedName>
    <definedName name="_DAT17" localSheetId="16">[6]Sheet1!#REF!</definedName>
    <definedName name="_DAT17" localSheetId="17">[6]Sheet1!#REF!</definedName>
    <definedName name="_DAT17" localSheetId="18">[6]Sheet1!#REF!</definedName>
    <definedName name="_DAT17" localSheetId="19">[6]Sheet1!#REF!</definedName>
    <definedName name="_DAT17" localSheetId="20">[6]Sheet1!#REF!</definedName>
    <definedName name="_DAT17" localSheetId="21">[6]Sheet1!#REF!</definedName>
    <definedName name="_DAT17" localSheetId="22">[6]Sheet1!#REF!</definedName>
    <definedName name="_DAT17" localSheetId="23">[6]Sheet1!#REF!</definedName>
    <definedName name="_DAT17" localSheetId="24">[6]Sheet1!#REF!</definedName>
    <definedName name="_DAT17" localSheetId="25">[6]Sheet1!#REF!</definedName>
    <definedName name="_DAT17" localSheetId="26">[6]Sheet1!#REF!</definedName>
    <definedName name="_DAT17" localSheetId="37">[6]Sheet1!#REF!</definedName>
    <definedName name="_DAT17" localSheetId="40">[6]Sheet1!#REF!</definedName>
    <definedName name="_DAT17" localSheetId="39">[6]Sheet1!#REF!</definedName>
    <definedName name="_DAT17" localSheetId="38">[6]Sheet1!#REF!</definedName>
    <definedName name="_DAT17" localSheetId="28">[6]Sheet1!#REF!</definedName>
    <definedName name="_DAT17" localSheetId="10">[6]Sheet1!#REF!</definedName>
    <definedName name="_DAT17" localSheetId="13">[6]Sheet1!#REF!</definedName>
    <definedName name="_DAT17" localSheetId="12">[6]Sheet1!#REF!</definedName>
    <definedName name="_DAT17" localSheetId="14">[6]Sheet1!#REF!</definedName>
    <definedName name="_DAT17" localSheetId="27">[6]Sheet1!#REF!</definedName>
    <definedName name="_DAT17" localSheetId="1">[6]Sheet1!#REF!</definedName>
    <definedName name="_DAT17" localSheetId="0">[6]Sheet1!#REF!</definedName>
    <definedName name="_DAT17" localSheetId="29">[6]Sheet1!#REF!</definedName>
    <definedName name="_DAT17" localSheetId="11">[6]Sheet1!#REF!</definedName>
    <definedName name="_DAT17">[6]Sheet1!#REF!</definedName>
    <definedName name="_DAT18" localSheetId="15">[6]Sheet1!#REF!</definedName>
    <definedName name="_DAT18" localSheetId="16">[6]Sheet1!#REF!</definedName>
    <definedName name="_DAT18" localSheetId="17">[6]Sheet1!#REF!</definedName>
    <definedName name="_DAT18" localSheetId="18">[6]Sheet1!#REF!</definedName>
    <definedName name="_DAT18" localSheetId="19">[6]Sheet1!#REF!</definedName>
    <definedName name="_DAT18" localSheetId="20">[6]Sheet1!#REF!</definedName>
    <definedName name="_DAT18" localSheetId="21">[6]Sheet1!#REF!</definedName>
    <definedName name="_DAT18" localSheetId="22">[6]Sheet1!#REF!</definedName>
    <definedName name="_DAT18" localSheetId="23">[6]Sheet1!#REF!</definedName>
    <definedName name="_DAT18" localSheetId="24">[6]Sheet1!#REF!</definedName>
    <definedName name="_DAT18" localSheetId="25">[6]Sheet1!#REF!</definedName>
    <definedName name="_DAT18" localSheetId="26">[6]Sheet1!#REF!</definedName>
    <definedName name="_DAT18" localSheetId="37">[6]Sheet1!#REF!</definedName>
    <definedName name="_DAT18" localSheetId="40">[6]Sheet1!#REF!</definedName>
    <definedName name="_DAT18" localSheetId="39">[6]Sheet1!#REF!</definedName>
    <definedName name="_DAT18" localSheetId="38">[6]Sheet1!#REF!</definedName>
    <definedName name="_DAT18" localSheetId="28">[6]Sheet1!#REF!</definedName>
    <definedName name="_DAT18" localSheetId="10">[6]Sheet1!#REF!</definedName>
    <definedName name="_DAT18" localSheetId="13">[6]Sheet1!#REF!</definedName>
    <definedName name="_DAT18" localSheetId="12">[6]Sheet1!#REF!</definedName>
    <definedName name="_DAT18" localSheetId="14">[6]Sheet1!#REF!</definedName>
    <definedName name="_DAT18" localSheetId="27">[6]Sheet1!#REF!</definedName>
    <definedName name="_DAT18" localSheetId="1">[6]Sheet1!#REF!</definedName>
    <definedName name="_DAT18" localSheetId="0">[6]Sheet1!#REF!</definedName>
    <definedName name="_DAT18" localSheetId="29">[6]Sheet1!#REF!</definedName>
    <definedName name="_DAT18" localSheetId="11">[6]Sheet1!#REF!</definedName>
    <definedName name="_DAT18">[6]Sheet1!#REF!</definedName>
    <definedName name="_DAT2" localSheetId="15">[6]Sheet1!#REF!</definedName>
    <definedName name="_DAT2" localSheetId="16">[6]Sheet1!#REF!</definedName>
    <definedName name="_DAT2" localSheetId="17">[6]Sheet1!#REF!</definedName>
    <definedName name="_DAT2" localSheetId="18">[6]Sheet1!#REF!</definedName>
    <definedName name="_DAT2" localSheetId="19">[6]Sheet1!#REF!</definedName>
    <definedName name="_DAT2" localSheetId="20">[6]Sheet1!#REF!</definedName>
    <definedName name="_DAT2" localSheetId="21">[6]Sheet1!#REF!</definedName>
    <definedName name="_DAT2" localSheetId="22">[6]Sheet1!#REF!</definedName>
    <definedName name="_DAT2" localSheetId="23">[6]Sheet1!#REF!</definedName>
    <definedName name="_DAT2" localSheetId="24">[6]Sheet1!#REF!</definedName>
    <definedName name="_DAT2" localSheetId="25">[6]Sheet1!#REF!</definedName>
    <definedName name="_DAT2" localSheetId="26">[6]Sheet1!#REF!</definedName>
    <definedName name="_DAT2" localSheetId="37">[6]Sheet1!#REF!</definedName>
    <definedName name="_DAT2" localSheetId="40">[6]Sheet1!#REF!</definedName>
    <definedName name="_DAT2" localSheetId="39">[6]Sheet1!#REF!</definedName>
    <definedName name="_DAT2" localSheetId="38">[6]Sheet1!#REF!</definedName>
    <definedName name="_DAT2" localSheetId="28">[6]Sheet1!#REF!</definedName>
    <definedName name="_DAT2" localSheetId="10">[6]Sheet1!#REF!</definedName>
    <definedName name="_DAT2" localSheetId="13">[6]Sheet1!#REF!</definedName>
    <definedName name="_DAT2" localSheetId="12">[6]Sheet1!#REF!</definedName>
    <definedName name="_DAT2" localSheetId="14">[6]Sheet1!#REF!</definedName>
    <definedName name="_DAT2" localSheetId="27">[6]Sheet1!#REF!</definedName>
    <definedName name="_DAT2" localSheetId="1">[6]Sheet1!#REF!</definedName>
    <definedName name="_DAT2" localSheetId="0">[6]Sheet1!#REF!</definedName>
    <definedName name="_DAT2" localSheetId="29">[6]Sheet1!#REF!</definedName>
    <definedName name="_DAT2" localSheetId="11">[6]Sheet1!#REF!</definedName>
    <definedName name="_DAT2">[6]Sheet1!#REF!</definedName>
    <definedName name="_DAT20" localSheetId="15">[6]Sheet1!#REF!</definedName>
    <definedName name="_DAT20" localSheetId="16">[6]Sheet1!#REF!</definedName>
    <definedName name="_DAT20" localSheetId="17">[6]Sheet1!#REF!</definedName>
    <definedName name="_DAT20" localSheetId="18">[6]Sheet1!#REF!</definedName>
    <definedName name="_DAT20" localSheetId="19">[6]Sheet1!#REF!</definedName>
    <definedName name="_DAT20" localSheetId="20">[6]Sheet1!#REF!</definedName>
    <definedName name="_DAT20" localSheetId="21">[6]Sheet1!#REF!</definedName>
    <definedName name="_DAT20" localSheetId="22">[6]Sheet1!#REF!</definedName>
    <definedName name="_DAT20" localSheetId="23">[6]Sheet1!#REF!</definedName>
    <definedName name="_DAT20" localSheetId="24">[6]Sheet1!#REF!</definedName>
    <definedName name="_DAT20" localSheetId="25">[6]Sheet1!#REF!</definedName>
    <definedName name="_DAT20" localSheetId="26">[6]Sheet1!#REF!</definedName>
    <definedName name="_DAT20" localSheetId="37">[6]Sheet1!#REF!</definedName>
    <definedName name="_DAT20" localSheetId="40">[6]Sheet1!#REF!</definedName>
    <definedName name="_DAT20" localSheetId="39">[6]Sheet1!#REF!</definedName>
    <definedName name="_DAT20" localSheetId="38">[6]Sheet1!#REF!</definedName>
    <definedName name="_DAT20" localSheetId="28">[6]Sheet1!#REF!</definedName>
    <definedName name="_DAT20" localSheetId="10">[6]Sheet1!#REF!</definedName>
    <definedName name="_DAT20" localSheetId="13">[6]Sheet1!#REF!</definedName>
    <definedName name="_DAT20" localSheetId="12">[6]Sheet1!#REF!</definedName>
    <definedName name="_DAT20" localSheetId="14">[6]Sheet1!#REF!</definedName>
    <definedName name="_DAT20" localSheetId="27">[6]Sheet1!#REF!</definedName>
    <definedName name="_DAT20" localSheetId="1">[6]Sheet1!#REF!</definedName>
    <definedName name="_DAT20" localSheetId="0">[6]Sheet1!#REF!</definedName>
    <definedName name="_DAT20" localSheetId="29">[6]Sheet1!#REF!</definedName>
    <definedName name="_DAT20" localSheetId="11">[6]Sheet1!#REF!</definedName>
    <definedName name="_DAT20">[6]Sheet1!#REF!</definedName>
    <definedName name="_DAT21" localSheetId="15">[6]Sheet1!#REF!</definedName>
    <definedName name="_DAT21" localSheetId="16">[6]Sheet1!#REF!</definedName>
    <definedName name="_DAT21" localSheetId="17">[6]Sheet1!#REF!</definedName>
    <definedName name="_DAT21" localSheetId="18">[6]Sheet1!#REF!</definedName>
    <definedName name="_DAT21" localSheetId="19">[6]Sheet1!#REF!</definedName>
    <definedName name="_DAT21" localSheetId="20">[6]Sheet1!#REF!</definedName>
    <definedName name="_DAT21" localSheetId="21">[6]Sheet1!#REF!</definedName>
    <definedName name="_DAT21" localSheetId="22">[6]Sheet1!#REF!</definedName>
    <definedName name="_DAT21" localSheetId="23">[6]Sheet1!#REF!</definedName>
    <definedName name="_DAT21" localSheetId="24">[6]Sheet1!#REF!</definedName>
    <definedName name="_DAT21" localSheetId="25">[6]Sheet1!#REF!</definedName>
    <definedName name="_DAT21" localSheetId="26">[6]Sheet1!#REF!</definedName>
    <definedName name="_DAT21" localSheetId="37">[6]Sheet1!#REF!</definedName>
    <definedName name="_DAT21" localSheetId="40">[6]Sheet1!#REF!</definedName>
    <definedName name="_DAT21" localSheetId="39">[6]Sheet1!#REF!</definedName>
    <definedName name="_DAT21" localSheetId="38">[6]Sheet1!#REF!</definedName>
    <definedName name="_DAT21" localSheetId="28">[6]Sheet1!#REF!</definedName>
    <definedName name="_DAT21" localSheetId="10">[6]Sheet1!#REF!</definedName>
    <definedName name="_DAT21" localSheetId="13">[6]Sheet1!#REF!</definedName>
    <definedName name="_DAT21" localSheetId="12">[6]Sheet1!#REF!</definedName>
    <definedName name="_DAT21" localSheetId="14">[6]Sheet1!#REF!</definedName>
    <definedName name="_DAT21" localSheetId="27">[6]Sheet1!#REF!</definedName>
    <definedName name="_DAT21" localSheetId="1">[6]Sheet1!#REF!</definedName>
    <definedName name="_DAT21" localSheetId="0">[6]Sheet1!#REF!</definedName>
    <definedName name="_DAT21" localSheetId="29">[6]Sheet1!#REF!</definedName>
    <definedName name="_DAT21" localSheetId="11">[6]Sheet1!#REF!</definedName>
    <definedName name="_DAT21">[6]Sheet1!#REF!</definedName>
    <definedName name="_DAT29" localSheetId="15">[6]Sheet1!#REF!</definedName>
    <definedName name="_DAT29" localSheetId="16">[6]Sheet1!#REF!</definedName>
    <definedName name="_DAT29" localSheetId="17">[6]Sheet1!#REF!</definedName>
    <definedName name="_DAT29" localSheetId="18">[6]Sheet1!#REF!</definedName>
    <definedName name="_DAT29" localSheetId="19">[6]Sheet1!#REF!</definedName>
    <definedName name="_DAT29" localSheetId="20">[6]Sheet1!#REF!</definedName>
    <definedName name="_DAT29" localSheetId="21">[6]Sheet1!#REF!</definedName>
    <definedName name="_DAT29" localSheetId="22">[6]Sheet1!#REF!</definedName>
    <definedName name="_DAT29" localSheetId="23">[6]Sheet1!#REF!</definedName>
    <definedName name="_DAT29" localSheetId="24">[6]Sheet1!#REF!</definedName>
    <definedName name="_DAT29" localSheetId="25">[6]Sheet1!#REF!</definedName>
    <definedName name="_DAT29" localSheetId="26">[6]Sheet1!#REF!</definedName>
    <definedName name="_DAT29" localSheetId="37">[6]Sheet1!#REF!</definedName>
    <definedName name="_DAT29" localSheetId="40">[6]Sheet1!#REF!</definedName>
    <definedName name="_DAT29" localSheetId="39">[6]Sheet1!#REF!</definedName>
    <definedName name="_DAT29" localSheetId="38">[6]Sheet1!#REF!</definedName>
    <definedName name="_DAT29" localSheetId="28">[6]Sheet1!#REF!</definedName>
    <definedName name="_DAT29" localSheetId="10">[6]Sheet1!#REF!</definedName>
    <definedName name="_DAT29" localSheetId="13">[6]Sheet1!#REF!</definedName>
    <definedName name="_DAT29" localSheetId="12">[6]Sheet1!#REF!</definedName>
    <definedName name="_DAT29" localSheetId="14">[6]Sheet1!#REF!</definedName>
    <definedName name="_DAT29" localSheetId="27">[6]Sheet1!#REF!</definedName>
    <definedName name="_DAT29" localSheetId="1">[6]Sheet1!#REF!</definedName>
    <definedName name="_DAT29" localSheetId="0">[6]Sheet1!#REF!</definedName>
    <definedName name="_DAT29" localSheetId="29">[6]Sheet1!#REF!</definedName>
    <definedName name="_DAT29" localSheetId="11">[6]Sheet1!#REF!</definedName>
    <definedName name="_DAT29">[6]Sheet1!#REF!</definedName>
    <definedName name="_DAT3" localSheetId="15">[6]Sheet1!#REF!</definedName>
    <definedName name="_DAT3" localSheetId="16">[6]Sheet1!#REF!</definedName>
    <definedName name="_DAT3" localSheetId="17">[6]Sheet1!#REF!</definedName>
    <definedName name="_DAT3" localSheetId="18">[6]Sheet1!#REF!</definedName>
    <definedName name="_DAT3" localSheetId="19">[6]Sheet1!#REF!</definedName>
    <definedName name="_DAT3" localSheetId="20">[6]Sheet1!#REF!</definedName>
    <definedName name="_DAT3" localSheetId="21">[6]Sheet1!#REF!</definedName>
    <definedName name="_DAT3" localSheetId="22">[6]Sheet1!#REF!</definedName>
    <definedName name="_DAT3" localSheetId="23">[6]Sheet1!#REF!</definedName>
    <definedName name="_DAT3" localSheetId="24">[6]Sheet1!#REF!</definedName>
    <definedName name="_DAT3" localSheetId="25">[6]Sheet1!#REF!</definedName>
    <definedName name="_DAT3" localSheetId="26">[6]Sheet1!#REF!</definedName>
    <definedName name="_DAT3" localSheetId="37">[6]Sheet1!#REF!</definedName>
    <definedName name="_DAT3" localSheetId="40">[6]Sheet1!#REF!</definedName>
    <definedName name="_DAT3" localSheetId="39">[6]Sheet1!#REF!</definedName>
    <definedName name="_DAT3" localSheetId="38">[6]Sheet1!#REF!</definedName>
    <definedName name="_DAT3" localSheetId="28">[6]Sheet1!#REF!</definedName>
    <definedName name="_DAT3" localSheetId="10">[6]Sheet1!#REF!</definedName>
    <definedName name="_DAT3" localSheetId="13">[6]Sheet1!#REF!</definedName>
    <definedName name="_DAT3" localSheetId="12">[6]Sheet1!#REF!</definedName>
    <definedName name="_DAT3" localSheetId="14">[6]Sheet1!#REF!</definedName>
    <definedName name="_DAT3" localSheetId="27">[6]Sheet1!#REF!</definedName>
    <definedName name="_DAT3" localSheetId="1">[6]Sheet1!#REF!</definedName>
    <definedName name="_DAT3" localSheetId="0">[6]Sheet1!#REF!</definedName>
    <definedName name="_DAT3" localSheetId="29">[6]Sheet1!#REF!</definedName>
    <definedName name="_DAT3" localSheetId="11">[6]Sheet1!#REF!</definedName>
    <definedName name="_DAT3">[6]Sheet1!#REF!</definedName>
    <definedName name="_DAT30" localSheetId="15">[6]Sheet1!#REF!</definedName>
    <definedName name="_DAT30" localSheetId="16">[6]Sheet1!#REF!</definedName>
    <definedName name="_DAT30" localSheetId="17">[6]Sheet1!#REF!</definedName>
    <definedName name="_DAT30" localSheetId="18">[6]Sheet1!#REF!</definedName>
    <definedName name="_DAT30" localSheetId="19">[6]Sheet1!#REF!</definedName>
    <definedName name="_DAT30" localSheetId="20">[6]Sheet1!#REF!</definedName>
    <definedName name="_DAT30" localSheetId="21">[6]Sheet1!#REF!</definedName>
    <definedName name="_DAT30" localSheetId="22">[6]Sheet1!#REF!</definedName>
    <definedName name="_DAT30" localSheetId="23">[6]Sheet1!#REF!</definedName>
    <definedName name="_DAT30" localSheetId="24">[6]Sheet1!#REF!</definedName>
    <definedName name="_DAT30" localSheetId="25">[6]Sheet1!#REF!</definedName>
    <definedName name="_DAT30" localSheetId="26">[6]Sheet1!#REF!</definedName>
    <definedName name="_DAT30" localSheetId="37">[6]Sheet1!#REF!</definedName>
    <definedName name="_DAT30" localSheetId="40">[6]Sheet1!#REF!</definedName>
    <definedName name="_DAT30" localSheetId="39">[6]Sheet1!#REF!</definedName>
    <definedName name="_DAT30" localSheetId="38">[6]Sheet1!#REF!</definedName>
    <definedName name="_DAT30" localSheetId="28">[6]Sheet1!#REF!</definedName>
    <definedName name="_DAT30" localSheetId="10">[6]Sheet1!#REF!</definedName>
    <definedName name="_DAT30" localSheetId="13">[6]Sheet1!#REF!</definedName>
    <definedName name="_DAT30" localSheetId="12">[6]Sheet1!#REF!</definedName>
    <definedName name="_DAT30" localSheetId="14">[6]Sheet1!#REF!</definedName>
    <definedName name="_DAT30" localSheetId="27">[6]Sheet1!#REF!</definedName>
    <definedName name="_DAT30" localSheetId="1">[6]Sheet1!#REF!</definedName>
    <definedName name="_DAT30" localSheetId="0">[6]Sheet1!#REF!</definedName>
    <definedName name="_DAT30" localSheetId="29">[6]Sheet1!#REF!</definedName>
    <definedName name="_DAT30" localSheetId="11">[6]Sheet1!#REF!</definedName>
    <definedName name="_DAT30">[6]Sheet1!#REF!</definedName>
    <definedName name="_DAT33" localSheetId="15">[6]Sheet1!#REF!</definedName>
    <definedName name="_DAT33" localSheetId="16">[6]Sheet1!#REF!</definedName>
    <definedName name="_DAT33" localSheetId="17">[6]Sheet1!#REF!</definedName>
    <definedName name="_DAT33" localSheetId="18">[6]Sheet1!#REF!</definedName>
    <definedName name="_DAT33" localSheetId="19">[6]Sheet1!#REF!</definedName>
    <definedName name="_DAT33" localSheetId="20">[6]Sheet1!#REF!</definedName>
    <definedName name="_DAT33" localSheetId="21">[6]Sheet1!#REF!</definedName>
    <definedName name="_DAT33" localSheetId="22">[6]Sheet1!#REF!</definedName>
    <definedName name="_DAT33" localSheetId="23">[6]Sheet1!#REF!</definedName>
    <definedName name="_DAT33" localSheetId="24">[6]Sheet1!#REF!</definedName>
    <definedName name="_DAT33" localSheetId="25">[6]Sheet1!#REF!</definedName>
    <definedName name="_DAT33" localSheetId="26">[6]Sheet1!#REF!</definedName>
    <definedName name="_DAT33" localSheetId="37">[6]Sheet1!#REF!</definedName>
    <definedName name="_DAT33" localSheetId="40">[6]Sheet1!#REF!</definedName>
    <definedName name="_DAT33" localSheetId="39">[6]Sheet1!#REF!</definedName>
    <definedName name="_DAT33" localSheetId="38">[6]Sheet1!#REF!</definedName>
    <definedName name="_DAT33" localSheetId="28">[6]Sheet1!#REF!</definedName>
    <definedName name="_DAT33" localSheetId="10">[6]Sheet1!#REF!</definedName>
    <definedName name="_DAT33" localSheetId="13">[6]Sheet1!#REF!</definedName>
    <definedName name="_DAT33" localSheetId="12">[6]Sheet1!#REF!</definedName>
    <definedName name="_DAT33" localSheetId="14">[6]Sheet1!#REF!</definedName>
    <definedName name="_DAT33" localSheetId="27">[6]Sheet1!#REF!</definedName>
    <definedName name="_DAT33" localSheetId="1">[6]Sheet1!#REF!</definedName>
    <definedName name="_DAT33" localSheetId="0">[6]Sheet1!#REF!</definedName>
    <definedName name="_DAT33" localSheetId="29">[6]Sheet1!#REF!</definedName>
    <definedName name="_DAT33" localSheetId="11">[6]Sheet1!#REF!</definedName>
    <definedName name="_DAT33">[6]Sheet1!#REF!</definedName>
    <definedName name="_DAT4" localSheetId="15">[6]Sheet1!#REF!</definedName>
    <definedName name="_DAT4" localSheetId="16">[6]Sheet1!#REF!</definedName>
    <definedName name="_DAT4" localSheetId="17">[6]Sheet1!#REF!</definedName>
    <definedName name="_DAT4" localSheetId="18">[6]Sheet1!#REF!</definedName>
    <definedName name="_DAT4" localSheetId="19">[6]Sheet1!#REF!</definedName>
    <definedName name="_DAT4" localSheetId="20">[6]Sheet1!#REF!</definedName>
    <definedName name="_DAT4" localSheetId="21">[6]Sheet1!#REF!</definedName>
    <definedName name="_DAT4" localSheetId="22">[6]Sheet1!#REF!</definedName>
    <definedName name="_DAT4" localSheetId="23">[6]Sheet1!#REF!</definedName>
    <definedName name="_DAT4" localSheetId="24">[6]Sheet1!#REF!</definedName>
    <definedName name="_DAT4" localSheetId="25">[6]Sheet1!#REF!</definedName>
    <definedName name="_DAT4" localSheetId="26">[6]Sheet1!#REF!</definedName>
    <definedName name="_DAT4" localSheetId="37">[6]Sheet1!#REF!</definedName>
    <definedName name="_DAT4" localSheetId="40">[6]Sheet1!#REF!</definedName>
    <definedName name="_DAT4" localSheetId="39">[6]Sheet1!#REF!</definedName>
    <definedName name="_DAT4" localSheetId="38">[6]Sheet1!#REF!</definedName>
    <definedName name="_DAT4" localSheetId="28">[6]Sheet1!#REF!</definedName>
    <definedName name="_DAT4" localSheetId="10">[6]Sheet1!#REF!</definedName>
    <definedName name="_DAT4" localSheetId="13">[6]Sheet1!#REF!</definedName>
    <definedName name="_DAT4" localSheetId="12">[6]Sheet1!#REF!</definedName>
    <definedName name="_DAT4" localSheetId="14">[6]Sheet1!#REF!</definedName>
    <definedName name="_DAT4" localSheetId="27">[6]Sheet1!#REF!</definedName>
    <definedName name="_DAT4" localSheetId="1">[6]Sheet1!#REF!</definedName>
    <definedName name="_DAT4" localSheetId="0">[6]Sheet1!#REF!</definedName>
    <definedName name="_DAT4" localSheetId="29">[6]Sheet1!#REF!</definedName>
    <definedName name="_DAT4" localSheetId="11">[6]Sheet1!#REF!</definedName>
    <definedName name="_DAT4">[6]Sheet1!#REF!</definedName>
    <definedName name="_DAT40" localSheetId="15">[6]Sheet1!#REF!</definedName>
    <definedName name="_DAT40" localSheetId="16">[6]Sheet1!#REF!</definedName>
    <definedName name="_DAT40" localSheetId="17">[6]Sheet1!#REF!</definedName>
    <definedName name="_DAT40" localSheetId="18">[6]Sheet1!#REF!</definedName>
    <definedName name="_DAT40" localSheetId="19">[6]Sheet1!#REF!</definedName>
    <definedName name="_DAT40" localSheetId="20">[6]Sheet1!#REF!</definedName>
    <definedName name="_DAT40" localSheetId="21">[6]Sheet1!#REF!</definedName>
    <definedName name="_DAT40" localSheetId="22">[6]Sheet1!#REF!</definedName>
    <definedName name="_DAT40" localSheetId="23">[6]Sheet1!#REF!</definedName>
    <definedName name="_DAT40" localSheetId="24">[6]Sheet1!#REF!</definedName>
    <definedName name="_DAT40" localSheetId="25">[6]Sheet1!#REF!</definedName>
    <definedName name="_DAT40" localSheetId="26">[6]Sheet1!#REF!</definedName>
    <definedName name="_DAT40" localSheetId="37">[6]Sheet1!#REF!</definedName>
    <definedName name="_DAT40" localSheetId="40">[6]Sheet1!#REF!</definedName>
    <definedName name="_DAT40" localSheetId="39">[6]Sheet1!#REF!</definedName>
    <definedName name="_DAT40" localSheetId="38">[6]Sheet1!#REF!</definedName>
    <definedName name="_DAT40" localSheetId="28">[6]Sheet1!#REF!</definedName>
    <definedName name="_DAT40" localSheetId="10">[6]Sheet1!#REF!</definedName>
    <definedName name="_DAT40" localSheetId="13">[6]Sheet1!#REF!</definedName>
    <definedName name="_DAT40" localSheetId="12">[6]Sheet1!#REF!</definedName>
    <definedName name="_DAT40" localSheetId="14">[6]Sheet1!#REF!</definedName>
    <definedName name="_DAT40" localSheetId="27">[6]Sheet1!#REF!</definedName>
    <definedName name="_DAT40" localSheetId="1">[6]Sheet1!#REF!</definedName>
    <definedName name="_DAT40" localSheetId="0">[6]Sheet1!#REF!</definedName>
    <definedName name="_DAT40" localSheetId="29">[6]Sheet1!#REF!</definedName>
    <definedName name="_DAT40" localSheetId="11">[6]Sheet1!#REF!</definedName>
    <definedName name="_DAT40">[6]Sheet1!#REF!</definedName>
    <definedName name="_DAT45" localSheetId="15">[6]Sheet1!#REF!</definedName>
    <definedName name="_DAT45" localSheetId="16">[6]Sheet1!#REF!</definedName>
    <definedName name="_DAT45" localSheetId="17">[6]Sheet1!#REF!</definedName>
    <definedName name="_DAT45" localSheetId="18">[6]Sheet1!#REF!</definedName>
    <definedName name="_DAT45" localSheetId="19">[6]Sheet1!#REF!</definedName>
    <definedName name="_DAT45" localSheetId="20">[6]Sheet1!#REF!</definedName>
    <definedName name="_DAT45" localSheetId="21">[6]Sheet1!#REF!</definedName>
    <definedName name="_DAT45" localSheetId="22">[6]Sheet1!#REF!</definedName>
    <definedName name="_DAT45" localSheetId="23">[6]Sheet1!#REF!</definedName>
    <definedName name="_DAT45" localSheetId="24">[6]Sheet1!#REF!</definedName>
    <definedName name="_DAT45" localSheetId="25">[6]Sheet1!#REF!</definedName>
    <definedName name="_DAT45" localSheetId="26">[6]Sheet1!#REF!</definedName>
    <definedName name="_DAT45" localSheetId="37">[6]Sheet1!#REF!</definedName>
    <definedName name="_DAT45" localSheetId="40">[6]Sheet1!#REF!</definedName>
    <definedName name="_DAT45" localSheetId="39">[6]Sheet1!#REF!</definedName>
    <definedName name="_DAT45" localSheetId="38">[6]Sheet1!#REF!</definedName>
    <definedName name="_DAT45" localSheetId="28">[6]Sheet1!#REF!</definedName>
    <definedName name="_DAT45" localSheetId="10">[6]Sheet1!#REF!</definedName>
    <definedName name="_DAT45" localSheetId="13">[6]Sheet1!#REF!</definedName>
    <definedName name="_DAT45" localSheetId="12">[6]Sheet1!#REF!</definedName>
    <definedName name="_DAT45" localSheetId="14">[6]Sheet1!#REF!</definedName>
    <definedName name="_DAT45" localSheetId="27">[6]Sheet1!#REF!</definedName>
    <definedName name="_DAT45" localSheetId="1">[6]Sheet1!#REF!</definedName>
    <definedName name="_DAT45" localSheetId="0">[6]Sheet1!#REF!</definedName>
    <definedName name="_DAT45" localSheetId="29">[6]Sheet1!#REF!</definedName>
    <definedName name="_DAT45" localSheetId="11">[6]Sheet1!#REF!</definedName>
    <definedName name="_DAT45">[6]Sheet1!#REF!</definedName>
    <definedName name="_DAT5" localSheetId="15">[6]Sheet1!#REF!</definedName>
    <definedName name="_DAT5" localSheetId="16">[6]Sheet1!#REF!</definedName>
    <definedName name="_DAT5" localSheetId="17">[6]Sheet1!#REF!</definedName>
    <definedName name="_DAT5" localSheetId="18">[6]Sheet1!#REF!</definedName>
    <definedName name="_DAT5" localSheetId="19">[6]Sheet1!#REF!</definedName>
    <definedName name="_DAT5" localSheetId="20">[6]Sheet1!#REF!</definedName>
    <definedName name="_DAT5" localSheetId="21">[6]Sheet1!#REF!</definedName>
    <definedName name="_DAT5" localSheetId="22">[6]Sheet1!#REF!</definedName>
    <definedName name="_DAT5" localSheetId="23">[6]Sheet1!#REF!</definedName>
    <definedName name="_DAT5" localSheetId="24">[6]Sheet1!#REF!</definedName>
    <definedName name="_DAT5" localSheetId="25">[6]Sheet1!#REF!</definedName>
    <definedName name="_DAT5" localSheetId="26">[6]Sheet1!#REF!</definedName>
    <definedName name="_DAT5" localSheetId="37">[6]Sheet1!#REF!</definedName>
    <definedName name="_DAT5" localSheetId="40">[6]Sheet1!#REF!</definedName>
    <definedName name="_DAT5" localSheetId="39">[6]Sheet1!#REF!</definedName>
    <definedName name="_DAT5" localSheetId="38">[6]Sheet1!#REF!</definedName>
    <definedName name="_DAT5" localSheetId="28">[6]Sheet1!#REF!</definedName>
    <definedName name="_DAT5" localSheetId="10">[6]Sheet1!#REF!</definedName>
    <definedName name="_DAT5" localSheetId="13">[6]Sheet1!#REF!</definedName>
    <definedName name="_DAT5" localSheetId="12">[6]Sheet1!#REF!</definedName>
    <definedName name="_DAT5" localSheetId="14">[6]Sheet1!#REF!</definedName>
    <definedName name="_DAT5" localSheetId="27">[6]Sheet1!#REF!</definedName>
    <definedName name="_DAT5" localSheetId="1">[6]Sheet1!#REF!</definedName>
    <definedName name="_DAT5" localSheetId="0">[6]Sheet1!#REF!</definedName>
    <definedName name="_DAT5" localSheetId="29">[6]Sheet1!#REF!</definedName>
    <definedName name="_DAT5" localSheetId="11">[6]Sheet1!#REF!</definedName>
    <definedName name="_DAT5">[6]Sheet1!#REF!</definedName>
    <definedName name="_DAT8" localSheetId="15">[6]Sheet1!#REF!</definedName>
    <definedName name="_DAT8" localSheetId="16">[6]Sheet1!#REF!</definedName>
    <definedName name="_DAT8" localSheetId="17">[6]Sheet1!#REF!</definedName>
    <definedName name="_DAT8" localSheetId="18">[6]Sheet1!#REF!</definedName>
    <definedName name="_DAT8" localSheetId="19">[6]Sheet1!#REF!</definedName>
    <definedName name="_DAT8" localSheetId="20">[6]Sheet1!#REF!</definedName>
    <definedName name="_DAT8" localSheetId="21">[6]Sheet1!#REF!</definedName>
    <definedName name="_DAT8" localSheetId="22">[6]Sheet1!#REF!</definedName>
    <definedName name="_DAT8" localSheetId="23">[6]Sheet1!#REF!</definedName>
    <definedName name="_DAT8" localSheetId="24">[6]Sheet1!#REF!</definedName>
    <definedName name="_DAT8" localSheetId="25">[6]Sheet1!#REF!</definedName>
    <definedName name="_DAT8" localSheetId="26">[6]Sheet1!#REF!</definedName>
    <definedName name="_DAT8" localSheetId="37">[6]Sheet1!#REF!</definedName>
    <definedName name="_DAT8" localSheetId="40">[6]Sheet1!#REF!</definedName>
    <definedName name="_DAT8" localSheetId="39">[6]Sheet1!#REF!</definedName>
    <definedName name="_DAT8" localSheetId="38">[6]Sheet1!#REF!</definedName>
    <definedName name="_DAT8" localSheetId="28">[6]Sheet1!#REF!</definedName>
    <definedName name="_DAT8" localSheetId="10">[6]Sheet1!#REF!</definedName>
    <definedName name="_DAT8" localSheetId="13">[6]Sheet1!#REF!</definedName>
    <definedName name="_DAT8" localSheetId="12">[6]Sheet1!#REF!</definedName>
    <definedName name="_DAT8" localSheetId="14">[6]Sheet1!#REF!</definedName>
    <definedName name="_DAT8" localSheetId="27">[6]Sheet1!#REF!</definedName>
    <definedName name="_DAT8" localSheetId="1">[6]Sheet1!#REF!</definedName>
    <definedName name="_DAT8" localSheetId="0">[6]Sheet1!#REF!</definedName>
    <definedName name="_DAT8" localSheetId="29">[6]Sheet1!#REF!</definedName>
    <definedName name="_DAT8" localSheetId="11">[6]Sheet1!#REF!</definedName>
    <definedName name="_DAT8">[6]Sheet1!#REF!</definedName>
    <definedName name="_DAT9" localSheetId="15">[6]Sheet1!#REF!</definedName>
    <definedName name="_DAT9" localSheetId="16">[6]Sheet1!#REF!</definedName>
    <definedName name="_DAT9" localSheetId="17">[6]Sheet1!#REF!</definedName>
    <definedName name="_DAT9" localSheetId="18">[6]Sheet1!#REF!</definedName>
    <definedName name="_DAT9" localSheetId="19">[6]Sheet1!#REF!</definedName>
    <definedName name="_DAT9" localSheetId="20">[6]Sheet1!#REF!</definedName>
    <definedName name="_DAT9" localSheetId="21">[6]Sheet1!#REF!</definedName>
    <definedName name="_DAT9" localSheetId="22">[6]Sheet1!#REF!</definedName>
    <definedName name="_DAT9" localSheetId="23">[6]Sheet1!#REF!</definedName>
    <definedName name="_DAT9" localSheetId="24">[6]Sheet1!#REF!</definedName>
    <definedName name="_DAT9" localSheetId="25">[6]Sheet1!#REF!</definedName>
    <definedName name="_DAT9" localSheetId="26">[6]Sheet1!#REF!</definedName>
    <definedName name="_DAT9" localSheetId="37">[6]Sheet1!#REF!</definedName>
    <definedName name="_DAT9" localSheetId="40">[6]Sheet1!#REF!</definedName>
    <definedName name="_DAT9" localSheetId="39">[6]Sheet1!#REF!</definedName>
    <definedName name="_DAT9" localSheetId="38">[6]Sheet1!#REF!</definedName>
    <definedName name="_DAT9" localSheetId="28">[6]Sheet1!#REF!</definedName>
    <definedName name="_DAT9" localSheetId="10">[6]Sheet1!#REF!</definedName>
    <definedName name="_DAT9" localSheetId="13">[6]Sheet1!#REF!</definedName>
    <definedName name="_DAT9" localSheetId="12">[6]Sheet1!#REF!</definedName>
    <definedName name="_DAT9" localSheetId="14">[6]Sheet1!#REF!</definedName>
    <definedName name="_DAT9" localSheetId="27">[6]Sheet1!#REF!</definedName>
    <definedName name="_DAT9" localSheetId="1">[6]Sheet1!#REF!</definedName>
    <definedName name="_DAT9" localSheetId="0">[6]Sheet1!#REF!</definedName>
    <definedName name="_DAT9" localSheetId="29">[6]Sheet1!#REF!</definedName>
    <definedName name="_DAT9" localSheetId="11">[6]Sheet1!#REF!</definedName>
    <definedName name="_DAT9">[6]Sheet1!#REF!</definedName>
    <definedName name="_Fill" localSheetId="16" hidden="1">#REF!</definedName>
    <definedName name="_Fill" localSheetId="17" hidden="1">#REF!</definedName>
    <definedName name="_Fill" localSheetId="18" hidden="1">#REF!</definedName>
    <definedName name="_Fill" localSheetId="19" hidden="1">#REF!</definedName>
    <definedName name="_Fill" localSheetId="20" hidden="1">#REF!</definedName>
    <definedName name="_Fill" localSheetId="21" hidden="1">#REF!</definedName>
    <definedName name="_Fill" localSheetId="22" hidden="1">#REF!</definedName>
    <definedName name="_Fill" localSheetId="23" hidden="1">#REF!</definedName>
    <definedName name="_Fill" localSheetId="24" hidden="1">#REF!</definedName>
    <definedName name="_Fill" localSheetId="25" hidden="1">#REF!</definedName>
    <definedName name="_Fill" localSheetId="26" hidden="1">#REF!</definedName>
    <definedName name="_Fill" localSheetId="0" hidden="1">#REF!</definedName>
    <definedName name="_Fill" hidden="1">#REF!</definedName>
    <definedName name="_xlnm._FilterDatabase" localSheetId="15" hidden="1">'GL202101'!$A$4:$K$310</definedName>
    <definedName name="_xlnm._FilterDatabase" localSheetId="16" hidden="1">'GL202102'!$A$4:$K$297</definedName>
    <definedName name="_xlnm._FilterDatabase" localSheetId="17" hidden="1">'GL202103'!$A$4:$K$300</definedName>
    <definedName name="_xlnm._FilterDatabase" localSheetId="18" hidden="1">'GL202104'!$A$4:$K$301</definedName>
    <definedName name="_xlnm._FilterDatabase" localSheetId="19" hidden="1">'GL202105'!$A$4:$K$289</definedName>
    <definedName name="_xlnm._FilterDatabase" localSheetId="20" hidden="1">'GL202106'!$A$4:$K$273</definedName>
    <definedName name="_xlnm._FilterDatabase" localSheetId="21" hidden="1">'GL202107'!$A$4:$K$330</definedName>
    <definedName name="_xlnm._FilterDatabase" localSheetId="22" hidden="1">'GL202108'!$A$4:$K$271</definedName>
    <definedName name="_xlnm._FilterDatabase" localSheetId="23" hidden="1">'GL202109'!$A$4:$K$265</definedName>
    <definedName name="_xlnm._FilterDatabase" localSheetId="24" hidden="1">'GL202110'!$A$4:$K$261</definedName>
    <definedName name="_xlnm._FilterDatabase" localSheetId="25" hidden="1">'GL202111'!$A$4:$K$276</definedName>
    <definedName name="_xlnm._FilterDatabase" localSheetId="26" hidden="1">Plan202112!$A$4:$K$207</definedName>
    <definedName name="_xlnm._FilterDatabase" localSheetId="1" hidden="1">'자금실적 및 계획(원)USD_VND'!$A$3:$AK$46</definedName>
    <definedName name="_xlnm._FilterDatabase">#N/A</definedName>
    <definedName name="_Fld11">[1]급여명세서!$F$10:$G$12,[1]급여명세서!$I$10:$J$12,[1]급여명세서!$D$24:$I$24,[1]급여명세서!$E$27:$J$27,[1]급여명세서!$E$29:$J$29,[1]급여명세서!$E$32:$J$32,[1]급여명세서!$E$34:$J$34,[1]급여명세서!$E$36:$J$36,[1]급여명세서!$E$43:$J$43,[1]급여명세서!$E$46:$J$46,[1]급여명세서!$E$48:$J$48,[1]급여명세서!$E$50:$J$50</definedName>
    <definedName name="_Key1" localSheetId="16" hidden="1">[7]건물!#REF!</definedName>
    <definedName name="_Key1" localSheetId="17" hidden="1">[7]건물!#REF!</definedName>
    <definedName name="_Key1" localSheetId="18" hidden="1">[7]건물!#REF!</definedName>
    <definedName name="_Key1" localSheetId="19" hidden="1">[7]건물!#REF!</definedName>
    <definedName name="_Key1" localSheetId="20" hidden="1">[7]건물!#REF!</definedName>
    <definedName name="_Key1" localSheetId="21" hidden="1">[7]건물!#REF!</definedName>
    <definedName name="_Key1" localSheetId="22" hidden="1">[7]건물!#REF!</definedName>
    <definedName name="_Key1" localSheetId="23" hidden="1">[7]건물!#REF!</definedName>
    <definedName name="_Key1" localSheetId="24" hidden="1">[7]건물!#REF!</definedName>
    <definedName name="_Key1" localSheetId="25" hidden="1">[7]건물!#REF!</definedName>
    <definedName name="_Key1" localSheetId="26" hidden="1">[7]건물!#REF!</definedName>
    <definedName name="_Key1" hidden="1">[7]건물!#REF!</definedName>
    <definedName name="_Key2" localSheetId="16" hidden="1">#REF!</definedName>
    <definedName name="_Key2" localSheetId="17" hidden="1">#REF!</definedName>
    <definedName name="_Key2" localSheetId="18" hidden="1">#REF!</definedName>
    <definedName name="_Key2" localSheetId="19" hidden="1">#REF!</definedName>
    <definedName name="_Key2" localSheetId="20" hidden="1">#REF!</definedName>
    <definedName name="_Key2" localSheetId="21" hidden="1">#REF!</definedName>
    <definedName name="_Key2" localSheetId="22" hidden="1">#REF!</definedName>
    <definedName name="_Key2" localSheetId="23" hidden="1">#REF!</definedName>
    <definedName name="_Key2" localSheetId="24" hidden="1">#REF!</definedName>
    <definedName name="_Key2" localSheetId="25" hidden="1">#REF!</definedName>
    <definedName name="_Key2" localSheetId="26" hidden="1">#REF!</definedName>
    <definedName name="_Key2" localSheetId="0" hidden="1">#REF!</definedName>
    <definedName name="_Key2" hidden="1">#REF!</definedName>
    <definedName name="_MatInverse_In" localSheetId="16" hidden="1">#REF!</definedName>
    <definedName name="_MatInverse_In" localSheetId="17" hidden="1">#REF!</definedName>
    <definedName name="_MatInverse_In" localSheetId="18" hidden="1">#REF!</definedName>
    <definedName name="_MatInverse_In" localSheetId="19" hidden="1">#REF!</definedName>
    <definedName name="_MatInverse_In" localSheetId="20" hidden="1">#REF!</definedName>
    <definedName name="_MatInverse_In" localSheetId="21" hidden="1">#REF!</definedName>
    <definedName name="_MatInverse_In" localSheetId="22" hidden="1">#REF!</definedName>
    <definedName name="_MatInverse_In" localSheetId="23" hidden="1">#REF!</definedName>
    <definedName name="_MatInverse_In" localSheetId="24" hidden="1">#REF!</definedName>
    <definedName name="_MatInverse_In" localSheetId="25" hidden="1">#REF!</definedName>
    <definedName name="_MatInverse_In" localSheetId="26" hidden="1">#REF!</definedName>
    <definedName name="_MatInverse_In" localSheetId="0" hidden="1">#REF!</definedName>
    <definedName name="_MatInverse_In" hidden="1">#REF!</definedName>
    <definedName name="_MatInverse_Out" localSheetId="16" hidden="1">#REF!</definedName>
    <definedName name="_MatInverse_Out" localSheetId="17" hidden="1">#REF!</definedName>
    <definedName name="_MatInverse_Out" localSheetId="18" hidden="1">#REF!</definedName>
    <definedName name="_MatInverse_Out" localSheetId="19" hidden="1">#REF!</definedName>
    <definedName name="_MatInverse_Out" localSheetId="20" hidden="1">#REF!</definedName>
    <definedName name="_MatInverse_Out" localSheetId="21" hidden="1">#REF!</definedName>
    <definedName name="_MatInverse_Out" localSheetId="22" hidden="1">#REF!</definedName>
    <definedName name="_MatInverse_Out" localSheetId="23" hidden="1">#REF!</definedName>
    <definedName name="_MatInverse_Out" localSheetId="24" hidden="1">#REF!</definedName>
    <definedName name="_MatInverse_Out" localSheetId="25" hidden="1">#REF!</definedName>
    <definedName name="_MatInverse_Out" localSheetId="26" hidden="1">#REF!</definedName>
    <definedName name="_MatInverse_Out" localSheetId="0" hidden="1">#REF!</definedName>
    <definedName name="_MatInverse_Out" hidden="1">#REF!</definedName>
    <definedName name="_Order1" hidden="1">255</definedName>
    <definedName name="_Order2" hidden="1">0</definedName>
    <definedName name="_Parse_Out" localSheetId="16" hidden="1">[8]수정시산표!#REF!</definedName>
    <definedName name="_Parse_Out" localSheetId="17" hidden="1">[8]수정시산표!#REF!</definedName>
    <definedName name="_Parse_Out" localSheetId="18" hidden="1">[8]수정시산표!#REF!</definedName>
    <definedName name="_Parse_Out" localSheetId="19" hidden="1">[8]수정시산표!#REF!</definedName>
    <definedName name="_Parse_Out" localSheetId="20" hidden="1">[8]수정시산표!#REF!</definedName>
    <definedName name="_Parse_Out" localSheetId="21" hidden="1">[8]수정시산표!#REF!</definedName>
    <definedName name="_Parse_Out" localSheetId="22" hidden="1">[8]수정시산표!#REF!</definedName>
    <definedName name="_Parse_Out" localSheetId="23" hidden="1">[8]수정시산표!#REF!</definedName>
    <definedName name="_Parse_Out" localSheetId="24" hidden="1">[8]수정시산표!#REF!</definedName>
    <definedName name="_Parse_Out" localSheetId="25" hidden="1">[8]수정시산표!#REF!</definedName>
    <definedName name="_Parse_Out" localSheetId="26" hidden="1">[8]수정시산표!#REF!</definedName>
    <definedName name="_Parse_Out" hidden="1">[8]수정시산표!#REF!</definedName>
    <definedName name="_Regression_Int" hidden="1">1</definedName>
    <definedName name="_Regression_Out" localSheetId="16" hidden="1">#REF!</definedName>
    <definedName name="_Regression_Out" localSheetId="17" hidden="1">#REF!</definedName>
    <definedName name="_Regression_Out" localSheetId="18" hidden="1">#REF!</definedName>
    <definedName name="_Regression_Out" localSheetId="19" hidden="1">#REF!</definedName>
    <definedName name="_Regression_Out" localSheetId="20" hidden="1">#REF!</definedName>
    <definedName name="_Regression_Out" localSheetId="21" hidden="1">#REF!</definedName>
    <definedName name="_Regression_Out" localSheetId="22" hidden="1">#REF!</definedName>
    <definedName name="_Regression_Out" localSheetId="23" hidden="1">#REF!</definedName>
    <definedName name="_Regression_Out" localSheetId="24" hidden="1">#REF!</definedName>
    <definedName name="_Regression_Out" localSheetId="25" hidden="1">#REF!</definedName>
    <definedName name="_Regression_Out" localSheetId="26" hidden="1">#REF!</definedName>
    <definedName name="_Regression_Out" localSheetId="0" hidden="1">#REF!</definedName>
    <definedName name="_Regression_Out" hidden="1">#REF!</definedName>
    <definedName name="_Regression_X" localSheetId="16" hidden="1">#REF!</definedName>
    <definedName name="_Regression_X" localSheetId="17" hidden="1">#REF!</definedName>
    <definedName name="_Regression_X" localSheetId="18" hidden="1">#REF!</definedName>
    <definedName name="_Regression_X" localSheetId="19" hidden="1">#REF!</definedName>
    <definedName name="_Regression_X" localSheetId="20" hidden="1">#REF!</definedName>
    <definedName name="_Regression_X" localSheetId="21" hidden="1">#REF!</definedName>
    <definedName name="_Regression_X" localSheetId="22" hidden="1">#REF!</definedName>
    <definedName name="_Regression_X" localSheetId="23" hidden="1">#REF!</definedName>
    <definedName name="_Regression_X" localSheetId="24" hidden="1">#REF!</definedName>
    <definedName name="_Regression_X" localSheetId="25" hidden="1">#REF!</definedName>
    <definedName name="_Regression_X" localSheetId="26" hidden="1">#REF!</definedName>
    <definedName name="_Regression_X" localSheetId="0" hidden="1">#REF!</definedName>
    <definedName name="_Regression_X" hidden="1">#REF!</definedName>
    <definedName name="_Regression_Y" localSheetId="16" hidden="1">#REF!</definedName>
    <definedName name="_Regression_Y" localSheetId="17" hidden="1">#REF!</definedName>
    <definedName name="_Regression_Y" localSheetId="18" hidden="1">#REF!</definedName>
    <definedName name="_Regression_Y" localSheetId="19" hidden="1">#REF!</definedName>
    <definedName name="_Regression_Y" localSheetId="20" hidden="1">#REF!</definedName>
    <definedName name="_Regression_Y" localSheetId="21" hidden="1">#REF!</definedName>
    <definedName name="_Regression_Y" localSheetId="22" hidden="1">#REF!</definedName>
    <definedName name="_Regression_Y" localSheetId="23" hidden="1">#REF!</definedName>
    <definedName name="_Regression_Y" localSheetId="24" hidden="1">#REF!</definedName>
    <definedName name="_Regression_Y" localSheetId="25" hidden="1">#REF!</definedName>
    <definedName name="_Regression_Y" localSheetId="26" hidden="1">#REF!</definedName>
    <definedName name="_Regression_Y" localSheetId="0" hidden="1">#REF!</definedName>
    <definedName name="_Regression_Y" hidden="1">#REF!</definedName>
    <definedName name="_SA07" localSheetId="15">#REF!</definedName>
    <definedName name="_SA07" localSheetId="16">#REF!</definedName>
    <definedName name="_SA07" localSheetId="17">#REF!</definedName>
    <definedName name="_SA07" localSheetId="18">#REF!</definedName>
    <definedName name="_SA07" localSheetId="19">#REF!</definedName>
    <definedName name="_SA07" localSheetId="20">#REF!</definedName>
    <definedName name="_SA07" localSheetId="21">#REF!</definedName>
    <definedName name="_SA07" localSheetId="22">#REF!</definedName>
    <definedName name="_SA07" localSheetId="23">#REF!</definedName>
    <definedName name="_SA07" localSheetId="24">#REF!</definedName>
    <definedName name="_SA07" localSheetId="25">#REF!</definedName>
    <definedName name="_SA07" localSheetId="26">#REF!</definedName>
    <definedName name="_SA07" localSheetId="37">#REF!</definedName>
    <definedName name="_SA07" localSheetId="40">#REF!</definedName>
    <definedName name="_SA07" localSheetId="39">#REF!</definedName>
    <definedName name="_SA07" localSheetId="38">#REF!</definedName>
    <definedName name="_SA07" localSheetId="28">#REF!</definedName>
    <definedName name="_SA07" localSheetId="10">#REF!</definedName>
    <definedName name="_SA07" localSheetId="13">#REF!</definedName>
    <definedName name="_SA07" localSheetId="12">#REF!</definedName>
    <definedName name="_SA07" localSheetId="14">#REF!</definedName>
    <definedName name="_SA07" localSheetId="27">#REF!</definedName>
    <definedName name="_SA07" localSheetId="1">#REF!</definedName>
    <definedName name="_SA07" localSheetId="0">#REF!</definedName>
    <definedName name="_SA07" localSheetId="29">#REF!</definedName>
    <definedName name="_SA07" localSheetId="11">#REF!</definedName>
    <definedName name="_SA07">#REF!</definedName>
    <definedName name="_SA08" localSheetId="15">#REF!</definedName>
    <definedName name="_SA08" localSheetId="16">#REF!</definedName>
    <definedName name="_SA08" localSheetId="17">#REF!</definedName>
    <definedName name="_SA08" localSheetId="18">#REF!</definedName>
    <definedName name="_SA08" localSheetId="19">#REF!</definedName>
    <definedName name="_SA08" localSheetId="20">#REF!</definedName>
    <definedName name="_SA08" localSheetId="21">#REF!</definedName>
    <definedName name="_SA08" localSheetId="22">#REF!</definedName>
    <definedName name="_SA08" localSheetId="23">#REF!</definedName>
    <definedName name="_SA08" localSheetId="24">#REF!</definedName>
    <definedName name="_SA08" localSheetId="25">#REF!</definedName>
    <definedName name="_SA08" localSheetId="26">#REF!</definedName>
    <definedName name="_SA08" localSheetId="37">#REF!</definedName>
    <definedName name="_SA08" localSheetId="40">#REF!</definedName>
    <definedName name="_SA08" localSheetId="39">#REF!</definedName>
    <definedName name="_SA08" localSheetId="38">#REF!</definedName>
    <definedName name="_SA08" localSheetId="28">#REF!</definedName>
    <definedName name="_SA08" localSheetId="10">#REF!</definedName>
    <definedName name="_SA08" localSheetId="13">#REF!</definedName>
    <definedName name="_SA08" localSheetId="12">#REF!</definedName>
    <definedName name="_SA08" localSheetId="14">#REF!</definedName>
    <definedName name="_SA08" localSheetId="27">#REF!</definedName>
    <definedName name="_SA08" localSheetId="1">#REF!</definedName>
    <definedName name="_SA08" localSheetId="0">#REF!</definedName>
    <definedName name="_SA08" localSheetId="29">#REF!</definedName>
    <definedName name="_SA08" localSheetId="11">#REF!</definedName>
    <definedName name="_SA08">#REF!</definedName>
    <definedName name="_SA09" localSheetId="15">#REF!</definedName>
    <definedName name="_SA09" localSheetId="16">#REF!</definedName>
    <definedName name="_SA09" localSheetId="17">#REF!</definedName>
    <definedName name="_SA09" localSheetId="18">#REF!</definedName>
    <definedName name="_SA09" localSheetId="19">#REF!</definedName>
    <definedName name="_SA09" localSheetId="20">#REF!</definedName>
    <definedName name="_SA09" localSheetId="21">#REF!</definedName>
    <definedName name="_SA09" localSheetId="22">#REF!</definedName>
    <definedName name="_SA09" localSheetId="23">#REF!</definedName>
    <definedName name="_SA09" localSheetId="24">#REF!</definedName>
    <definedName name="_SA09" localSheetId="25">#REF!</definedName>
    <definedName name="_SA09" localSheetId="26">#REF!</definedName>
    <definedName name="_SA09" localSheetId="37">#REF!</definedName>
    <definedName name="_SA09" localSheetId="40">#REF!</definedName>
    <definedName name="_SA09" localSheetId="39">#REF!</definedName>
    <definedName name="_SA09" localSheetId="38">#REF!</definedName>
    <definedName name="_SA09" localSheetId="28">#REF!</definedName>
    <definedName name="_SA09" localSheetId="10">#REF!</definedName>
    <definedName name="_SA09" localSheetId="13">#REF!</definedName>
    <definedName name="_SA09" localSheetId="12">#REF!</definedName>
    <definedName name="_SA09" localSheetId="14">#REF!</definedName>
    <definedName name="_SA09" localSheetId="27">#REF!</definedName>
    <definedName name="_SA09" localSheetId="1">#REF!</definedName>
    <definedName name="_SA09" localSheetId="0">#REF!</definedName>
    <definedName name="_SA09" localSheetId="29">#REF!</definedName>
    <definedName name="_SA09" localSheetId="11">#REF!</definedName>
    <definedName name="_SA09">#REF!</definedName>
    <definedName name="_SA10" localSheetId="15">#REF!</definedName>
    <definedName name="_SA10" localSheetId="16">#REF!</definedName>
    <definedName name="_SA10" localSheetId="17">#REF!</definedName>
    <definedName name="_SA10" localSheetId="18">#REF!</definedName>
    <definedName name="_SA10" localSheetId="19">#REF!</definedName>
    <definedName name="_SA10" localSheetId="20">#REF!</definedName>
    <definedName name="_SA10" localSheetId="21">#REF!</definedName>
    <definedName name="_SA10" localSheetId="22">#REF!</definedName>
    <definedName name="_SA10" localSheetId="23">#REF!</definedName>
    <definedName name="_SA10" localSheetId="24">#REF!</definedName>
    <definedName name="_SA10" localSheetId="25">#REF!</definedName>
    <definedName name="_SA10" localSheetId="26">#REF!</definedName>
    <definedName name="_SA10" localSheetId="37">#REF!</definedName>
    <definedName name="_SA10" localSheetId="40">#REF!</definedName>
    <definedName name="_SA10" localSheetId="39">#REF!</definedName>
    <definedName name="_SA10" localSheetId="38">#REF!</definedName>
    <definedName name="_SA10" localSheetId="28">#REF!</definedName>
    <definedName name="_SA10" localSheetId="10">#REF!</definedName>
    <definedName name="_SA10" localSheetId="13">#REF!</definedName>
    <definedName name="_SA10" localSheetId="12">#REF!</definedName>
    <definedName name="_SA10" localSheetId="14">#REF!</definedName>
    <definedName name="_SA10" localSheetId="27">#REF!</definedName>
    <definedName name="_SA10" localSheetId="1">#REF!</definedName>
    <definedName name="_SA10" localSheetId="0">#REF!</definedName>
    <definedName name="_SA10" localSheetId="29">#REF!</definedName>
    <definedName name="_SA10" localSheetId="11">#REF!</definedName>
    <definedName name="_SA10">#REF!</definedName>
    <definedName name="_SA11" localSheetId="15">#REF!</definedName>
    <definedName name="_SA11" localSheetId="16">#REF!</definedName>
    <definedName name="_SA11" localSheetId="17">#REF!</definedName>
    <definedName name="_SA11" localSheetId="18">#REF!</definedName>
    <definedName name="_SA11" localSheetId="19">#REF!</definedName>
    <definedName name="_SA11" localSheetId="20">#REF!</definedName>
    <definedName name="_SA11" localSheetId="21">#REF!</definedName>
    <definedName name="_SA11" localSheetId="22">#REF!</definedName>
    <definedName name="_SA11" localSheetId="23">#REF!</definedName>
    <definedName name="_SA11" localSheetId="24">#REF!</definedName>
    <definedName name="_SA11" localSheetId="25">#REF!</definedName>
    <definedName name="_SA11" localSheetId="26">#REF!</definedName>
    <definedName name="_SA11" localSheetId="37">#REF!</definedName>
    <definedName name="_SA11" localSheetId="40">#REF!</definedName>
    <definedName name="_SA11" localSheetId="39">#REF!</definedName>
    <definedName name="_SA11" localSheetId="38">#REF!</definedName>
    <definedName name="_SA11" localSheetId="28">#REF!</definedName>
    <definedName name="_SA11" localSheetId="10">#REF!</definedName>
    <definedName name="_SA11" localSheetId="13">#REF!</definedName>
    <definedName name="_SA11" localSheetId="12">#REF!</definedName>
    <definedName name="_SA11" localSheetId="14">#REF!</definedName>
    <definedName name="_SA11" localSheetId="27">#REF!</definedName>
    <definedName name="_SA11" localSheetId="1">#REF!</definedName>
    <definedName name="_SA11" localSheetId="0">#REF!</definedName>
    <definedName name="_SA11" localSheetId="29">#REF!</definedName>
    <definedName name="_SA11" localSheetId="11">#REF!</definedName>
    <definedName name="_SA11">#REF!</definedName>
    <definedName name="_SA12" localSheetId="15">#REF!</definedName>
    <definedName name="_SA12" localSheetId="16">#REF!</definedName>
    <definedName name="_SA12" localSheetId="17">#REF!</definedName>
    <definedName name="_SA12" localSheetId="18">#REF!</definedName>
    <definedName name="_SA12" localSheetId="19">#REF!</definedName>
    <definedName name="_SA12" localSheetId="20">#REF!</definedName>
    <definedName name="_SA12" localSheetId="21">#REF!</definedName>
    <definedName name="_SA12" localSheetId="22">#REF!</definedName>
    <definedName name="_SA12" localSheetId="23">#REF!</definedName>
    <definedName name="_SA12" localSheetId="24">#REF!</definedName>
    <definedName name="_SA12" localSheetId="25">#REF!</definedName>
    <definedName name="_SA12" localSheetId="26">#REF!</definedName>
    <definedName name="_SA12" localSheetId="37">#REF!</definedName>
    <definedName name="_SA12" localSheetId="40">#REF!</definedName>
    <definedName name="_SA12" localSheetId="39">#REF!</definedName>
    <definedName name="_SA12" localSheetId="38">#REF!</definedName>
    <definedName name="_SA12" localSheetId="28">#REF!</definedName>
    <definedName name="_SA12" localSheetId="10">#REF!</definedName>
    <definedName name="_SA12" localSheetId="13">#REF!</definedName>
    <definedName name="_SA12" localSheetId="12">#REF!</definedName>
    <definedName name="_SA12" localSheetId="14">#REF!</definedName>
    <definedName name="_SA12" localSheetId="27">#REF!</definedName>
    <definedName name="_SA12" localSheetId="1">#REF!</definedName>
    <definedName name="_SA12" localSheetId="0">#REF!</definedName>
    <definedName name="_SA12" localSheetId="29">#REF!</definedName>
    <definedName name="_SA12" localSheetId="11">#REF!</definedName>
    <definedName name="_SA12">#REF!</definedName>
    <definedName name="_SA13" localSheetId="15">#REF!</definedName>
    <definedName name="_SA13" localSheetId="16">#REF!</definedName>
    <definedName name="_SA13" localSheetId="17">#REF!</definedName>
    <definedName name="_SA13" localSheetId="18">#REF!</definedName>
    <definedName name="_SA13" localSheetId="19">#REF!</definedName>
    <definedName name="_SA13" localSheetId="20">#REF!</definedName>
    <definedName name="_SA13" localSheetId="21">#REF!</definedName>
    <definedName name="_SA13" localSheetId="22">#REF!</definedName>
    <definedName name="_SA13" localSheetId="23">#REF!</definedName>
    <definedName name="_SA13" localSheetId="24">#REF!</definedName>
    <definedName name="_SA13" localSheetId="25">#REF!</definedName>
    <definedName name="_SA13" localSheetId="26">#REF!</definedName>
    <definedName name="_SA13" localSheetId="37">#REF!</definedName>
    <definedName name="_SA13" localSheetId="40">#REF!</definedName>
    <definedName name="_SA13" localSheetId="39">#REF!</definedName>
    <definedName name="_SA13" localSheetId="38">#REF!</definedName>
    <definedName name="_SA13" localSheetId="28">#REF!</definedName>
    <definedName name="_SA13" localSheetId="10">#REF!</definedName>
    <definedName name="_SA13" localSheetId="13">#REF!</definedName>
    <definedName name="_SA13" localSheetId="12">#REF!</definedName>
    <definedName name="_SA13" localSheetId="14">#REF!</definedName>
    <definedName name="_SA13" localSheetId="27">#REF!</definedName>
    <definedName name="_SA13" localSheetId="1">#REF!</definedName>
    <definedName name="_SA13" localSheetId="0">#REF!</definedName>
    <definedName name="_SA13" localSheetId="29">#REF!</definedName>
    <definedName name="_SA13" localSheetId="11">#REF!</definedName>
    <definedName name="_SA13">#REF!</definedName>
    <definedName name="_SA14" localSheetId="15">#REF!</definedName>
    <definedName name="_SA14" localSheetId="16">#REF!</definedName>
    <definedName name="_SA14" localSheetId="17">#REF!</definedName>
    <definedName name="_SA14" localSheetId="18">#REF!</definedName>
    <definedName name="_SA14" localSheetId="19">#REF!</definedName>
    <definedName name="_SA14" localSheetId="20">#REF!</definedName>
    <definedName name="_SA14" localSheetId="21">#REF!</definedName>
    <definedName name="_SA14" localSheetId="22">#REF!</definedName>
    <definedName name="_SA14" localSheetId="23">#REF!</definedName>
    <definedName name="_SA14" localSheetId="24">#REF!</definedName>
    <definedName name="_SA14" localSheetId="25">#REF!</definedName>
    <definedName name="_SA14" localSheetId="26">#REF!</definedName>
    <definedName name="_SA14" localSheetId="37">#REF!</definedName>
    <definedName name="_SA14" localSheetId="40">#REF!</definedName>
    <definedName name="_SA14" localSheetId="39">#REF!</definedName>
    <definedName name="_SA14" localSheetId="38">#REF!</definedName>
    <definedName name="_SA14" localSheetId="28">#REF!</definedName>
    <definedName name="_SA14" localSheetId="10">#REF!</definedName>
    <definedName name="_SA14" localSheetId="13">#REF!</definedName>
    <definedName name="_SA14" localSheetId="12">#REF!</definedName>
    <definedName name="_SA14" localSheetId="14">#REF!</definedName>
    <definedName name="_SA14" localSheetId="27">#REF!</definedName>
    <definedName name="_SA14" localSheetId="1">#REF!</definedName>
    <definedName name="_SA14" localSheetId="0">#REF!</definedName>
    <definedName name="_SA14" localSheetId="29">#REF!</definedName>
    <definedName name="_SA14" localSheetId="11">#REF!</definedName>
    <definedName name="_SA14">#REF!</definedName>
    <definedName name="_SA15" localSheetId="15">#REF!</definedName>
    <definedName name="_SA15" localSheetId="16">#REF!</definedName>
    <definedName name="_SA15" localSheetId="17">#REF!</definedName>
    <definedName name="_SA15" localSheetId="18">#REF!</definedName>
    <definedName name="_SA15" localSheetId="19">#REF!</definedName>
    <definedName name="_SA15" localSheetId="20">#REF!</definedName>
    <definedName name="_SA15" localSheetId="21">#REF!</definedName>
    <definedName name="_SA15" localSheetId="22">#REF!</definedName>
    <definedName name="_SA15" localSheetId="23">#REF!</definedName>
    <definedName name="_SA15" localSheetId="24">#REF!</definedName>
    <definedName name="_SA15" localSheetId="25">#REF!</definedName>
    <definedName name="_SA15" localSheetId="26">#REF!</definedName>
    <definedName name="_SA15" localSheetId="37">#REF!</definedName>
    <definedName name="_SA15" localSheetId="40">#REF!</definedName>
    <definedName name="_SA15" localSheetId="39">#REF!</definedName>
    <definedName name="_SA15" localSheetId="38">#REF!</definedName>
    <definedName name="_SA15" localSheetId="28">#REF!</definedName>
    <definedName name="_SA15" localSheetId="10">#REF!</definedName>
    <definedName name="_SA15" localSheetId="13">#REF!</definedName>
    <definedName name="_SA15" localSheetId="12">#REF!</definedName>
    <definedName name="_SA15" localSheetId="14">#REF!</definedName>
    <definedName name="_SA15" localSheetId="27">#REF!</definedName>
    <definedName name="_SA15" localSheetId="1">#REF!</definedName>
    <definedName name="_SA15" localSheetId="0">#REF!</definedName>
    <definedName name="_SA15" localSheetId="29">#REF!</definedName>
    <definedName name="_SA15" localSheetId="11">#REF!</definedName>
    <definedName name="_SA15">#REF!</definedName>
    <definedName name="_SA16" localSheetId="15">#REF!</definedName>
    <definedName name="_SA16" localSheetId="16">#REF!</definedName>
    <definedName name="_SA16" localSheetId="17">#REF!</definedName>
    <definedName name="_SA16" localSheetId="18">#REF!</definedName>
    <definedName name="_SA16" localSheetId="19">#REF!</definedName>
    <definedName name="_SA16" localSheetId="20">#REF!</definedName>
    <definedName name="_SA16" localSheetId="21">#REF!</definedName>
    <definedName name="_SA16" localSheetId="22">#REF!</definedName>
    <definedName name="_SA16" localSheetId="23">#REF!</definedName>
    <definedName name="_SA16" localSheetId="24">#REF!</definedName>
    <definedName name="_SA16" localSheetId="25">#REF!</definedName>
    <definedName name="_SA16" localSheetId="26">#REF!</definedName>
    <definedName name="_SA16" localSheetId="37">#REF!</definedName>
    <definedName name="_SA16" localSheetId="40">#REF!</definedName>
    <definedName name="_SA16" localSheetId="39">#REF!</definedName>
    <definedName name="_SA16" localSheetId="38">#REF!</definedName>
    <definedName name="_SA16" localSheetId="28">#REF!</definedName>
    <definedName name="_SA16" localSheetId="10">#REF!</definedName>
    <definedName name="_SA16" localSheetId="13">#REF!</definedName>
    <definedName name="_SA16" localSheetId="12">#REF!</definedName>
    <definedName name="_SA16" localSheetId="14">#REF!</definedName>
    <definedName name="_SA16" localSheetId="27">#REF!</definedName>
    <definedName name="_SA16" localSheetId="1">#REF!</definedName>
    <definedName name="_SA16" localSheetId="0">#REF!</definedName>
    <definedName name="_SA16" localSheetId="29">#REF!</definedName>
    <definedName name="_SA16" localSheetId="11">#REF!</definedName>
    <definedName name="_SA16">#REF!</definedName>
    <definedName name="_SA17" localSheetId="15">#REF!</definedName>
    <definedName name="_SA17" localSheetId="16">#REF!</definedName>
    <definedName name="_SA17" localSheetId="17">#REF!</definedName>
    <definedName name="_SA17" localSheetId="18">#REF!</definedName>
    <definedName name="_SA17" localSheetId="19">#REF!</definedName>
    <definedName name="_SA17" localSheetId="20">#REF!</definedName>
    <definedName name="_SA17" localSheetId="21">#REF!</definedName>
    <definedName name="_SA17" localSheetId="22">#REF!</definedName>
    <definedName name="_SA17" localSheetId="23">#REF!</definedName>
    <definedName name="_SA17" localSheetId="24">#REF!</definedName>
    <definedName name="_SA17" localSheetId="25">#REF!</definedName>
    <definedName name="_SA17" localSheetId="26">#REF!</definedName>
    <definedName name="_SA17" localSheetId="37">#REF!</definedName>
    <definedName name="_SA17" localSheetId="40">#REF!</definedName>
    <definedName name="_SA17" localSheetId="39">#REF!</definedName>
    <definedName name="_SA17" localSheetId="38">#REF!</definedName>
    <definedName name="_SA17" localSheetId="28">#REF!</definedName>
    <definedName name="_SA17" localSheetId="10">#REF!</definedName>
    <definedName name="_SA17" localSheetId="13">#REF!</definedName>
    <definedName name="_SA17" localSheetId="12">#REF!</definedName>
    <definedName name="_SA17" localSheetId="14">#REF!</definedName>
    <definedName name="_SA17" localSheetId="27">#REF!</definedName>
    <definedName name="_SA17" localSheetId="1">#REF!</definedName>
    <definedName name="_SA17" localSheetId="0">#REF!</definedName>
    <definedName name="_SA17" localSheetId="29">#REF!</definedName>
    <definedName name="_SA17" localSheetId="11">#REF!</definedName>
    <definedName name="_SA17">#REF!</definedName>
    <definedName name="_SA18" localSheetId="15">#REF!</definedName>
    <definedName name="_SA18" localSheetId="16">#REF!</definedName>
    <definedName name="_SA18" localSheetId="17">#REF!</definedName>
    <definedName name="_SA18" localSheetId="18">#REF!</definedName>
    <definedName name="_SA18" localSheetId="19">#REF!</definedName>
    <definedName name="_SA18" localSheetId="20">#REF!</definedName>
    <definedName name="_SA18" localSheetId="21">#REF!</definedName>
    <definedName name="_SA18" localSheetId="22">#REF!</definedName>
    <definedName name="_SA18" localSheetId="23">#REF!</definedName>
    <definedName name="_SA18" localSheetId="24">#REF!</definedName>
    <definedName name="_SA18" localSheetId="25">#REF!</definedName>
    <definedName name="_SA18" localSheetId="26">#REF!</definedName>
    <definedName name="_SA18" localSheetId="37">#REF!</definedName>
    <definedName name="_SA18" localSheetId="40">#REF!</definedName>
    <definedName name="_SA18" localSheetId="39">#REF!</definedName>
    <definedName name="_SA18" localSheetId="38">#REF!</definedName>
    <definedName name="_SA18" localSheetId="28">#REF!</definedName>
    <definedName name="_SA18" localSheetId="10">#REF!</definedName>
    <definedName name="_SA18" localSheetId="13">#REF!</definedName>
    <definedName name="_SA18" localSheetId="12">#REF!</definedName>
    <definedName name="_SA18" localSheetId="14">#REF!</definedName>
    <definedName name="_SA18" localSheetId="27">#REF!</definedName>
    <definedName name="_SA18" localSheetId="1">#REF!</definedName>
    <definedName name="_SA18" localSheetId="0">#REF!</definedName>
    <definedName name="_SA18" localSheetId="29">#REF!</definedName>
    <definedName name="_SA18" localSheetId="11">#REF!</definedName>
    <definedName name="_SA18">#REF!</definedName>
    <definedName name="_SA19" localSheetId="15">#REF!</definedName>
    <definedName name="_SA19" localSheetId="16">#REF!</definedName>
    <definedName name="_SA19" localSheetId="17">#REF!</definedName>
    <definedName name="_SA19" localSheetId="18">#REF!</definedName>
    <definedName name="_SA19" localSheetId="19">#REF!</definedName>
    <definedName name="_SA19" localSheetId="20">#REF!</definedName>
    <definedName name="_SA19" localSheetId="21">#REF!</definedName>
    <definedName name="_SA19" localSheetId="22">#REF!</definedName>
    <definedName name="_SA19" localSheetId="23">#REF!</definedName>
    <definedName name="_SA19" localSheetId="24">#REF!</definedName>
    <definedName name="_SA19" localSheetId="25">#REF!</definedName>
    <definedName name="_SA19" localSheetId="26">#REF!</definedName>
    <definedName name="_SA19" localSheetId="37">#REF!</definedName>
    <definedName name="_SA19" localSheetId="40">#REF!</definedName>
    <definedName name="_SA19" localSheetId="39">#REF!</definedName>
    <definedName name="_SA19" localSheetId="38">#REF!</definedName>
    <definedName name="_SA19" localSheetId="28">#REF!</definedName>
    <definedName name="_SA19" localSheetId="10">#REF!</definedName>
    <definedName name="_SA19" localSheetId="13">#REF!</definedName>
    <definedName name="_SA19" localSheetId="12">#REF!</definedName>
    <definedName name="_SA19" localSheetId="14">#REF!</definedName>
    <definedName name="_SA19" localSheetId="27">#REF!</definedName>
    <definedName name="_SA19" localSheetId="1">#REF!</definedName>
    <definedName name="_SA19" localSheetId="0">#REF!</definedName>
    <definedName name="_SA19" localSheetId="29">#REF!</definedName>
    <definedName name="_SA19" localSheetId="11">#REF!</definedName>
    <definedName name="_SA19">#REF!</definedName>
    <definedName name="_SA20" localSheetId="15">#REF!</definedName>
    <definedName name="_SA20" localSheetId="16">#REF!</definedName>
    <definedName name="_SA20" localSheetId="17">#REF!</definedName>
    <definedName name="_SA20" localSheetId="18">#REF!</definedName>
    <definedName name="_SA20" localSheetId="19">#REF!</definedName>
    <definedName name="_SA20" localSheetId="20">#REF!</definedName>
    <definedName name="_SA20" localSheetId="21">#REF!</definedName>
    <definedName name="_SA20" localSheetId="22">#REF!</definedName>
    <definedName name="_SA20" localSheetId="23">#REF!</definedName>
    <definedName name="_SA20" localSheetId="24">#REF!</definedName>
    <definedName name="_SA20" localSheetId="25">#REF!</definedName>
    <definedName name="_SA20" localSheetId="26">#REF!</definedName>
    <definedName name="_SA20" localSheetId="37">#REF!</definedName>
    <definedName name="_SA20" localSheetId="40">#REF!</definedName>
    <definedName name="_SA20" localSheetId="39">#REF!</definedName>
    <definedName name="_SA20" localSheetId="38">#REF!</definedName>
    <definedName name="_SA20" localSheetId="28">#REF!</definedName>
    <definedName name="_SA20" localSheetId="10">#REF!</definedName>
    <definedName name="_SA20" localSheetId="13">#REF!</definedName>
    <definedName name="_SA20" localSheetId="12">#REF!</definedName>
    <definedName name="_SA20" localSheetId="14">#REF!</definedName>
    <definedName name="_SA20" localSheetId="27">#REF!</definedName>
    <definedName name="_SA20" localSheetId="1">#REF!</definedName>
    <definedName name="_SA20" localSheetId="0">#REF!</definedName>
    <definedName name="_SA20" localSheetId="29">#REF!</definedName>
    <definedName name="_SA20" localSheetId="11">#REF!</definedName>
    <definedName name="_SA20">#REF!</definedName>
    <definedName name="_SA21" localSheetId="15">#REF!</definedName>
    <definedName name="_SA21" localSheetId="16">#REF!</definedName>
    <definedName name="_SA21" localSheetId="17">#REF!</definedName>
    <definedName name="_SA21" localSheetId="18">#REF!</definedName>
    <definedName name="_SA21" localSheetId="19">#REF!</definedName>
    <definedName name="_SA21" localSheetId="20">#REF!</definedName>
    <definedName name="_SA21" localSheetId="21">#REF!</definedName>
    <definedName name="_SA21" localSheetId="22">#REF!</definedName>
    <definedName name="_SA21" localSheetId="23">#REF!</definedName>
    <definedName name="_SA21" localSheetId="24">#REF!</definedName>
    <definedName name="_SA21" localSheetId="25">#REF!</definedName>
    <definedName name="_SA21" localSheetId="26">#REF!</definedName>
    <definedName name="_SA21" localSheetId="37">#REF!</definedName>
    <definedName name="_SA21" localSheetId="40">#REF!</definedName>
    <definedName name="_SA21" localSheetId="39">#REF!</definedName>
    <definedName name="_SA21" localSheetId="38">#REF!</definedName>
    <definedName name="_SA21" localSheetId="28">#REF!</definedName>
    <definedName name="_SA21" localSheetId="10">#REF!</definedName>
    <definedName name="_SA21" localSheetId="13">#REF!</definedName>
    <definedName name="_SA21" localSheetId="12">#REF!</definedName>
    <definedName name="_SA21" localSheetId="14">#REF!</definedName>
    <definedName name="_SA21" localSheetId="27">#REF!</definedName>
    <definedName name="_SA21" localSheetId="1">#REF!</definedName>
    <definedName name="_SA21" localSheetId="0">#REF!</definedName>
    <definedName name="_SA21" localSheetId="29">#REF!</definedName>
    <definedName name="_SA21" localSheetId="11">#REF!</definedName>
    <definedName name="_SA21">#REF!</definedName>
    <definedName name="_SA22" localSheetId="15">#REF!</definedName>
    <definedName name="_SA22" localSheetId="16">#REF!</definedName>
    <definedName name="_SA22" localSheetId="17">#REF!</definedName>
    <definedName name="_SA22" localSheetId="18">#REF!</definedName>
    <definedName name="_SA22" localSheetId="19">#REF!</definedName>
    <definedName name="_SA22" localSheetId="20">#REF!</definedName>
    <definedName name="_SA22" localSheetId="21">#REF!</definedName>
    <definedName name="_SA22" localSheetId="22">#REF!</definedName>
    <definedName name="_SA22" localSheetId="23">#REF!</definedName>
    <definedName name="_SA22" localSheetId="24">#REF!</definedName>
    <definedName name="_SA22" localSheetId="25">#REF!</definedName>
    <definedName name="_SA22" localSheetId="26">#REF!</definedName>
    <definedName name="_SA22" localSheetId="37">#REF!</definedName>
    <definedName name="_SA22" localSheetId="40">#REF!</definedName>
    <definedName name="_SA22" localSheetId="39">#REF!</definedName>
    <definedName name="_SA22" localSheetId="38">#REF!</definedName>
    <definedName name="_SA22" localSheetId="28">#REF!</definedName>
    <definedName name="_SA22" localSheetId="10">#REF!</definedName>
    <definedName name="_SA22" localSheetId="13">#REF!</definedName>
    <definedName name="_SA22" localSheetId="12">#REF!</definedName>
    <definedName name="_SA22" localSheetId="14">#REF!</definedName>
    <definedName name="_SA22" localSheetId="27">#REF!</definedName>
    <definedName name="_SA22" localSheetId="1">#REF!</definedName>
    <definedName name="_SA22" localSheetId="0">#REF!</definedName>
    <definedName name="_SA22" localSheetId="29">#REF!</definedName>
    <definedName name="_SA22" localSheetId="11">#REF!</definedName>
    <definedName name="_SA22">#REF!</definedName>
    <definedName name="_SA23" localSheetId="15">#REF!</definedName>
    <definedName name="_SA23" localSheetId="16">#REF!</definedName>
    <definedName name="_SA23" localSheetId="17">#REF!</definedName>
    <definedName name="_SA23" localSheetId="18">#REF!</definedName>
    <definedName name="_SA23" localSheetId="19">#REF!</definedName>
    <definedName name="_SA23" localSheetId="20">#REF!</definedName>
    <definedName name="_SA23" localSheetId="21">#REF!</definedName>
    <definedName name="_SA23" localSheetId="22">#REF!</definedName>
    <definedName name="_SA23" localSheetId="23">#REF!</definedName>
    <definedName name="_SA23" localSheetId="24">#REF!</definedName>
    <definedName name="_SA23" localSheetId="25">#REF!</definedName>
    <definedName name="_SA23" localSheetId="26">#REF!</definedName>
    <definedName name="_SA23" localSheetId="37">#REF!</definedName>
    <definedName name="_SA23" localSheetId="40">#REF!</definedName>
    <definedName name="_SA23" localSheetId="39">#REF!</definedName>
    <definedName name="_SA23" localSheetId="38">#REF!</definedName>
    <definedName name="_SA23" localSheetId="28">#REF!</definedName>
    <definedName name="_SA23" localSheetId="10">#REF!</definedName>
    <definedName name="_SA23" localSheetId="13">#REF!</definedName>
    <definedName name="_SA23" localSheetId="12">#REF!</definedName>
    <definedName name="_SA23" localSheetId="14">#REF!</definedName>
    <definedName name="_SA23" localSheetId="27">#REF!</definedName>
    <definedName name="_SA23" localSheetId="1">#REF!</definedName>
    <definedName name="_SA23" localSheetId="0">#REF!</definedName>
    <definedName name="_SA23" localSheetId="29">#REF!</definedName>
    <definedName name="_SA23" localSheetId="11">#REF!</definedName>
    <definedName name="_SA23">#REF!</definedName>
    <definedName name="_SA24" localSheetId="15">#REF!</definedName>
    <definedName name="_SA24" localSheetId="16">#REF!</definedName>
    <definedName name="_SA24" localSheetId="17">#REF!</definedName>
    <definedName name="_SA24" localSheetId="18">#REF!</definedName>
    <definedName name="_SA24" localSheetId="19">#REF!</definedName>
    <definedName name="_SA24" localSheetId="20">#REF!</definedName>
    <definedName name="_SA24" localSheetId="21">#REF!</definedName>
    <definedName name="_SA24" localSheetId="22">#REF!</definedName>
    <definedName name="_SA24" localSheetId="23">#REF!</definedName>
    <definedName name="_SA24" localSheetId="24">#REF!</definedName>
    <definedName name="_SA24" localSheetId="25">#REF!</definedName>
    <definedName name="_SA24" localSheetId="26">#REF!</definedName>
    <definedName name="_SA24" localSheetId="37">#REF!</definedName>
    <definedName name="_SA24" localSheetId="40">#REF!</definedName>
    <definedName name="_SA24" localSheetId="39">#REF!</definedName>
    <definedName name="_SA24" localSheetId="38">#REF!</definedName>
    <definedName name="_SA24" localSheetId="28">#REF!</definedName>
    <definedName name="_SA24" localSheetId="10">#REF!</definedName>
    <definedName name="_SA24" localSheetId="13">#REF!</definedName>
    <definedName name="_SA24" localSheetId="12">#REF!</definedName>
    <definedName name="_SA24" localSheetId="14">#REF!</definedName>
    <definedName name="_SA24" localSheetId="27">#REF!</definedName>
    <definedName name="_SA24" localSheetId="1">#REF!</definedName>
    <definedName name="_SA24" localSheetId="0">#REF!</definedName>
    <definedName name="_SA24" localSheetId="29">#REF!</definedName>
    <definedName name="_SA24" localSheetId="11">#REF!</definedName>
    <definedName name="_SA24">#REF!</definedName>
    <definedName name="_SA25" localSheetId="15">#REF!</definedName>
    <definedName name="_SA25" localSheetId="16">#REF!</definedName>
    <definedName name="_SA25" localSheetId="17">#REF!</definedName>
    <definedName name="_SA25" localSheetId="18">#REF!</definedName>
    <definedName name="_SA25" localSheetId="19">#REF!</definedName>
    <definedName name="_SA25" localSheetId="20">#REF!</definedName>
    <definedName name="_SA25" localSheetId="21">#REF!</definedName>
    <definedName name="_SA25" localSheetId="22">#REF!</definedName>
    <definedName name="_SA25" localSheetId="23">#REF!</definedName>
    <definedName name="_SA25" localSheetId="24">#REF!</definedName>
    <definedName name="_SA25" localSheetId="25">#REF!</definedName>
    <definedName name="_SA25" localSheetId="26">#REF!</definedName>
    <definedName name="_SA25" localSheetId="37">#REF!</definedName>
    <definedName name="_SA25" localSheetId="40">#REF!</definedName>
    <definedName name="_SA25" localSheetId="39">#REF!</definedName>
    <definedName name="_SA25" localSheetId="38">#REF!</definedName>
    <definedName name="_SA25" localSheetId="28">#REF!</definedName>
    <definedName name="_SA25" localSheetId="10">#REF!</definedName>
    <definedName name="_SA25" localSheetId="13">#REF!</definedName>
    <definedName name="_SA25" localSheetId="12">#REF!</definedName>
    <definedName name="_SA25" localSheetId="14">#REF!</definedName>
    <definedName name="_SA25" localSheetId="27">#REF!</definedName>
    <definedName name="_SA25" localSheetId="1">#REF!</definedName>
    <definedName name="_SA25" localSheetId="0">#REF!</definedName>
    <definedName name="_SA25" localSheetId="29">#REF!</definedName>
    <definedName name="_SA25" localSheetId="11">#REF!</definedName>
    <definedName name="_SA25">#REF!</definedName>
    <definedName name="_SA26" localSheetId="15">#REF!</definedName>
    <definedName name="_SA26" localSheetId="16">#REF!</definedName>
    <definedName name="_SA26" localSheetId="17">#REF!</definedName>
    <definedName name="_SA26" localSheetId="18">#REF!</definedName>
    <definedName name="_SA26" localSheetId="19">#REF!</definedName>
    <definedName name="_SA26" localSheetId="20">#REF!</definedName>
    <definedName name="_SA26" localSheetId="21">#REF!</definedName>
    <definedName name="_SA26" localSheetId="22">#REF!</definedName>
    <definedName name="_SA26" localSheetId="23">#REF!</definedName>
    <definedName name="_SA26" localSheetId="24">#REF!</definedName>
    <definedName name="_SA26" localSheetId="25">#REF!</definedName>
    <definedName name="_SA26" localSheetId="26">#REF!</definedName>
    <definedName name="_SA26" localSheetId="37">#REF!</definedName>
    <definedName name="_SA26" localSheetId="40">#REF!</definedName>
    <definedName name="_SA26" localSheetId="39">#REF!</definedName>
    <definedName name="_SA26" localSheetId="38">#REF!</definedName>
    <definedName name="_SA26" localSheetId="28">#REF!</definedName>
    <definedName name="_SA26" localSheetId="10">#REF!</definedName>
    <definedName name="_SA26" localSheetId="13">#REF!</definedName>
    <definedName name="_SA26" localSheetId="12">#REF!</definedName>
    <definedName name="_SA26" localSheetId="14">#REF!</definedName>
    <definedName name="_SA26" localSheetId="27">#REF!</definedName>
    <definedName name="_SA26" localSheetId="1">#REF!</definedName>
    <definedName name="_SA26" localSheetId="0">#REF!</definedName>
    <definedName name="_SA26" localSheetId="29">#REF!</definedName>
    <definedName name="_SA26" localSheetId="11">#REF!</definedName>
    <definedName name="_SA26">#REF!</definedName>
    <definedName name="_SA27" localSheetId="15">#REF!</definedName>
    <definedName name="_SA27" localSheetId="16">#REF!</definedName>
    <definedName name="_SA27" localSheetId="17">#REF!</definedName>
    <definedName name="_SA27" localSheetId="18">#REF!</definedName>
    <definedName name="_SA27" localSheetId="19">#REF!</definedName>
    <definedName name="_SA27" localSheetId="20">#REF!</definedName>
    <definedName name="_SA27" localSheetId="21">#REF!</definedName>
    <definedName name="_SA27" localSheetId="22">#REF!</definedName>
    <definedName name="_SA27" localSheetId="23">#REF!</definedName>
    <definedName name="_SA27" localSheetId="24">#REF!</definedName>
    <definedName name="_SA27" localSheetId="25">#REF!</definedName>
    <definedName name="_SA27" localSheetId="26">#REF!</definedName>
    <definedName name="_SA27" localSheetId="37">#REF!</definedName>
    <definedName name="_SA27" localSheetId="40">#REF!</definedName>
    <definedName name="_SA27" localSheetId="39">#REF!</definedName>
    <definedName name="_SA27" localSheetId="38">#REF!</definedName>
    <definedName name="_SA27" localSheetId="28">#REF!</definedName>
    <definedName name="_SA27" localSheetId="10">#REF!</definedName>
    <definedName name="_SA27" localSheetId="13">#REF!</definedName>
    <definedName name="_SA27" localSheetId="12">#REF!</definedName>
    <definedName name="_SA27" localSheetId="14">#REF!</definedName>
    <definedName name="_SA27" localSheetId="27">#REF!</definedName>
    <definedName name="_SA27" localSheetId="1">#REF!</definedName>
    <definedName name="_SA27" localSheetId="0">#REF!</definedName>
    <definedName name="_SA27" localSheetId="29">#REF!</definedName>
    <definedName name="_SA27" localSheetId="11">#REF!</definedName>
    <definedName name="_SA27">#REF!</definedName>
    <definedName name="_SA28" localSheetId="15">#REF!</definedName>
    <definedName name="_SA28" localSheetId="16">#REF!</definedName>
    <definedName name="_SA28" localSheetId="17">#REF!</definedName>
    <definedName name="_SA28" localSheetId="18">#REF!</definedName>
    <definedName name="_SA28" localSheetId="19">#REF!</definedName>
    <definedName name="_SA28" localSheetId="20">#REF!</definedName>
    <definedName name="_SA28" localSheetId="21">#REF!</definedName>
    <definedName name="_SA28" localSheetId="22">#REF!</definedName>
    <definedName name="_SA28" localSheetId="23">#REF!</definedName>
    <definedName name="_SA28" localSheetId="24">#REF!</definedName>
    <definedName name="_SA28" localSheetId="25">#REF!</definedName>
    <definedName name="_SA28" localSheetId="26">#REF!</definedName>
    <definedName name="_SA28" localSheetId="37">#REF!</definedName>
    <definedName name="_SA28" localSheetId="40">#REF!</definedName>
    <definedName name="_SA28" localSheetId="39">#REF!</definedName>
    <definedName name="_SA28" localSheetId="38">#REF!</definedName>
    <definedName name="_SA28" localSheetId="28">#REF!</definedName>
    <definedName name="_SA28" localSheetId="10">#REF!</definedName>
    <definedName name="_SA28" localSheetId="13">#REF!</definedName>
    <definedName name="_SA28" localSheetId="12">#REF!</definedName>
    <definedName name="_SA28" localSheetId="14">#REF!</definedName>
    <definedName name="_SA28" localSheetId="27">#REF!</definedName>
    <definedName name="_SA28" localSheetId="1">#REF!</definedName>
    <definedName name="_SA28" localSheetId="0">#REF!</definedName>
    <definedName name="_SA28" localSheetId="29">#REF!</definedName>
    <definedName name="_SA28" localSheetId="11">#REF!</definedName>
    <definedName name="_SA28">#REF!</definedName>
    <definedName name="_SA29" localSheetId="15">#REF!</definedName>
    <definedName name="_SA29" localSheetId="16">#REF!</definedName>
    <definedName name="_SA29" localSheetId="17">#REF!</definedName>
    <definedName name="_SA29" localSheetId="18">#REF!</definedName>
    <definedName name="_SA29" localSheetId="19">#REF!</definedName>
    <definedName name="_SA29" localSheetId="20">#REF!</definedName>
    <definedName name="_SA29" localSheetId="21">#REF!</definedName>
    <definedName name="_SA29" localSheetId="22">#REF!</definedName>
    <definedName name="_SA29" localSheetId="23">#REF!</definedName>
    <definedName name="_SA29" localSheetId="24">#REF!</definedName>
    <definedName name="_SA29" localSheetId="25">#REF!</definedName>
    <definedName name="_SA29" localSheetId="26">#REF!</definedName>
    <definedName name="_SA29" localSheetId="37">#REF!</definedName>
    <definedName name="_SA29" localSheetId="40">#REF!</definedName>
    <definedName name="_SA29" localSheetId="39">#REF!</definedName>
    <definedName name="_SA29" localSheetId="38">#REF!</definedName>
    <definedName name="_SA29" localSheetId="28">#REF!</definedName>
    <definedName name="_SA29" localSheetId="10">#REF!</definedName>
    <definedName name="_SA29" localSheetId="13">#REF!</definedName>
    <definedName name="_SA29" localSheetId="12">#REF!</definedName>
    <definedName name="_SA29" localSheetId="14">#REF!</definedName>
    <definedName name="_SA29" localSheetId="27">#REF!</definedName>
    <definedName name="_SA29" localSheetId="1">#REF!</definedName>
    <definedName name="_SA29" localSheetId="0">#REF!</definedName>
    <definedName name="_SA29" localSheetId="29">#REF!</definedName>
    <definedName name="_SA29" localSheetId="11">#REF!</definedName>
    <definedName name="_SA29">#REF!</definedName>
    <definedName name="_SA30" localSheetId="15">#REF!</definedName>
    <definedName name="_SA30" localSheetId="16">#REF!</definedName>
    <definedName name="_SA30" localSheetId="17">#REF!</definedName>
    <definedName name="_SA30" localSheetId="18">#REF!</definedName>
    <definedName name="_SA30" localSheetId="19">#REF!</definedName>
    <definedName name="_SA30" localSheetId="20">#REF!</definedName>
    <definedName name="_SA30" localSheetId="21">#REF!</definedName>
    <definedName name="_SA30" localSheetId="22">#REF!</definedName>
    <definedName name="_SA30" localSheetId="23">#REF!</definedName>
    <definedName name="_SA30" localSheetId="24">#REF!</definedName>
    <definedName name="_SA30" localSheetId="25">#REF!</definedName>
    <definedName name="_SA30" localSheetId="26">#REF!</definedName>
    <definedName name="_SA30" localSheetId="37">#REF!</definedName>
    <definedName name="_SA30" localSheetId="40">#REF!</definedName>
    <definedName name="_SA30" localSheetId="39">#REF!</definedName>
    <definedName name="_SA30" localSheetId="38">#REF!</definedName>
    <definedName name="_SA30" localSheetId="28">#REF!</definedName>
    <definedName name="_SA30" localSheetId="10">#REF!</definedName>
    <definedName name="_SA30" localSheetId="13">#REF!</definedName>
    <definedName name="_SA30" localSheetId="12">#REF!</definedName>
    <definedName name="_SA30" localSheetId="14">#REF!</definedName>
    <definedName name="_SA30" localSheetId="27">#REF!</definedName>
    <definedName name="_SA30" localSheetId="1">#REF!</definedName>
    <definedName name="_SA30" localSheetId="0">#REF!</definedName>
    <definedName name="_SA30" localSheetId="29">#REF!</definedName>
    <definedName name="_SA30" localSheetId="11">#REF!</definedName>
    <definedName name="_SA30">#REF!</definedName>
    <definedName name="_SA31" localSheetId="15">#REF!</definedName>
    <definedName name="_SA31" localSheetId="16">#REF!</definedName>
    <definedName name="_SA31" localSheetId="17">#REF!</definedName>
    <definedName name="_SA31" localSheetId="18">#REF!</definedName>
    <definedName name="_SA31" localSheetId="19">#REF!</definedName>
    <definedName name="_SA31" localSheetId="20">#REF!</definedName>
    <definedName name="_SA31" localSheetId="21">#REF!</definedName>
    <definedName name="_SA31" localSheetId="22">#REF!</definedName>
    <definedName name="_SA31" localSheetId="23">#REF!</definedName>
    <definedName name="_SA31" localSheetId="24">#REF!</definedName>
    <definedName name="_SA31" localSheetId="25">#REF!</definedName>
    <definedName name="_SA31" localSheetId="26">#REF!</definedName>
    <definedName name="_SA31" localSheetId="37">#REF!</definedName>
    <definedName name="_SA31" localSheetId="40">#REF!</definedName>
    <definedName name="_SA31" localSheetId="39">#REF!</definedName>
    <definedName name="_SA31" localSheetId="38">#REF!</definedName>
    <definedName name="_SA31" localSheetId="28">#REF!</definedName>
    <definedName name="_SA31" localSheetId="10">#REF!</definedName>
    <definedName name="_SA31" localSheetId="13">#REF!</definedName>
    <definedName name="_SA31" localSheetId="12">#REF!</definedName>
    <definedName name="_SA31" localSheetId="14">#REF!</definedName>
    <definedName name="_SA31" localSheetId="27">#REF!</definedName>
    <definedName name="_SA31" localSheetId="1">#REF!</definedName>
    <definedName name="_SA31" localSheetId="0">#REF!</definedName>
    <definedName name="_SA31" localSheetId="29">#REF!</definedName>
    <definedName name="_SA31" localSheetId="11">#REF!</definedName>
    <definedName name="_SA31">#REF!</definedName>
    <definedName name="_SA32" localSheetId="15">#REF!</definedName>
    <definedName name="_SA32" localSheetId="16">#REF!</definedName>
    <definedName name="_SA32" localSheetId="17">#REF!</definedName>
    <definedName name="_SA32" localSheetId="18">#REF!</definedName>
    <definedName name="_SA32" localSheetId="19">#REF!</definedName>
    <definedName name="_SA32" localSheetId="20">#REF!</definedName>
    <definedName name="_SA32" localSheetId="21">#REF!</definedName>
    <definedName name="_SA32" localSheetId="22">#REF!</definedName>
    <definedName name="_SA32" localSheetId="23">#REF!</definedName>
    <definedName name="_SA32" localSheetId="24">#REF!</definedName>
    <definedName name="_SA32" localSheetId="25">#REF!</definedName>
    <definedName name="_SA32" localSheetId="26">#REF!</definedName>
    <definedName name="_SA32" localSheetId="37">#REF!</definedName>
    <definedName name="_SA32" localSheetId="40">#REF!</definedName>
    <definedName name="_SA32" localSheetId="39">#REF!</definedName>
    <definedName name="_SA32" localSheetId="38">#REF!</definedName>
    <definedName name="_SA32" localSheetId="28">#REF!</definedName>
    <definedName name="_SA32" localSheetId="10">#REF!</definedName>
    <definedName name="_SA32" localSheetId="13">#REF!</definedName>
    <definedName name="_SA32" localSheetId="12">#REF!</definedName>
    <definedName name="_SA32" localSheetId="14">#REF!</definedName>
    <definedName name="_SA32" localSheetId="27">#REF!</definedName>
    <definedName name="_SA32" localSheetId="1">#REF!</definedName>
    <definedName name="_SA32" localSheetId="0">#REF!</definedName>
    <definedName name="_SA32" localSheetId="29">#REF!</definedName>
    <definedName name="_SA32" localSheetId="11">#REF!</definedName>
    <definedName name="_SA32">#REF!</definedName>
    <definedName name="_SA33" localSheetId="15">#REF!</definedName>
    <definedName name="_SA33" localSheetId="16">#REF!</definedName>
    <definedName name="_SA33" localSheetId="17">#REF!</definedName>
    <definedName name="_SA33" localSheetId="18">#REF!</definedName>
    <definedName name="_SA33" localSheetId="19">#REF!</definedName>
    <definedName name="_SA33" localSheetId="20">#REF!</definedName>
    <definedName name="_SA33" localSheetId="21">#REF!</definedName>
    <definedName name="_SA33" localSheetId="22">#REF!</definedName>
    <definedName name="_SA33" localSheetId="23">#REF!</definedName>
    <definedName name="_SA33" localSheetId="24">#REF!</definedName>
    <definedName name="_SA33" localSheetId="25">#REF!</definedName>
    <definedName name="_SA33" localSheetId="26">#REF!</definedName>
    <definedName name="_SA33" localSheetId="37">#REF!</definedName>
    <definedName name="_SA33" localSheetId="40">#REF!</definedName>
    <definedName name="_SA33" localSheetId="39">#REF!</definedName>
    <definedName name="_SA33" localSheetId="38">#REF!</definedName>
    <definedName name="_SA33" localSheetId="28">#REF!</definedName>
    <definedName name="_SA33" localSheetId="10">#REF!</definedName>
    <definedName name="_SA33" localSheetId="13">#REF!</definedName>
    <definedName name="_SA33" localSheetId="12">#REF!</definedName>
    <definedName name="_SA33" localSheetId="14">#REF!</definedName>
    <definedName name="_SA33" localSheetId="27">#REF!</definedName>
    <definedName name="_SA33" localSheetId="1">#REF!</definedName>
    <definedName name="_SA33" localSheetId="0">#REF!</definedName>
    <definedName name="_SA33" localSheetId="29">#REF!</definedName>
    <definedName name="_SA33" localSheetId="11">#REF!</definedName>
    <definedName name="_SA33">#REF!</definedName>
    <definedName name="_SA34" localSheetId="15">#REF!</definedName>
    <definedName name="_SA34" localSheetId="16">#REF!</definedName>
    <definedName name="_SA34" localSheetId="17">#REF!</definedName>
    <definedName name="_SA34" localSheetId="18">#REF!</definedName>
    <definedName name="_SA34" localSheetId="19">#REF!</definedName>
    <definedName name="_SA34" localSheetId="20">#REF!</definedName>
    <definedName name="_SA34" localSheetId="21">#REF!</definedName>
    <definedName name="_SA34" localSheetId="22">#REF!</definedName>
    <definedName name="_SA34" localSheetId="23">#REF!</definedName>
    <definedName name="_SA34" localSheetId="24">#REF!</definedName>
    <definedName name="_SA34" localSheetId="25">#REF!</definedName>
    <definedName name="_SA34" localSheetId="26">#REF!</definedName>
    <definedName name="_SA34" localSheetId="37">#REF!</definedName>
    <definedName name="_SA34" localSheetId="40">#REF!</definedName>
    <definedName name="_SA34" localSheetId="39">#REF!</definedName>
    <definedName name="_SA34" localSheetId="38">#REF!</definedName>
    <definedName name="_SA34" localSheetId="28">#REF!</definedName>
    <definedName name="_SA34" localSheetId="10">#REF!</definedName>
    <definedName name="_SA34" localSheetId="13">#REF!</definedName>
    <definedName name="_SA34" localSheetId="12">#REF!</definedName>
    <definedName name="_SA34" localSheetId="14">#REF!</definedName>
    <definedName name="_SA34" localSheetId="27">#REF!</definedName>
    <definedName name="_SA34" localSheetId="1">#REF!</definedName>
    <definedName name="_SA34" localSheetId="0">#REF!</definedName>
    <definedName name="_SA34" localSheetId="29">#REF!</definedName>
    <definedName name="_SA34" localSheetId="11">#REF!</definedName>
    <definedName name="_SA34">#REF!</definedName>
    <definedName name="_SA35" localSheetId="15">#REF!</definedName>
    <definedName name="_SA35" localSheetId="16">#REF!</definedName>
    <definedName name="_SA35" localSheetId="17">#REF!</definedName>
    <definedName name="_SA35" localSheetId="18">#REF!</definedName>
    <definedName name="_SA35" localSheetId="19">#REF!</definedName>
    <definedName name="_SA35" localSheetId="20">#REF!</definedName>
    <definedName name="_SA35" localSheetId="21">#REF!</definedName>
    <definedName name="_SA35" localSheetId="22">#REF!</definedName>
    <definedName name="_SA35" localSheetId="23">#REF!</definedName>
    <definedName name="_SA35" localSheetId="24">#REF!</definedName>
    <definedName name="_SA35" localSheetId="25">#REF!</definedName>
    <definedName name="_SA35" localSheetId="26">#REF!</definedName>
    <definedName name="_SA35" localSheetId="37">#REF!</definedName>
    <definedName name="_SA35" localSheetId="40">#REF!</definedName>
    <definedName name="_SA35" localSheetId="39">#REF!</definedName>
    <definedName name="_SA35" localSheetId="38">#REF!</definedName>
    <definedName name="_SA35" localSheetId="28">#REF!</definedName>
    <definedName name="_SA35" localSheetId="10">#REF!</definedName>
    <definedName name="_SA35" localSheetId="13">#REF!</definedName>
    <definedName name="_SA35" localSheetId="12">#REF!</definedName>
    <definedName name="_SA35" localSheetId="14">#REF!</definedName>
    <definedName name="_SA35" localSheetId="27">#REF!</definedName>
    <definedName name="_SA35" localSheetId="1">#REF!</definedName>
    <definedName name="_SA35" localSheetId="0">#REF!</definedName>
    <definedName name="_SA35" localSheetId="29">#REF!</definedName>
    <definedName name="_SA35" localSheetId="11">#REF!</definedName>
    <definedName name="_SA35">#REF!</definedName>
    <definedName name="_SA36" localSheetId="15">#REF!</definedName>
    <definedName name="_SA36" localSheetId="16">#REF!</definedName>
    <definedName name="_SA36" localSheetId="17">#REF!</definedName>
    <definedName name="_SA36" localSheetId="18">#REF!</definedName>
    <definedName name="_SA36" localSheetId="19">#REF!</definedName>
    <definedName name="_SA36" localSheetId="20">#REF!</definedName>
    <definedName name="_SA36" localSheetId="21">#REF!</definedName>
    <definedName name="_SA36" localSheetId="22">#REF!</definedName>
    <definedName name="_SA36" localSheetId="23">#REF!</definedName>
    <definedName name="_SA36" localSheetId="24">#REF!</definedName>
    <definedName name="_SA36" localSheetId="25">#REF!</definedName>
    <definedName name="_SA36" localSheetId="26">#REF!</definedName>
    <definedName name="_SA36" localSheetId="37">#REF!</definedName>
    <definedName name="_SA36" localSheetId="40">#REF!</definedName>
    <definedName name="_SA36" localSheetId="39">#REF!</definedName>
    <definedName name="_SA36" localSheetId="38">#REF!</definedName>
    <definedName name="_SA36" localSheetId="28">#REF!</definedName>
    <definedName name="_SA36" localSheetId="10">#REF!</definedName>
    <definedName name="_SA36" localSheetId="13">#REF!</definedName>
    <definedName name="_SA36" localSheetId="12">#REF!</definedName>
    <definedName name="_SA36" localSheetId="14">#REF!</definedName>
    <definedName name="_SA36" localSheetId="27">#REF!</definedName>
    <definedName name="_SA36" localSheetId="1">#REF!</definedName>
    <definedName name="_SA36" localSheetId="0">#REF!</definedName>
    <definedName name="_SA36" localSheetId="29">#REF!</definedName>
    <definedName name="_SA36" localSheetId="11">#REF!</definedName>
    <definedName name="_SA36">#REF!</definedName>
    <definedName name="_SA37" localSheetId="15">#REF!</definedName>
    <definedName name="_SA37" localSheetId="16">#REF!</definedName>
    <definedName name="_SA37" localSheetId="17">#REF!</definedName>
    <definedName name="_SA37" localSheetId="18">#REF!</definedName>
    <definedName name="_SA37" localSheetId="19">#REF!</definedName>
    <definedName name="_SA37" localSheetId="20">#REF!</definedName>
    <definedName name="_SA37" localSheetId="21">#REF!</definedName>
    <definedName name="_SA37" localSheetId="22">#REF!</definedName>
    <definedName name="_SA37" localSheetId="23">#REF!</definedName>
    <definedName name="_SA37" localSheetId="24">#REF!</definedName>
    <definedName name="_SA37" localSheetId="25">#REF!</definedName>
    <definedName name="_SA37" localSheetId="26">#REF!</definedName>
    <definedName name="_SA37" localSheetId="37">#REF!</definedName>
    <definedName name="_SA37" localSheetId="40">#REF!</definedName>
    <definedName name="_SA37" localSheetId="39">#REF!</definedName>
    <definedName name="_SA37" localSheetId="38">#REF!</definedName>
    <definedName name="_SA37" localSheetId="28">#REF!</definedName>
    <definedName name="_SA37" localSheetId="10">#REF!</definedName>
    <definedName name="_SA37" localSheetId="13">#REF!</definedName>
    <definedName name="_SA37" localSheetId="12">#REF!</definedName>
    <definedName name="_SA37" localSheetId="14">#REF!</definedName>
    <definedName name="_SA37" localSheetId="27">#REF!</definedName>
    <definedName name="_SA37" localSheetId="1">#REF!</definedName>
    <definedName name="_SA37" localSheetId="0">#REF!</definedName>
    <definedName name="_SA37" localSheetId="29">#REF!</definedName>
    <definedName name="_SA37" localSheetId="11">#REF!</definedName>
    <definedName name="_SA37">#REF!</definedName>
    <definedName name="_SA38" localSheetId="15">#REF!</definedName>
    <definedName name="_SA38" localSheetId="16">#REF!</definedName>
    <definedName name="_SA38" localSheetId="17">#REF!</definedName>
    <definedName name="_SA38" localSheetId="18">#REF!</definedName>
    <definedName name="_SA38" localSheetId="19">#REF!</definedName>
    <definedName name="_SA38" localSheetId="20">#REF!</definedName>
    <definedName name="_SA38" localSheetId="21">#REF!</definedName>
    <definedName name="_SA38" localSheetId="22">#REF!</definedName>
    <definedName name="_SA38" localSheetId="23">#REF!</definedName>
    <definedName name="_SA38" localSheetId="24">#REF!</definedName>
    <definedName name="_SA38" localSheetId="25">#REF!</definedName>
    <definedName name="_SA38" localSheetId="26">#REF!</definedName>
    <definedName name="_SA38" localSheetId="37">#REF!</definedName>
    <definedName name="_SA38" localSheetId="40">#REF!</definedName>
    <definedName name="_SA38" localSheetId="39">#REF!</definedName>
    <definedName name="_SA38" localSheetId="38">#REF!</definedName>
    <definedName name="_SA38" localSheetId="28">#REF!</definedName>
    <definedName name="_SA38" localSheetId="10">#REF!</definedName>
    <definedName name="_SA38" localSheetId="13">#REF!</definedName>
    <definedName name="_SA38" localSheetId="12">#REF!</definedName>
    <definedName name="_SA38" localSheetId="14">#REF!</definedName>
    <definedName name="_SA38" localSheetId="27">#REF!</definedName>
    <definedName name="_SA38" localSheetId="1">#REF!</definedName>
    <definedName name="_SA38" localSheetId="0">#REF!</definedName>
    <definedName name="_SA38" localSheetId="29">#REF!</definedName>
    <definedName name="_SA38" localSheetId="11">#REF!</definedName>
    <definedName name="_SA38">#REF!</definedName>
    <definedName name="_SA39" localSheetId="15">#REF!</definedName>
    <definedName name="_SA39" localSheetId="16">#REF!</definedName>
    <definedName name="_SA39" localSheetId="17">#REF!</definedName>
    <definedName name="_SA39" localSheetId="18">#REF!</definedName>
    <definedName name="_SA39" localSheetId="19">#REF!</definedName>
    <definedName name="_SA39" localSheetId="20">#REF!</definedName>
    <definedName name="_SA39" localSheetId="21">#REF!</definedName>
    <definedName name="_SA39" localSheetId="22">#REF!</definedName>
    <definedName name="_SA39" localSheetId="23">#REF!</definedName>
    <definedName name="_SA39" localSheetId="24">#REF!</definedName>
    <definedName name="_SA39" localSheetId="25">#REF!</definedName>
    <definedName name="_SA39" localSheetId="26">#REF!</definedName>
    <definedName name="_SA39" localSheetId="37">#REF!</definedName>
    <definedName name="_SA39" localSheetId="40">#REF!</definedName>
    <definedName name="_SA39" localSheetId="39">#REF!</definedName>
    <definedName name="_SA39" localSheetId="38">#REF!</definedName>
    <definedName name="_SA39" localSheetId="28">#REF!</definedName>
    <definedName name="_SA39" localSheetId="10">#REF!</definedName>
    <definedName name="_SA39" localSheetId="13">#REF!</definedName>
    <definedName name="_SA39" localSheetId="12">#REF!</definedName>
    <definedName name="_SA39" localSheetId="14">#REF!</definedName>
    <definedName name="_SA39" localSheetId="27">#REF!</definedName>
    <definedName name="_SA39" localSheetId="1">#REF!</definedName>
    <definedName name="_SA39" localSheetId="0">#REF!</definedName>
    <definedName name="_SA39" localSheetId="29">#REF!</definedName>
    <definedName name="_SA39" localSheetId="11">#REF!</definedName>
    <definedName name="_SA39">#REF!</definedName>
    <definedName name="_SA40" localSheetId="15">#REF!</definedName>
    <definedName name="_SA40" localSheetId="16">#REF!</definedName>
    <definedName name="_SA40" localSheetId="17">#REF!</definedName>
    <definedName name="_SA40" localSheetId="18">#REF!</definedName>
    <definedName name="_SA40" localSheetId="19">#REF!</definedName>
    <definedName name="_SA40" localSheetId="20">#REF!</definedName>
    <definedName name="_SA40" localSheetId="21">#REF!</definedName>
    <definedName name="_SA40" localSheetId="22">#REF!</definedName>
    <definedName name="_SA40" localSheetId="23">#REF!</definedName>
    <definedName name="_SA40" localSheetId="24">#REF!</definedName>
    <definedName name="_SA40" localSheetId="25">#REF!</definedName>
    <definedName name="_SA40" localSheetId="26">#REF!</definedName>
    <definedName name="_SA40" localSheetId="37">#REF!</definedName>
    <definedName name="_SA40" localSheetId="40">#REF!</definedName>
    <definedName name="_SA40" localSheetId="39">#REF!</definedName>
    <definedName name="_SA40" localSheetId="38">#REF!</definedName>
    <definedName name="_SA40" localSheetId="28">#REF!</definedName>
    <definedName name="_SA40" localSheetId="10">#REF!</definedName>
    <definedName name="_SA40" localSheetId="13">#REF!</definedName>
    <definedName name="_SA40" localSheetId="12">#REF!</definedName>
    <definedName name="_SA40" localSheetId="14">#REF!</definedName>
    <definedName name="_SA40" localSheetId="27">#REF!</definedName>
    <definedName name="_SA40" localSheetId="1">#REF!</definedName>
    <definedName name="_SA40" localSheetId="0">#REF!</definedName>
    <definedName name="_SA40" localSheetId="29">#REF!</definedName>
    <definedName name="_SA40" localSheetId="11">#REF!</definedName>
    <definedName name="_SA40">#REF!</definedName>
    <definedName name="_SA41" localSheetId="15">#REF!</definedName>
    <definedName name="_SA41" localSheetId="16">#REF!</definedName>
    <definedName name="_SA41" localSheetId="17">#REF!</definedName>
    <definedName name="_SA41" localSheetId="18">#REF!</definedName>
    <definedName name="_SA41" localSheetId="19">#REF!</definedName>
    <definedName name="_SA41" localSheetId="20">#REF!</definedName>
    <definedName name="_SA41" localSheetId="21">#REF!</definedName>
    <definedName name="_SA41" localSheetId="22">#REF!</definedName>
    <definedName name="_SA41" localSheetId="23">#REF!</definedName>
    <definedName name="_SA41" localSheetId="24">#REF!</definedName>
    <definedName name="_SA41" localSheetId="25">#REF!</definedName>
    <definedName name="_SA41" localSheetId="26">#REF!</definedName>
    <definedName name="_SA41" localSheetId="37">#REF!</definedName>
    <definedName name="_SA41" localSheetId="40">#REF!</definedName>
    <definedName name="_SA41" localSheetId="39">#REF!</definedName>
    <definedName name="_SA41" localSheetId="38">#REF!</definedName>
    <definedName name="_SA41" localSheetId="28">#REF!</definedName>
    <definedName name="_SA41" localSheetId="10">#REF!</definedName>
    <definedName name="_SA41" localSheetId="13">#REF!</definedName>
    <definedName name="_SA41" localSheetId="12">#REF!</definedName>
    <definedName name="_SA41" localSheetId="14">#REF!</definedName>
    <definedName name="_SA41" localSheetId="27">#REF!</definedName>
    <definedName name="_SA41" localSheetId="1">#REF!</definedName>
    <definedName name="_SA41" localSheetId="0">#REF!</definedName>
    <definedName name="_SA41" localSheetId="29">#REF!</definedName>
    <definedName name="_SA41" localSheetId="11">#REF!</definedName>
    <definedName name="_SA41">#REF!</definedName>
    <definedName name="_SA42" localSheetId="15">#REF!</definedName>
    <definedName name="_SA42" localSheetId="16">#REF!</definedName>
    <definedName name="_SA42" localSheetId="17">#REF!</definedName>
    <definedName name="_SA42" localSheetId="18">#REF!</definedName>
    <definedName name="_SA42" localSheetId="19">#REF!</definedName>
    <definedName name="_SA42" localSheetId="20">#REF!</definedName>
    <definedName name="_SA42" localSheetId="21">#REF!</definedName>
    <definedName name="_SA42" localSheetId="22">#REF!</definedName>
    <definedName name="_SA42" localSheetId="23">#REF!</definedName>
    <definedName name="_SA42" localSheetId="24">#REF!</definedName>
    <definedName name="_SA42" localSheetId="25">#REF!</definedName>
    <definedName name="_SA42" localSheetId="26">#REF!</definedName>
    <definedName name="_SA42" localSheetId="37">#REF!</definedName>
    <definedName name="_SA42" localSheetId="40">#REF!</definedName>
    <definedName name="_SA42" localSheetId="39">#REF!</definedName>
    <definedName name="_SA42" localSheetId="38">#REF!</definedName>
    <definedName name="_SA42" localSheetId="28">#REF!</definedName>
    <definedName name="_SA42" localSheetId="10">#REF!</definedName>
    <definedName name="_SA42" localSheetId="13">#REF!</definedName>
    <definedName name="_SA42" localSheetId="12">#REF!</definedName>
    <definedName name="_SA42" localSheetId="14">#REF!</definedName>
    <definedName name="_SA42" localSheetId="27">#REF!</definedName>
    <definedName name="_SA42" localSheetId="1">#REF!</definedName>
    <definedName name="_SA42" localSheetId="0">#REF!</definedName>
    <definedName name="_SA42" localSheetId="29">#REF!</definedName>
    <definedName name="_SA42" localSheetId="11">#REF!</definedName>
    <definedName name="_SA42">#REF!</definedName>
    <definedName name="_SA43" localSheetId="15">#REF!</definedName>
    <definedName name="_SA43" localSheetId="16">#REF!</definedName>
    <definedName name="_SA43" localSheetId="17">#REF!</definedName>
    <definedName name="_SA43" localSheetId="18">#REF!</definedName>
    <definedName name="_SA43" localSheetId="19">#REF!</definedName>
    <definedName name="_SA43" localSheetId="20">#REF!</definedName>
    <definedName name="_SA43" localSheetId="21">#REF!</definedName>
    <definedName name="_SA43" localSheetId="22">#REF!</definedName>
    <definedName name="_SA43" localSheetId="23">#REF!</definedName>
    <definedName name="_SA43" localSheetId="24">#REF!</definedName>
    <definedName name="_SA43" localSheetId="25">#REF!</definedName>
    <definedName name="_SA43" localSheetId="26">#REF!</definedName>
    <definedName name="_SA43" localSheetId="37">#REF!</definedName>
    <definedName name="_SA43" localSheetId="40">#REF!</definedName>
    <definedName name="_SA43" localSheetId="39">#REF!</definedName>
    <definedName name="_SA43" localSheetId="38">#REF!</definedName>
    <definedName name="_SA43" localSheetId="28">#REF!</definedName>
    <definedName name="_SA43" localSheetId="10">#REF!</definedName>
    <definedName name="_SA43" localSheetId="13">#REF!</definedName>
    <definedName name="_SA43" localSheetId="12">#REF!</definedName>
    <definedName name="_SA43" localSheetId="14">#REF!</definedName>
    <definedName name="_SA43" localSheetId="27">#REF!</definedName>
    <definedName name="_SA43" localSheetId="1">#REF!</definedName>
    <definedName name="_SA43" localSheetId="0">#REF!</definedName>
    <definedName name="_SA43" localSheetId="29">#REF!</definedName>
    <definedName name="_SA43" localSheetId="11">#REF!</definedName>
    <definedName name="_SA43">#REF!</definedName>
    <definedName name="_SA44" localSheetId="15">#REF!</definedName>
    <definedName name="_SA44" localSheetId="16">#REF!</definedName>
    <definedName name="_SA44" localSheetId="17">#REF!</definedName>
    <definedName name="_SA44" localSheetId="18">#REF!</definedName>
    <definedName name="_SA44" localSheetId="19">#REF!</definedName>
    <definedName name="_SA44" localSheetId="20">#REF!</definedName>
    <definedName name="_SA44" localSheetId="21">#REF!</definedName>
    <definedName name="_SA44" localSheetId="22">#REF!</definedName>
    <definedName name="_SA44" localSheetId="23">#REF!</definedName>
    <definedName name="_SA44" localSheetId="24">#REF!</definedName>
    <definedName name="_SA44" localSheetId="25">#REF!</definedName>
    <definedName name="_SA44" localSheetId="26">#REF!</definedName>
    <definedName name="_SA44" localSheetId="37">#REF!</definedName>
    <definedName name="_SA44" localSheetId="40">#REF!</definedName>
    <definedName name="_SA44" localSheetId="39">#REF!</definedName>
    <definedName name="_SA44" localSheetId="38">#REF!</definedName>
    <definedName name="_SA44" localSheetId="28">#REF!</definedName>
    <definedName name="_SA44" localSheetId="10">#REF!</definedName>
    <definedName name="_SA44" localSheetId="13">#REF!</definedName>
    <definedName name="_SA44" localSheetId="12">#REF!</definedName>
    <definedName name="_SA44" localSheetId="14">#REF!</definedName>
    <definedName name="_SA44" localSheetId="27">#REF!</definedName>
    <definedName name="_SA44" localSheetId="1">#REF!</definedName>
    <definedName name="_SA44" localSheetId="0">#REF!</definedName>
    <definedName name="_SA44" localSheetId="29">#REF!</definedName>
    <definedName name="_SA44" localSheetId="11">#REF!</definedName>
    <definedName name="_SA44">#REF!</definedName>
    <definedName name="_SA45" localSheetId="15">#REF!</definedName>
    <definedName name="_SA45" localSheetId="16">#REF!</definedName>
    <definedName name="_SA45" localSheetId="17">#REF!</definedName>
    <definedName name="_SA45" localSheetId="18">#REF!</definedName>
    <definedName name="_SA45" localSheetId="19">#REF!</definedName>
    <definedName name="_SA45" localSheetId="20">#REF!</definedName>
    <definedName name="_SA45" localSheetId="21">#REF!</definedName>
    <definedName name="_SA45" localSheetId="22">#REF!</definedName>
    <definedName name="_SA45" localSheetId="23">#REF!</definedName>
    <definedName name="_SA45" localSheetId="24">#REF!</definedName>
    <definedName name="_SA45" localSheetId="25">#REF!</definedName>
    <definedName name="_SA45" localSheetId="26">#REF!</definedName>
    <definedName name="_SA45" localSheetId="37">#REF!</definedName>
    <definedName name="_SA45" localSheetId="40">#REF!</definedName>
    <definedName name="_SA45" localSheetId="39">#REF!</definedName>
    <definedName name="_SA45" localSheetId="38">#REF!</definedName>
    <definedName name="_SA45" localSheetId="28">#REF!</definedName>
    <definedName name="_SA45" localSheetId="10">#REF!</definedName>
    <definedName name="_SA45" localSheetId="13">#REF!</definedName>
    <definedName name="_SA45" localSheetId="12">#REF!</definedName>
    <definedName name="_SA45" localSheetId="14">#REF!</definedName>
    <definedName name="_SA45" localSheetId="27">#REF!</definedName>
    <definedName name="_SA45" localSheetId="1">#REF!</definedName>
    <definedName name="_SA45" localSheetId="0">#REF!</definedName>
    <definedName name="_SA45" localSheetId="29">#REF!</definedName>
    <definedName name="_SA45" localSheetId="11">#REF!</definedName>
    <definedName name="_SA45">#REF!</definedName>
    <definedName name="_SA46" localSheetId="15">#REF!</definedName>
    <definedName name="_SA46" localSheetId="16">#REF!</definedName>
    <definedName name="_SA46" localSheetId="17">#REF!</definedName>
    <definedName name="_SA46" localSheetId="18">#REF!</definedName>
    <definedName name="_SA46" localSheetId="19">#REF!</definedName>
    <definedName name="_SA46" localSheetId="20">#REF!</definedName>
    <definedName name="_SA46" localSheetId="21">#REF!</definedName>
    <definedName name="_SA46" localSheetId="22">#REF!</definedName>
    <definedName name="_SA46" localSheetId="23">#REF!</definedName>
    <definedName name="_SA46" localSheetId="24">#REF!</definedName>
    <definedName name="_SA46" localSheetId="25">#REF!</definedName>
    <definedName name="_SA46" localSheetId="26">#REF!</definedName>
    <definedName name="_SA46" localSheetId="37">#REF!</definedName>
    <definedName name="_SA46" localSheetId="40">#REF!</definedName>
    <definedName name="_SA46" localSheetId="39">#REF!</definedName>
    <definedName name="_SA46" localSheetId="38">#REF!</definedName>
    <definedName name="_SA46" localSheetId="28">#REF!</definedName>
    <definedName name="_SA46" localSheetId="10">#REF!</definedName>
    <definedName name="_SA46" localSheetId="13">#REF!</definedName>
    <definedName name="_SA46" localSheetId="12">#REF!</definedName>
    <definedName name="_SA46" localSheetId="14">#REF!</definedName>
    <definedName name="_SA46" localSheetId="27">#REF!</definedName>
    <definedName name="_SA46" localSheetId="1">#REF!</definedName>
    <definedName name="_SA46" localSheetId="0">#REF!</definedName>
    <definedName name="_SA46" localSheetId="29">#REF!</definedName>
    <definedName name="_SA46" localSheetId="11">#REF!</definedName>
    <definedName name="_SA46">#REF!</definedName>
    <definedName name="_SA47" localSheetId="15">#REF!</definedName>
    <definedName name="_SA47" localSheetId="16">#REF!</definedName>
    <definedName name="_SA47" localSheetId="17">#REF!</definedName>
    <definedName name="_SA47" localSheetId="18">#REF!</definedName>
    <definedName name="_SA47" localSheetId="19">#REF!</definedName>
    <definedName name="_SA47" localSheetId="20">#REF!</definedName>
    <definedName name="_SA47" localSheetId="21">#REF!</definedName>
    <definedName name="_SA47" localSheetId="22">#REF!</definedName>
    <definedName name="_SA47" localSheetId="23">#REF!</definedName>
    <definedName name="_SA47" localSheetId="24">#REF!</definedName>
    <definedName name="_SA47" localSheetId="25">#REF!</definedName>
    <definedName name="_SA47" localSheetId="26">#REF!</definedName>
    <definedName name="_SA47" localSheetId="37">#REF!</definedName>
    <definedName name="_SA47" localSheetId="40">#REF!</definedName>
    <definedName name="_SA47" localSheetId="39">#REF!</definedName>
    <definedName name="_SA47" localSheetId="38">#REF!</definedName>
    <definedName name="_SA47" localSheetId="28">#REF!</definedName>
    <definedName name="_SA47" localSheetId="10">#REF!</definedName>
    <definedName name="_SA47" localSheetId="13">#REF!</definedName>
    <definedName name="_SA47" localSheetId="12">#REF!</definedName>
    <definedName name="_SA47" localSheetId="14">#REF!</definedName>
    <definedName name="_SA47" localSheetId="27">#REF!</definedName>
    <definedName name="_SA47" localSheetId="1">#REF!</definedName>
    <definedName name="_SA47" localSheetId="0">#REF!</definedName>
    <definedName name="_SA47" localSheetId="29">#REF!</definedName>
    <definedName name="_SA47" localSheetId="11">#REF!</definedName>
    <definedName name="_SA47">#REF!</definedName>
    <definedName name="_SA48" localSheetId="15">#REF!</definedName>
    <definedName name="_SA48" localSheetId="16">#REF!</definedName>
    <definedName name="_SA48" localSheetId="17">#REF!</definedName>
    <definedName name="_SA48" localSheetId="18">#REF!</definedName>
    <definedName name="_SA48" localSheetId="19">#REF!</definedName>
    <definedName name="_SA48" localSheetId="20">#REF!</definedName>
    <definedName name="_SA48" localSheetId="21">#REF!</definedName>
    <definedName name="_SA48" localSheetId="22">#REF!</definedName>
    <definedName name="_SA48" localSheetId="23">#REF!</definedName>
    <definedName name="_SA48" localSheetId="24">#REF!</definedName>
    <definedName name="_SA48" localSheetId="25">#REF!</definedName>
    <definedName name="_SA48" localSheetId="26">#REF!</definedName>
    <definedName name="_SA48" localSheetId="37">#REF!</definedName>
    <definedName name="_SA48" localSheetId="40">#REF!</definedName>
    <definedName name="_SA48" localSheetId="39">#REF!</definedName>
    <definedName name="_SA48" localSheetId="38">#REF!</definedName>
    <definedName name="_SA48" localSheetId="28">#REF!</definedName>
    <definedName name="_SA48" localSheetId="10">#REF!</definedName>
    <definedName name="_SA48" localSheetId="13">#REF!</definedName>
    <definedName name="_SA48" localSheetId="12">#REF!</definedName>
    <definedName name="_SA48" localSheetId="14">#REF!</definedName>
    <definedName name="_SA48" localSheetId="27">#REF!</definedName>
    <definedName name="_SA48" localSheetId="1">#REF!</definedName>
    <definedName name="_SA48" localSheetId="0">#REF!</definedName>
    <definedName name="_SA48" localSheetId="29">#REF!</definedName>
    <definedName name="_SA48" localSheetId="11">#REF!</definedName>
    <definedName name="_SA48">#REF!</definedName>
    <definedName name="_SA49" localSheetId="15">#REF!</definedName>
    <definedName name="_SA49" localSheetId="16">#REF!</definedName>
    <definedName name="_SA49" localSheetId="17">#REF!</definedName>
    <definedName name="_SA49" localSheetId="18">#REF!</definedName>
    <definedName name="_SA49" localSheetId="19">#REF!</definedName>
    <definedName name="_SA49" localSheetId="20">#REF!</definedName>
    <definedName name="_SA49" localSheetId="21">#REF!</definedName>
    <definedName name="_SA49" localSheetId="22">#REF!</definedName>
    <definedName name="_SA49" localSheetId="23">#REF!</definedName>
    <definedName name="_SA49" localSheetId="24">#REF!</definedName>
    <definedName name="_SA49" localSheetId="25">#REF!</definedName>
    <definedName name="_SA49" localSheetId="26">#REF!</definedName>
    <definedName name="_SA49" localSheetId="37">#REF!</definedName>
    <definedName name="_SA49" localSheetId="40">#REF!</definedName>
    <definedName name="_SA49" localSheetId="39">#REF!</definedName>
    <definedName name="_SA49" localSheetId="38">#REF!</definedName>
    <definedName name="_SA49" localSheetId="28">#REF!</definedName>
    <definedName name="_SA49" localSheetId="10">#REF!</definedName>
    <definedName name="_SA49" localSheetId="13">#REF!</definedName>
    <definedName name="_SA49" localSheetId="12">#REF!</definedName>
    <definedName name="_SA49" localSheetId="14">#REF!</definedName>
    <definedName name="_SA49" localSheetId="27">#REF!</definedName>
    <definedName name="_SA49" localSheetId="1">#REF!</definedName>
    <definedName name="_SA49" localSheetId="0">#REF!</definedName>
    <definedName name="_SA49" localSheetId="29">#REF!</definedName>
    <definedName name="_SA49" localSheetId="11">#REF!</definedName>
    <definedName name="_SA49">#REF!</definedName>
    <definedName name="_SA50" localSheetId="15">#REF!</definedName>
    <definedName name="_SA50" localSheetId="16">#REF!</definedName>
    <definedName name="_SA50" localSheetId="17">#REF!</definedName>
    <definedName name="_SA50" localSheetId="18">#REF!</definedName>
    <definedName name="_SA50" localSheetId="19">#REF!</definedName>
    <definedName name="_SA50" localSheetId="20">#REF!</definedName>
    <definedName name="_SA50" localSheetId="21">#REF!</definedName>
    <definedName name="_SA50" localSheetId="22">#REF!</definedName>
    <definedName name="_SA50" localSheetId="23">#REF!</definedName>
    <definedName name="_SA50" localSheetId="24">#REF!</definedName>
    <definedName name="_SA50" localSheetId="25">#REF!</definedName>
    <definedName name="_SA50" localSheetId="26">#REF!</definedName>
    <definedName name="_SA50" localSheetId="37">#REF!</definedName>
    <definedName name="_SA50" localSheetId="40">#REF!</definedName>
    <definedName name="_SA50" localSheetId="39">#REF!</definedName>
    <definedName name="_SA50" localSheetId="38">#REF!</definedName>
    <definedName name="_SA50" localSheetId="28">#REF!</definedName>
    <definedName name="_SA50" localSheetId="10">#REF!</definedName>
    <definedName name="_SA50" localSheetId="13">#REF!</definedName>
    <definedName name="_SA50" localSheetId="12">#REF!</definedName>
    <definedName name="_SA50" localSheetId="14">#REF!</definedName>
    <definedName name="_SA50" localSheetId="27">#REF!</definedName>
    <definedName name="_SA50" localSheetId="1">#REF!</definedName>
    <definedName name="_SA50" localSheetId="0">#REF!</definedName>
    <definedName name="_SA50" localSheetId="29">#REF!</definedName>
    <definedName name="_SA50" localSheetId="11">#REF!</definedName>
    <definedName name="_SA50">#REF!</definedName>
    <definedName name="_SA51" localSheetId="15">#REF!</definedName>
    <definedName name="_SA51" localSheetId="16">#REF!</definedName>
    <definedName name="_SA51" localSheetId="17">#REF!</definedName>
    <definedName name="_SA51" localSheetId="18">#REF!</definedName>
    <definedName name="_SA51" localSheetId="19">#REF!</definedName>
    <definedName name="_SA51" localSheetId="20">#REF!</definedName>
    <definedName name="_SA51" localSheetId="21">#REF!</definedName>
    <definedName name="_SA51" localSheetId="22">#REF!</definedName>
    <definedName name="_SA51" localSheetId="23">#REF!</definedName>
    <definedName name="_SA51" localSheetId="24">#REF!</definedName>
    <definedName name="_SA51" localSheetId="25">#REF!</definedName>
    <definedName name="_SA51" localSheetId="26">#REF!</definedName>
    <definedName name="_SA51" localSheetId="37">#REF!</definedName>
    <definedName name="_SA51" localSheetId="40">#REF!</definedName>
    <definedName name="_SA51" localSheetId="39">#REF!</definedName>
    <definedName name="_SA51" localSheetId="38">#REF!</definedName>
    <definedName name="_SA51" localSheetId="28">#REF!</definedName>
    <definedName name="_SA51" localSheetId="10">#REF!</definedName>
    <definedName name="_SA51" localSheetId="13">#REF!</definedName>
    <definedName name="_SA51" localSheetId="12">#REF!</definedName>
    <definedName name="_SA51" localSheetId="14">#REF!</definedName>
    <definedName name="_SA51" localSheetId="27">#REF!</definedName>
    <definedName name="_SA51" localSheetId="1">#REF!</definedName>
    <definedName name="_SA51" localSheetId="0">#REF!</definedName>
    <definedName name="_SA51" localSheetId="29">#REF!</definedName>
    <definedName name="_SA51" localSheetId="11">#REF!</definedName>
    <definedName name="_SA51">#REF!</definedName>
    <definedName name="_SA52" localSheetId="15">#REF!</definedName>
    <definedName name="_SA52" localSheetId="16">#REF!</definedName>
    <definedName name="_SA52" localSheetId="17">#REF!</definedName>
    <definedName name="_SA52" localSheetId="18">#REF!</definedName>
    <definedName name="_SA52" localSheetId="19">#REF!</definedName>
    <definedName name="_SA52" localSheetId="20">#REF!</definedName>
    <definedName name="_SA52" localSheetId="21">#REF!</definedName>
    <definedName name="_SA52" localSheetId="22">#REF!</definedName>
    <definedName name="_SA52" localSheetId="23">#REF!</definedName>
    <definedName name="_SA52" localSheetId="24">#REF!</definedName>
    <definedName name="_SA52" localSheetId="25">#REF!</definedName>
    <definedName name="_SA52" localSheetId="26">#REF!</definedName>
    <definedName name="_SA52" localSheetId="37">#REF!</definedName>
    <definedName name="_SA52" localSheetId="40">#REF!</definedName>
    <definedName name="_SA52" localSheetId="39">#REF!</definedName>
    <definedName name="_SA52" localSheetId="38">#REF!</definedName>
    <definedName name="_SA52" localSheetId="28">#REF!</definedName>
    <definedName name="_SA52" localSheetId="10">#REF!</definedName>
    <definedName name="_SA52" localSheetId="13">#REF!</definedName>
    <definedName name="_SA52" localSheetId="12">#REF!</definedName>
    <definedName name="_SA52" localSheetId="14">#REF!</definedName>
    <definedName name="_SA52" localSheetId="27">#REF!</definedName>
    <definedName name="_SA52" localSheetId="1">#REF!</definedName>
    <definedName name="_SA52" localSheetId="0">#REF!</definedName>
    <definedName name="_SA52" localSheetId="29">#REF!</definedName>
    <definedName name="_SA52" localSheetId="11">#REF!</definedName>
    <definedName name="_SA52">#REF!</definedName>
    <definedName name="_SA53" localSheetId="15">#REF!</definedName>
    <definedName name="_SA53" localSheetId="16">#REF!</definedName>
    <definedName name="_SA53" localSheetId="17">#REF!</definedName>
    <definedName name="_SA53" localSheetId="18">#REF!</definedName>
    <definedName name="_SA53" localSheetId="19">#REF!</definedName>
    <definedName name="_SA53" localSheetId="20">#REF!</definedName>
    <definedName name="_SA53" localSheetId="21">#REF!</definedName>
    <definedName name="_SA53" localSheetId="22">#REF!</definedName>
    <definedName name="_SA53" localSheetId="23">#REF!</definedName>
    <definedName name="_SA53" localSheetId="24">#REF!</definedName>
    <definedName name="_SA53" localSheetId="25">#REF!</definedName>
    <definedName name="_SA53" localSheetId="26">#REF!</definedName>
    <definedName name="_SA53" localSheetId="37">#REF!</definedName>
    <definedName name="_SA53" localSheetId="40">#REF!</definedName>
    <definedName name="_SA53" localSheetId="39">#REF!</definedName>
    <definedName name="_SA53" localSheetId="38">#REF!</definedName>
    <definedName name="_SA53" localSheetId="28">#REF!</definedName>
    <definedName name="_SA53" localSheetId="10">#REF!</definedName>
    <definedName name="_SA53" localSheetId="13">#REF!</definedName>
    <definedName name="_SA53" localSheetId="12">#REF!</definedName>
    <definedName name="_SA53" localSheetId="14">#REF!</definedName>
    <definedName name="_SA53" localSheetId="27">#REF!</definedName>
    <definedName name="_SA53" localSheetId="1">#REF!</definedName>
    <definedName name="_SA53" localSheetId="0">#REF!</definedName>
    <definedName name="_SA53" localSheetId="29">#REF!</definedName>
    <definedName name="_SA53" localSheetId="11">#REF!</definedName>
    <definedName name="_SA53">#REF!</definedName>
    <definedName name="_SA54" localSheetId="15">#REF!</definedName>
    <definedName name="_SA54" localSheetId="16">#REF!</definedName>
    <definedName name="_SA54" localSheetId="17">#REF!</definedName>
    <definedName name="_SA54" localSheetId="18">#REF!</definedName>
    <definedName name="_SA54" localSheetId="19">#REF!</definedName>
    <definedName name="_SA54" localSheetId="20">#REF!</definedName>
    <definedName name="_SA54" localSheetId="21">#REF!</definedName>
    <definedName name="_SA54" localSheetId="22">#REF!</definedName>
    <definedName name="_SA54" localSheetId="23">#REF!</definedName>
    <definedName name="_SA54" localSheetId="24">#REF!</definedName>
    <definedName name="_SA54" localSheetId="25">#REF!</definedName>
    <definedName name="_SA54" localSheetId="26">#REF!</definedName>
    <definedName name="_SA54" localSheetId="37">#REF!</definedName>
    <definedName name="_SA54" localSheetId="40">#REF!</definedName>
    <definedName name="_SA54" localSheetId="39">#REF!</definedName>
    <definedName name="_SA54" localSheetId="38">#REF!</definedName>
    <definedName name="_SA54" localSheetId="28">#REF!</definedName>
    <definedName name="_SA54" localSheetId="10">#REF!</definedName>
    <definedName name="_SA54" localSheetId="13">#REF!</definedName>
    <definedName name="_SA54" localSheetId="12">#REF!</definedName>
    <definedName name="_SA54" localSheetId="14">#REF!</definedName>
    <definedName name="_SA54" localSheetId="27">#REF!</definedName>
    <definedName name="_SA54" localSheetId="1">#REF!</definedName>
    <definedName name="_SA54" localSheetId="0">#REF!</definedName>
    <definedName name="_SA54" localSheetId="29">#REF!</definedName>
    <definedName name="_SA54" localSheetId="11">#REF!</definedName>
    <definedName name="_SA54">#REF!</definedName>
    <definedName name="_SA55" localSheetId="15">#REF!</definedName>
    <definedName name="_SA55" localSheetId="16">#REF!</definedName>
    <definedName name="_SA55" localSheetId="17">#REF!</definedName>
    <definedName name="_SA55" localSheetId="18">#REF!</definedName>
    <definedName name="_SA55" localSheetId="19">#REF!</definedName>
    <definedName name="_SA55" localSheetId="20">#REF!</definedName>
    <definedName name="_SA55" localSheetId="21">#REF!</definedName>
    <definedName name="_SA55" localSheetId="22">#REF!</definedName>
    <definedName name="_SA55" localSheetId="23">#REF!</definedName>
    <definedName name="_SA55" localSheetId="24">#REF!</definedName>
    <definedName name="_SA55" localSheetId="25">#REF!</definedName>
    <definedName name="_SA55" localSheetId="26">#REF!</definedName>
    <definedName name="_SA55" localSheetId="37">#REF!</definedName>
    <definedName name="_SA55" localSheetId="40">#REF!</definedName>
    <definedName name="_SA55" localSheetId="39">#REF!</definedName>
    <definedName name="_SA55" localSheetId="38">#REF!</definedName>
    <definedName name="_SA55" localSheetId="28">#REF!</definedName>
    <definedName name="_SA55" localSheetId="10">#REF!</definedName>
    <definedName name="_SA55" localSheetId="13">#REF!</definedName>
    <definedName name="_SA55" localSheetId="12">#REF!</definedName>
    <definedName name="_SA55" localSheetId="14">#REF!</definedName>
    <definedName name="_SA55" localSheetId="27">#REF!</definedName>
    <definedName name="_SA55" localSheetId="1">#REF!</definedName>
    <definedName name="_SA55" localSheetId="0">#REF!</definedName>
    <definedName name="_SA55" localSheetId="29">#REF!</definedName>
    <definedName name="_SA55" localSheetId="11">#REF!</definedName>
    <definedName name="_SA55">#REF!</definedName>
    <definedName name="_SA56" localSheetId="15">#REF!</definedName>
    <definedName name="_SA56" localSheetId="16">#REF!</definedName>
    <definedName name="_SA56" localSheetId="17">#REF!</definedName>
    <definedName name="_SA56" localSheetId="18">#REF!</definedName>
    <definedName name="_SA56" localSheetId="19">#REF!</definedName>
    <definedName name="_SA56" localSheetId="20">#REF!</definedName>
    <definedName name="_SA56" localSheetId="21">#REF!</definedName>
    <definedName name="_SA56" localSheetId="22">#REF!</definedName>
    <definedName name="_SA56" localSheetId="23">#REF!</definedName>
    <definedName name="_SA56" localSheetId="24">#REF!</definedName>
    <definedName name="_SA56" localSheetId="25">#REF!</definedName>
    <definedName name="_SA56" localSheetId="26">#REF!</definedName>
    <definedName name="_SA56" localSheetId="37">#REF!</definedName>
    <definedName name="_SA56" localSheetId="40">#REF!</definedName>
    <definedName name="_SA56" localSheetId="39">#REF!</definedName>
    <definedName name="_SA56" localSheetId="38">#REF!</definedName>
    <definedName name="_SA56" localSheetId="28">#REF!</definedName>
    <definedName name="_SA56" localSheetId="10">#REF!</definedName>
    <definedName name="_SA56" localSheetId="13">#REF!</definedName>
    <definedName name="_SA56" localSheetId="12">#REF!</definedName>
    <definedName name="_SA56" localSheetId="14">#REF!</definedName>
    <definedName name="_SA56" localSheetId="27">#REF!</definedName>
    <definedName name="_SA56" localSheetId="1">#REF!</definedName>
    <definedName name="_SA56" localSheetId="0">#REF!</definedName>
    <definedName name="_SA56" localSheetId="29">#REF!</definedName>
    <definedName name="_SA56" localSheetId="11">#REF!</definedName>
    <definedName name="_SA56">#REF!</definedName>
    <definedName name="_SA57" localSheetId="15">#REF!</definedName>
    <definedName name="_SA57" localSheetId="16">#REF!</definedName>
    <definedName name="_SA57" localSheetId="17">#REF!</definedName>
    <definedName name="_SA57" localSheetId="18">#REF!</definedName>
    <definedName name="_SA57" localSheetId="19">#REF!</definedName>
    <definedName name="_SA57" localSheetId="20">#REF!</definedName>
    <definedName name="_SA57" localSheetId="21">#REF!</definedName>
    <definedName name="_SA57" localSheetId="22">#REF!</definedName>
    <definedName name="_SA57" localSheetId="23">#REF!</definedName>
    <definedName name="_SA57" localSheetId="24">#REF!</definedName>
    <definedName name="_SA57" localSheetId="25">#REF!</definedName>
    <definedName name="_SA57" localSheetId="26">#REF!</definedName>
    <definedName name="_SA57" localSheetId="37">#REF!</definedName>
    <definedName name="_SA57" localSheetId="40">#REF!</definedName>
    <definedName name="_SA57" localSheetId="39">#REF!</definedName>
    <definedName name="_SA57" localSheetId="38">#REF!</definedName>
    <definedName name="_SA57" localSheetId="28">#REF!</definedName>
    <definedName name="_SA57" localSheetId="10">#REF!</definedName>
    <definedName name="_SA57" localSheetId="13">#REF!</definedName>
    <definedName name="_SA57" localSheetId="12">#REF!</definedName>
    <definedName name="_SA57" localSheetId="14">#REF!</definedName>
    <definedName name="_SA57" localSheetId="27">#REF!</definedName>
    <definedName name="_SA57" localSheetId="1">#REF!</definedName>
    <definedName name="_SA57" localSheetId="0">#REF!</definedName>
    <definedName name="_SA57" localSheetId="29">#REF!</definedName>
    <definedName name="_SA57" localSheetId="11">#REF!</definedName>
    <definedName name="_SA57">#REF!</definedName>
    <definedName name="_SA58" localSheetId="15">#REF!</definedName>
    <definedName name="_SA58" localSheetId="16">#REF!</definedName>
    <definedName name="_SA58" localSheetId="17">#REF!</definedName>
    <definedName name="_SA58" localSheetId="18">#REF!</definedName>
    <definedName name="_SA58" localSheetId="19">#REF!</definedName>
    <definedName name="_SA58" localSheetId="20">#REF!</definedName>
    <definedName name="_SA58" localSheetId="21">#REF!</definedName>
    <definedName name="_SA58" localSheetId="22">#REF!</definedName>
    <definedName name="_SA58" localSheetId="23">#REF!</definedName>
    <definedName name="_SA58" localSheetId="24">#REF!</definedName>
    <definedName name="_SA58" localSheetId="25">#REF!</definedName>
    <definedName name="_SA58" localSheetId="26">#REF!</definedName>
    <definedName name="_SA58" localSheetId="37">#REF!</definedName>
    <definedName name="_SA58" localSheetId="40">#REF!</definedName>
    <definedName name="_SA58" localSheetId="39">#REF!</definedName>
    <definedName name="_SA58" localSheetId="38">#REF!</definedName>
    <definedName name="_SA58" localSheetId="28">#REF!</definedName>
    <definedName name="_SA58" localSheetId="10">#REF!</definedName>
    <definedName name="_SA58" localSheetId="13">#REF!</definedName>
    <definedName name="_SA58" localSheetId="12">#REF!</definedName>
    <definedName name="_SA58" localSheetId="14">#REF!</definedName>
    <definedName name="_SA58" localSheetId="27">#REF!</definedName>
    <definedName name="_SA58" localSheetId="1">#REF!</definedName>
    <definedName name="_SA58" localSheetId="0">#REF!</definedName>
    <definedName name="_SA58" localSheetId="29">#REF!</definedName>
    <definedName name="_SA58" localSheetId="11">#REF!</definedName>
    <definedName name="_SA58">#REF!</definedName>
    <definedName name="_SA59" localSheetId="15">#REF!</definedName>
    <definedName name="_SA59" localSheetId="16">#REF!</definedName>
    <definedName name="_SA59" localSheetId="17">#REF!</definedName>
    <definedName name="_SA59" localSheetId="18">#REF!</definedName>
    <definedName name="_SA59" localSheetId="19">#REF!</definedName>
    <definedName name="_SA59" localSheetId="20">#REF!</definedName>
    <definedName name="_SA59" localSheetId="21">#REF!</definedName>
    <definedName name="_SA59" localSheetId="22">#REF!</definedName>
    <definedName name="_SA59" localSheetId="23">#REF!</definedName>
    <definedName name="_SA59" localSheetId="24">#REF!</definedName>
    <definedName name="_SA59" localSheetId="25">#REF!</definedName>
    <definedName name="_SA59" localSheetId="26">#REF!</definedName>
    <definedName name="_SA59" localSheetId="37">#REF!</definedName>
    <definedName name="_SA59" localSheetId="40">#REF!</definedName>
    <definedName name="_SA59" localSheetId="39">#REF!</definedName>
    <definedName name="_SA59" localSheetId="38">#REF!</definedName>
    <definedName name="_SA59" localSheetId="28">#REF!</definedName>
    <definedName name="_SA59" localSheetId="10">#REF!</definedName>
    <definedName name="_SA59" localSheetId="13">#REF!</definedName>
    <definedName name="_SA59" localSheetId="12">#REF!</definedName>
    <definedName name="_SA59" localSheetId="14">#REF!</definedName>
    <definedName name="_SA59" localSheetId="27">#REF!</definedName>
    <definedName name="_SA59" localSheetId="1">#REF!</definedName>
    <definedName name="_SA59" localSheetId="0">#REF!</definedName>
    <definedName name="_SA59" localSheetId="29">#REF!</definedName>
    <definedName name="_SA59" localSheetId="11">#REF!</definedName>
    <definedName name="_SA59">#REF!</definedName>
    <definedName name="_SA60" localSheetId="15">#REF!</definedName>
    <definedName name="_SA60" localSheetId="16">#REF!</definedName>
    <definedName name="_SA60" localSheetId="17">#REF!</definedName>
    <definedName name="_SA60" localSheetId="18">#REF!</definedName>
    <definedName name="_SA60" localSheetId="19">#REF!</definedName>
    <definedName name="_SA60" localSheetId="20">#REF!</definedName>
    <definedName name="_SA60" localSheetId="21">#REF!</definedName>
    <definedName name="_SA60" localSheetId="22">#REF!</definedName>
    <definedName name="_SA60" localSheetId="23">#REF!</definedName>
    <definedName name="_SA60" localSheetId="24">#REF!</definedName>
    <definedName name="_SA60" localSheetId="25">#REF!</definedName>
    <definedName name="_SA60" localSheetId="26">#REF!</definedName>
    <definedName name="_SA60" localSheetId="37">#REF!</definedName>
    <definedName name="_SA60" localSheetId="40">#REF!</definedName>
    <definedName name="_SA60" localSheetId="39">#REF!</definedName>
    <definedName name="_SA60" localSheetId="38">#REF!</definedName>
    <definedName name="_SA60" localSheetId="28">#REF!</definedName>
    <definedName name="_SA60" localSheetId="10">#REF!</definedName>
    <definedName name="_SA60" localSheetId="13">#REF!</definedName>
    <definedName name="_SA60" localSheetId="12">#REF!</definedName>
    <definedName name="_SA60" localSheetId="14">#REF!</definedName>
    <definedName name="_SA60" localSheetId="27">#REF!</definedName>
    <definedName name="_SA60" localSheetId="1">#REF!</definedName>
    <definedName name="_SA60" localSheetId="0">#REF!</definedName>
    <definedName name="_SA60" localSheetId="29">#REF!</definedName>
    <definedName name="_SA60" localSheetId="11">#REF!</definedName>
    <definedName name="_SA60">#REF!</definedName>
    <definedName name="_SA61" localSheetId="15">#REF!</definedName>
    <definedName name="_SA61" localSheetId="16">#REF!</definedName>
    <definedName name="_SA61" localSheetId="17">#REF!</definedName>
    <definedName name="_SA61" localSheetId="18">#REF!</definedName>
    <definedName name="_SA61" localSheetId="19">#REF!</definedName>
    <definedName name="_SA61" localSheetId="20">#REF!</definedName>
    <definedName name="_SA61" localSheetId="21">#REF!</definedName>
    <definedName name="_SA61" localSheetId="22">#REF!</definedName>
    <definedName name="_SA61" localSheetId="23">#REF!</definedName>
    <definedName name="_SA61" localSheetId="24">#REF!</definedName>
    <definedName name="_SA61" localSheetId="25">#REF!</definedName>
    <definedName name="_SA61" localSheetId="26">#REF!</definedName>
    <definedName name="_SA61" localSheetId="37">#REF!</definedName>
    <definedName name="_SA61" localSheetId="40">#REF!</definedName>
    <definedName name="_SA61" localSheetId="39">#REF!</definedName>
    <definedName name="_SA61" localSheetId="38">#REF!</definedName>
    <definedName name="_SA61" localSheetId="28">#REF!</definedName>
    <definedName name="_SA61" localSheetId="10">#REF!</definedName>
    <definedName name="_SA61" localSheetId="13">#REF!</definedName>
    <definedName name="_SA61" localSheetId="12">#REF!</definedName>
    <definedName name="_SA61" localSheetId="14">#REF!</definedName>
    <definedName name="_SA61" localSheetId="27">#REF!</definedName>
    <definedName name="_SA61" localSheetId="1">#REF!</definedName>
    <definedName name="_SA61" localSheetId="0">#REF!</definedName>
    <definedName name="_SA61" localSheetId="29">#REF!</definedName>
    <definedName name="_SA61" localSheetId="11">#REF!</definedName>
    <definedName name="_SA61">#REF!</definedName>
    <definedName name="_SA62" localSheetId="15">#REF!</definedName>
    <definedName name="_SA62" localSheetId="16">#REF!</definedName>
    <definedName name="_SA62" localSheetId="17">#REF!</definedName>
    <definedName name="_SA62" localSheetId="18">#REF!</definedName>
    <definedName name="_SA62" localSheetId="19">#REF!</definedName>
    <definedName name="_SA62" localSheetId="20">#REF!</definedName>
    <definedName name="_SA62" localSheetId="21">#REF!</definedName>
    <definedName name="_SA62" localSheetId="22">#REF!</definedName>
    <definedName name="_SA62" localSheetId="23">#REF!</definedName>
    <definedName name="_SA62" localSheetId="24">#REF!</definedName>
    <definedName name="_SA62" localSheetId="25">#REF!</definedName>
    <definedName name="_SA62" localSheetId="26">#REF!</definedName>
    <definedName name="_SA62" localSheetId="37">#REF!</definedName>
    <definedName name="_SA62" localSheetId="40">#REF!</definedName>
    <definedName name="_SA62" localSheetId="39">#REF!</definedName>
    <definedName name="_SA62" localSheetId="38">#REF!</definedName>
    <definedName name="_SA62" localSheetId="28">#REF!</definedName>
    <definedName name="_SA62" localSheetId="10">#REF!</definedName>
    <definedName name="_SA62" localSheetId="13">#REF!</definedName>
    <definedName name="_SA62" localSheetId="12">#REF!</definedName>
    <definedName name="_SA62" localSheetId="14">#REF!</definedName>
    <definedName name="_SA62" localSheetId="27">#REF!</definedName>
    <definedName name="_SA62" localSheetId="1">#REF!</definedName>
    <definedName name="_SA62" localSheetId="0">#REF!</definedName>
    <definedName name="_SA62" localSheetId="29">#REF!</definedName>
    <definedName name="_SA62" localSheetId="11">#REF!</definedName>
    <definedName name="_SA62">#REF!</definedName>
    <definedName name="_SA63" localSheetId="15">#REF!</definedName>
    <definedName name="_SA63" localSheetId="16">#REF!</definedName>
    <definedName name="_SA63" localSheetId="17">#REF!</definedName>
    <definedName name="_SA63" localSheetId="18">#REF!</definedName>
    <definedName name="_SA63" localSheetId="19">#REF!</definedName>
    <definedName name="_SA63" localSheetId="20">#REF!</definedName>
    <definedName name="_SA63" localSheetId="21">#REF!</definedName>
    <definedName name="_SA63" localSheetId="22">#REF!</definedName>
    <definedName name="_SA63" localSheetId="23">#REF!</definedName>
    <definedName name="_SA63" localSheetId="24">#REF!</definedName>
    <definedName name="_SA63" localSheetId="25">#REF!</definedName>
    <definedName name="_SA63" localSheetId="26">#REF!</definedName>
    <definedName name="_SA63" localSheetId="37">#REF!</definedName>
    <definedName name="_SA63" localSheetId="40">#REF!</definedName>
    <definedName name="_SA63" localSheetId="39">#REF!</definedName>
    <definedName name="_SA63" localSheetId="38">#REF!</definedName>
    <definedName name="_SA63" localSheetId="28">#REF!</definedName>
    <definedName name="_SA63" localSheetId="10">#REF!</definedName>
    <definedName name="_SA63" localSheetId="13">#REF!</definedName>
    <definedName name="_SA63" localSheetId="12">#REF!</definedName>
    <definedName name="_SA63" localSheetId="14">#REF!</definedName>
    <definedName name="_SA63" localSheetId="27">#REF!</definedName>
    <definedName name="_SA63" localSheetId="1">#REF!</definedName>
    <definedName name="_SA63" localSheetId="0">#REF!</definedName>
    <definedName name="_SA63" localSheetId="29">#REF!</definedName>
    <definedName name="_SA63" localSheetId="11">#REF!</definedName>
    <definedName name="_SA63">#REF!</definedName>
    <definedName name="_SA64" localSheetId="15">#REF!</definedName>
    <definedName name="_SA64" localSheetId="16">#REF!</definedName>
    <definedName name="_SA64" localSheetId="17">#REF!</definedName>
    <definedName name="_SA64" localSheetId="18">#REF!</definedName>
    <definedName name="_SA64" localSheetId="19">#REF!</definedName>
    <definedName name="_SA64" localSheetId="20">#REF!</definedName>
    <definedName name="_SA64" localSheetId="21">#REF!</definedName>
    <definedName name="_SA64" localSheetId="22">#REF!</definedName>
    <definedName name="_SA64" localSheetId="23">#REF!</definedName>
    <definedName name="_SA64" localSheetId="24">#REF!</definedName>
    <definedName name="_SA64" localSheetId="25">#REF!</definedName>
    <definedName name="_SA64" localSheetId="26">#REF!</definedName>
    <definedName name="_SA64" localSheetId="37">#REF!</definedName>
    <definedName name="_SA64" localSheetId="40">#REF!</definedName>
    <definedName name="_SA64" localSheetId="39">#REF!</definedName>
    <definedName name="_SA64" localSheetId="38">#REF!</definedName>
    <definedName name="_SA64" localSheetId="28">#REF!</definedName>
    <definedName name="_SA64" localSheetId="10">#REF!</definedName>
    <definedName name="_SA64" localSheetId="13">#REF!</definedName>
    <definedName name="_SA64" localSheetId="12">#REF!</definedName>
    <definedName name="_SA64" localSheetId="14">#REF!</definedName>
    <definedName name="_SA64" localSheetId="27">#REF!</definedName>
    <definedName name="_SA64" localSheetId="1">#REF!</definedName>
    <definedName name="_SA64" localSheetId="0">#REF!</definedName>
    <definedName name="_SA64" localSheetId="29">#REF!</definedName>
    <definedName name="_SA64" localSheetId="11">#REF!</definedName>
    <definedName name="_SA64">#REF!</definedName>
    <definedName name="_SA65" localSheetId="15">#REF!</definedName>
    <definedName name="_SA65" localSheetId="16">#REF!</definedName>
    <definedName name="_SA65" localSheetId="17">#REF!</definedName>
    <definedName name="_SA65" localSheetId="18">#REF!</definedName>
    <definedName name="_SA65" localSheetId="19">#REF!</definedName>
    <definedName name="_SA65" localSheetId="20">#REF!</definedName>
    <definedName name="_SA65" localSheetId="21">#REF!</definedName>
    <definedName name="_SA65" localSheetId="22">#REF!</definedName>
    <definedName name="_SA65" localSheetId="23">#REF!</definedName>
    <definedName name="_SA65" localSheetId="24">#REF!</definedName>
    <definedName name="_SA65" localSheetId="25">#REF!</definedName>
    <definedName name="_SA65" localSheetId="26">#REF!</definedName>
    <definedName name="_SA65" localSheetId="37">#REF!</definedName>
    <definedName name="_SA65" localSheetId="40">#REF!</definedName>
    <definedName name="_SA65" localSheetId="39">#REF!</definedName>
    <definedName name="_SA65" localSheetId="38">#REF!</definedName>
    <definedName name="_SA65" localSheetId="28">#REF!</definedName>
    <definedName name="_SA65" localSheetId="10">#REF!</definedName>
    <definedName name="_SA65" localSheetId="13">#REF!</definedName>
    <definedName name="_SA65" localSheetId="12">#REF!</definedName>
    <definedName name="_SA65" localSheetId="14">#REF!</definedName>
    <definedName name="_SA65" localSheetId="27">#REF!</definedName>
    <definedName name="_SA65" localSheetId="1">#REF!</definedName>
    <definedName name="_SA65" localSheetId="0">#REF!</definedName>
    <definedName name="_SA65" localSheetId="29">#REF!</definedName>
    <definedName name="_SA65" localSheetId="11">#REF!</definedName>
    <definedName name="_SA65">#REF!</definedName>
    <definedName name="_se" localSheetId="16">#REF!</definedName>
    <definedName name="_se" localSheetId="17">#REF!</definedName>
    <definedName name="_se" localSheetId="18">#REF!</definedName>
    <definedName name="_se" localSheetId="19">#REF!</definedName>
    <definedName name="_se" localSheetId="20">#REF!</definedName>
    <definedName name="_se" localSheetId="21">#REF!</definedName>
    <definedName name="_se" localSheetId="22">#REF!</definedName>
    <definedName name="_se" localSheetId="23">#REF!</definedName>
    <definedName name="_se" localSheetId="24">#REF!</definedName>
    <definedName name="_se" localSheetId="25">#REF!</definedName>
    <definedName name="_se" localSheetId="26">#REF!</definedName>
    <definedName name="_se" localSheetId="0">#REF!</definedName>
    <definedName name="_se">#REF!</definedName>
    <definedName name="_SET0109" localSheetId="16">#REF!</definedName>
    <definedName name="_SET0109" localSheetId="17">#REF!</definedName>
    <definedName name="_SET0109" localSheetId="18">#REF!</definedName>
    <definedName name="_SET0109" localSheetId="19">#REF!</definedName>
    <definedName name="_SET0109" localSheetId="20">#REF!</definedName>
    <definedName name="_SET0109" localSheetId="21">#REF!</definedName>
    <definedName name="_SET0109" localSheetId="22">#REF!</definedName>
    <definedName name="_SET0109" localSheetId="23">#REF!</definedName>
    <definedName name="_SET0109" localSheetId="24">#REF!</definedName>
    <definedName name="_SET0109" localSheetId="25">#REF!</definedName>
    <definedName name="_SET0109" localSheetId="26">#REF!</definedName>
    <definedName name="_SET0109" localSheetId="0">#REF!</definedName>
    <definedName name="_SET0109">#REF!</definedName>
    <definedName name="_SET1215" localSheetId="16">#REF!</definedName>
    <definedName name="_SET1215" localSheetId="17">#REF!</definedName>
    <definedName name="_SET1215" localSheetId="18">#REF!</definedName>
    <definedName name="_SET1215" localSheetId="19">#REF!</definedName>
    <definedName name="_SET1215" localSheetId="20">#REF!</definedName>
    <definedName name="_SET1215" localSheetId="21">#REF!</definedName>
    <definedName name="_SET1215" localSheetId="22">#REF!</definedName>
    <definedName name="_SET1215" localSheetId="23">#REF!</definedName>
    <definedName name="_SET1215" localSheetId="24">#REF!</definedName>
    <definedName name="_SET1215" localSheetId="25">#REF!</definedName>
    <definedName name="_SET1215" localSheetId="26">#REF!</definedName>
    <definedName name="_SET1215" localSheetId="0">#REF!</definedName>
    <definedName name="_SET1215">#REF!</definedName>
    <definedName name="_Sort" localSheetId="16" hidden="1">[7]건물!#REF!</definedName>
    <definedName name="_Sort" localSheetId="17" hidden="1">[7]건물!#REF!</definedName>
    <definedName name="_Sort" localSheetId="18" hidden="1">[7]건물!#REF!</definedName>
    <definedName name="_Sort" localSheetId="19" hidden="1">[7]건물!#REF!</definedName>
    <definedName name="_Sort" localSheetId="20" hidden="1">[7]건물!#REF!</definedName>
    <definedName name="_Sort" localSheetId="21" hidden="1">[7]건물!#REF!</definedName>
    <definedName name="_Sort" localSheetId="22" hidden="1">[7]건물!#REF!</definedName>
    <definedName name="_Sort" localSheetId="23" hidden="1">[7]건물!#REF!</definedName>
    <definedName name="_Sort" localSheetId="24" hidden="1">[7]건물!#REF!</definedName>
    <definedName name="_Sort" localSheetId="25" hidden="1">[7]건물!#REF!</definedName>
    <definedName name="_Sort" localSheetId="26" hidden="1">[7]건물!#REF!</definedName>
    <definedName name="_Sort" hidden="1">[7]건물!#REF!</definedName>
    <definedName name="_SORT1" localSheetId="16" hidden="1">#REF!</definedName>
    <definedName name="_SORT1" localSheetId="17" hidden="1">#REF!</definedName>
    <definedName name="_SORT1" localSheetId="18" hidden="1">#REF!</definedName>
    <definedName name="_SORT1" localSheetId="19" hidden="1">#REF!</definedName>
    <definedName name="_SORT1" localSheetId="20" hidden="1">#REF!</definedName>
    <definedName name="_SORT1" localSheetId="21" hidden="1">#REF!</definedName>
    <definedName name="_SORT1" localSheetId="22" hidden="1">#REF!</definedName>
    <definedName name="_SORT1" localSheetId="23" hidden="1">#REF!</definedName>
    <definedName name="_SORT1" localSheetId="24" hidden="1">#REF!</definedName>
    <definedName name="_SORT1" localSheetId="25" hidden="1">#REF!</definedName>
    <definedName name="_SORT1" localSheetId="26" hidden="1">#REF!</definedName>
    <definedName name="_SORT1" localSheetId="0" hidden="1">#REF!</definedName>
    <definedName name="_SORT1" hidden="1">#REF!</definedName>
    <definedName name="_Table1_In1" localSheetId="16" hidden="1">#REF!</definedName>
    <definedName name="_Table1_In1" localSheetId="17" hidden="1">#REF!</definedName>
    <definedName name="_Table1_In1" localSheetId="18" hidden="1">#REF!</definedName>
    <definedName name="_Table1_In1" localSheetId="19" hidden="1">#REF!</definedName>
    <definedName name="_Table1_In1" localSheetId="20" hidden="1">#REF!</definedName>
    <definedName name="_Table1_In1" localSheetId="21" hidden="1">#REF!</definedName>
    <definedName name="_Table1_In1" localSheetId="22" hidden="1">#REF!</definedName>
    <definedName name="_Table1_In1" localSheetId="23" hidden="1">#REF!</definedName>
    <definedName name="_Table1_In1" localSheetId="24" hidden="1">#REF!</definedName>
    <definedName name="_Table1_In1" localSheetId="25" hidden="1">#REF!</definedName>
    <definedName name="_Table1_In1" localSheetId="26" hidden="1">#REF!</definedName>
    <definedName name="_Table1_In1" localSheetId="0" hidden="1">#REF!</definedName>
    <definedName name="_Table1_In1" hidden="1">#REF!</definedName>
    <definedName name="_Table1_Out" localSheetId="16" hidden="1">#REF!</definedName>
    <definedName name="_Table1_Out" localSheetId="17" hidden="1">#REF!</definedName>
    <definedName name="_Table1_Out" localSheetId="18" hidden="1">#REF!</definedName>
    <definedName name="_Table1_Out" localSheetId="19" hidden="1">#REF!</definedName>
    <definedName name="_Table1_Out" localSheetId="20" hidden="1">#REF!</definedName>
    <definedName name="_Table1_Out" localSheetId="21" hidden="1">#REF!</definedName>
    <definedName name="_Table1_Out" localSheetId="22" hidden="1">#REF!</definedName>
    <definedName name="_Table1_Out" localSheetId="23" hidden="1">#REF!</definedName>
    <definedName name="_Table1_Out" localSheetId="24" hidden="1">#REF!</definedName>
    <definedName name="_Table1_Out" localSheetId="25" hidden="1">#REF!</definedName>
    <definedName name="_Table1_Out" localSheetId="26" hidden="1">#REF!</definedName>
    <definedName name="_Table1_Out" localSheetId="0" hidden="1">#REF!</definedName>
    <definedName name="_Table1_Out" hidden="1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 localSheetId="22">#REF!</definedName>
    <definedName name="a" localSheetId="23">#REF!</definedName>
    <definedName name="a" localSheetId="24">#REF!</definedName>
    <definedName name="a" localSheetId="25">#REF!</definedName>
    <definedName name="a" localSheetId="26">#REF!</definedName>
    <definedName name="a" localSheetId="0">#REF!</definedName>
    <definedName name="a">#REF!</definedName>
    <definedName name="AA" localSheetId="0" hidden="1">{"'AS,SEC'!$A$4:$J$25"}</definedName>
    <definedName name="AA" hidden="1">{"'AS,SEC'!$A$4:$J$25"}</definedName>
    <definedName name="aa\" localSheetId="0">{"'Sheet1'!$A$1:$H$36"}</definedName>
    <definedName name="aa\">{"'Sheet1'!$A$1:$H$36"}</definedName>
    <definedName name="aaa" localSheetId="0">{"'AS,SEC'!$A$4:$J$25"}</definedName>
    <definedName name="aaa">{"'AS,SEC'!$A$4:$J$25"}</definedName>
    <definedName name="AAAA" localSheetId="16">#REF!</definedName>
    <definedName name="AAAA" localSheetId="17">#REF!</definedName>
    <definedName name="AAAA" localSheetId="18">#REF!</definedName>
    <definedName name="AAAA" localSheetId="19">#REF!</definedName>
    <definedName name="AAAA" localSheetId="20">#REF!</definedName>
    <definedName name="AAAA" localSheetId="21">#REF!</definedName>
    <definedName name="AAAA" localSheetId="22">#REF!</definedName>
    <definedName name="AAAA" localSheetId="23">#REF!</definedName>
    <definedName name="AAAA" localSheetId="24">#REF!</definedName>
    <definedName name="AAAA" localSheetId="25">#REF!</definedName>
    <definedName name="AAAA" localSheetId="26">#REF!</definedName>
    <definedName name="AAAA" localSheetId="0">#REF!</definedName>
    <definedName name="AAAA">#REF!</definedName>
    <definedName name="AAAAA" localSheetId="16">#REF!</definedName>
    <definedName name="AAAAA" localSheetId="17">#REF!</definedName>
    <definedName name="AAAAA" localSheetId="18">#REF!</definedName>
    <definedName name="AAAAA" localSheetId="19">#REF!</definedName>
    <definedName name="AAAAA" localSheetId="20">#REF!</definedName>
    <definedName name="AAAAA" localSheetId="21">#REF!</definedName>
    <definedName name="AAAAA" localSheetId="22">#REF!</definedName>
    <definedName name="AAAAA" localSheetId="23">#REF!</definedName>
    <definedName name="AAAAA" localSheetId="24">#REF!</definedName>
    <definedName name="AAAAA" localSheetId="25">#REF!</definedName>
    <definedName name="AAAAA" localSheetId="26">#REF!</definedName>
    <definedName name="AAAAA" localSheetId="0">#REF!</definedName>
    <definedName name="AAAAA">#REF!</definedName>
    <definedName name="AAAAAAAAA" localSheetId="0">{"'Sheet1'!$A$1:$H$36"}</definedName>
    <definedName name="AAAAAAAAA">{"'Sheet1'!$A$1:$H$36"}</definedName>
    <definedName name="Access_Button">"bo_sang_토지조서_List"</definedName>
    <definedName name="AccessDatabase">"C:\My Documents\Exc-data\bo_sang.mdb"</definedName>
    <definedName name="ACCMU" localSheetId="16">#REF!</definedName>
    <definedName name="ACCMU" localSheetId="17">#REF!</definedName>
    <definedName name="ACCMU" localSheetId="18">#REF!</definedName>
    <definedName name="ACCMU" localSheetId="19">#REF!</definedName>
    <definedName name="ACCMU" localSheetId="20">#REF!</definedName>
    <definedName name="ACCMU" localSheetId="21">#REF!</definedName>
    <definedName name="ACCMU" localSheetId="22">#REF!</definedName>
    <definedName name="ACCMU" localSheetId="23">#REF!</definedName>
    <definedName name="ACCMU" localSheetId="24">#REF!</definedName>
    <definedName name="ACCMU" localSheetId="25">#REF!</definedName>
    <definedName name="ACCMU" localSheetId="26">#REF!</definedName>
    <definedName name="ACCMU" localSheetId="0">#REF!</definedName>
    <definedName name="ACCMU">#REF!</definedName>
    <definedName name="AD" localSheetId="0">{"'AS,SEC'!$A$4:$J$25"}</definedName>
    <definedName name="AD">{"'AS,SEC'!$A$4:$J$25"}</definedName>
    <definedName name="adfasdga" localSheetId="0">{"'AS,SEC'!$A$4:$J$25"}</definedName>
    <definedName name="adfasdga">{"'AS,SEC'!$A$4:$J$25"}</definedName>
    <definedName name="adfwetxcbdrfg" localSheetId="16">#REF!</definedName>
    <definedName name="adfwetxcbdrfg" localSheetId="17">#REF!</definedName>
    <definedName name="adfwetxcbdrfg" localSheetId="18">#REF!</definedName>
    <definedName name="adfwetxcbdrfg" localSheetId="19">#REF!</definedName>
    <definedName name="adfwetxcbdrfg" localSheetId="20">#REF!</definedName>
    <definedName name="adfwetxcbdrfg" localSheetId="21">#REF!</definedName>
    <definedName name="adfwetxcbdrfg" localSheetId="22">#REF!</definedName>
    <definedName name="adfwetxcbdrfg" localSheetId="23">#REF!</definedName>
    <definedName name="adfwetxcbdrfg" localSheetId="24">#REF!</definedName>
    <definedName name="adfwetxcbdrfg" localSheetId="25">#REF!</definedName>
    <definedName name="adfwetxcbdrfg" localSheetId="26">#REF!</definedName>
    <definedName name="adfwetxcbdrfg" localSheetId="0">#REF!</definedName>
    <definedName name="adfwetxcbdrfg">#REF!</definedName>
    <definedName name="adsw" localSheetId="16" hidden="1">#REF!</definedName>
    <definedName name="adsw" localSheetId="17" hidden="1">#REF!</definedName>
    <definedName name="adsw" localSheetId="18" hidden="1">#REF!</definedName>
    <definedName name="adsw" localSheetId="19" hidden="1">#REF!</definedName>
    <definedName name="adsw" localSheetId="20" hidden="1">#REF!</definedName>
    <definedName name="adsw" localSheetId="21" hidden="1">#REF!</definedName>
    <definedName name="adsw" localSheetId="22" hidden="1">#REF!</definedName>
    <definedName name="adsw" localSheetId="23" hidden="1">#REF!</definedName>
    <definedName name="adsw" localSheetId="24" hidden="1">#REF!</definedName>
    <definedName name="adsw" localSheetId="25" hidden="1">#REF!</definedName>
    <definedName name="adsw" localSheetId="26" hidden="1">#REF!</definedName>
    <definedName name="adsw" localSheetId="0" hidden="1">#REF!</definedName>
    <definedName name="adsw" hidden="1">#REF!</definedName>
    <definedName name="aeetq" localSheetId="0">{"'AS,SEC'!$A$4:$J$25"}</definedName>
    <definedName name="aeetq">{"'AS,SEC'!$A$4:$J$25"}</definedName>
    <definedName name="agdfg" localSheetId="16">OFFSET(표준근무시간, 2,3,1,1)</definedName>
    <definedName name="agdfg" localSheetId="17">OFFSET(표준근무시간, 2,3,1,1)</definedName>
    <definedName name="agdfg" localSheetId="18">OFFSET(표준근무시간, 2,3,1,1)</definedName>
    <definedName name="agdfg" localSheetId="19">OFFSET(표준근무시간, 2,3,1,1)</definedName>
    <definedName name="agdfg" localSheetId="20">OFFSET(표준근무시간, 2,3,1,1)</definedName>
    <definedName name="agdfg" localSheetId="21">OFFSET(표준근무시간, 2,3,1,1)</definedName>
    <definedName name="agdfg" localSheetId="22">OFFSET(표준근무시간, 2,3,1,1)</definedName>
    <definedName name="agdfg" localSheetId="23">OFFSET(표준근무시간, 2,3,1,1)</definedName>
    <definedName name="agdfg" localSheetId="24">OFFSET(표준근무시간, 2,3,1,1)</definedName>
    <definedName name="agdfg" localSheetId="25">OFFSET(표준근무시간, 2,3,1,1)</definedName>
    <definedName name="agdfg" localSheetId="26">OFFSET(표준근무시간, 2,3,1,1)</definedName>
    <definedName name="agdfg" localSheetId="0">OFFSET(표준근무시간, 2,3,1,1)</definedName>
    <definedName name="agdfg">OFFSET(표준근무시간, 2,3,1,1)</definedName>
    <definedName name="aj" localSheetId="0">{"'AS,SEC'!$A$4:$J$25"}</definedName>
    <definedName name="aj">{"'AS,SEC'!$A$4:$J$25"}</definedName>
    <definedName name="amy" localSheetId="16" hidden="1">#REF!</definedName>
    <definedName name="amy" localSheetId="17" hidden="1">#REF!</definedName>
    <definedName name="amy" localSheetId="18" hidden="1">#REF!</definedName>
    <definedName name="amy" localSheetId="19" hidden="1">#REF!</definedName>
    <definedName name="amy" localSheetId="20" hidden="1">#REF!</definedName>
    <definedName name="amy" localSheetId="21" hidden="1">#REF!</definedName>
    <definedName name="amy" localSheetId="22" hidden="1">#REF!</definedName>
    <definedName name="amy" localSheetId="23" hidden="1">#REF!</definedName>
    <definedName name="amy" localSheetId="24" hidden="1">#REF!</definedName>
    <definedName name="amy" localSheetId="25" hidden="1">#REF!</definedName>
    <definedName name="amy" localSheetId="26" hidden="1">#REF!</definedName>
    <definedName name="amy" localSheetId="0" hidden="1">#REF!</definedName>
    <definedName name="amy" hidden="1">#REF!</definedName>
    <definedName name="anscount">1</definedName>
    <definedName name="AS2DocOpenMode">"AS2DocumentEdit"</definedName>
    <definedName name="ASS" localSheetId="0" hidden="1">{#N/A,#N/A,FALSE,"P.C.B"}</definedName>
    <definedName name="ASS" hidden="1">{#N/A,#N/A,FALSE,"P.C.B"}</definedName>
    <definedName name="ATT_2G" localSheetId="16">#REF!</definedName>
    <definedName name="ATT_2G" localSheetId="17">#REF!</definedName>
    <definedName name="ATT_2G" localSheetId="18">#REF!</definedName>
    <definedName name="ATT_2G" localSheetId="19">#REF!</definedName>
    <definedName name="ATT_2G" localSheetId="20">#REF!</definedName>
    <definedName name="ATT_2G" localSheetId="21">#REF!</definedName>
    <definedName name="ATT_2G" localSheetId="22">#REF!</definedName>
    <definedName name="ATT_2G" localSheetId="23">#REF!</definedName>
    <definedName name="ATT_2G" localSheetId="24">#REF!</definedName>
    <definedName name="ATT_2G" localSheetId="25">#REF!</definedName>
    <definedName name="ATT_2G" localSheetId="26">#REF!</definedName>
    <definedName name="ATT_2G" localSheetId="0">#REF!</definedName>
    <definedName name="ATT_2G">#REF!</definedName>
    <definedName name="ATT_800M" localSheetId="16">#REF!</definedName>
    <definedName name="ATT_800M" localSheetId="17">#REF!</definedName>
    <definedName name="ATT_800M" localSheetId="18">#REF!</definedName>
    <definedName name="ATT_800M" localSheetId="19">#REF!</definedName>
    <definedName name="ATT_800M" localSheetId="20">#REF!</definedName>
    <definedName name="ATT_800M" localSheetId="21">#REF!</definedName>
    <definedName name="ATT_800M" localSheetId="22">#REF!</definedName>
    <definedName name="ATT_800M" localSheetId="23">#REF!</definedName>
    <definedName name="ATT_800M" localSheetId="24">#REF!</definedName>
    <definedName name="ATT_800M" localSheetId="25">#REF!</definedName>
    <definedName name="ATT_800M" localSheetId="26">#REF!</definedName>
    <definedName name="ATT_800M" localSheetId="0">#REF!</definedName>
    <definedName name="ATT_800M">#REF!</definedName>
    <definedName name="awawaw" localSheetId="16">#REF!</definedName>
    <definedName name="awawaw" localSheetId="17">#REF!</definedName>
    <definedName name="awawaw" localSheetId="18">#REF!</definedName>
    <definedName name="awawaw" localSheetId="19">#REF!</definedName>
    <definedName name="awawaw" localSheetId="20">#REF!</definedName>
    <definedName name="awawaw" localSheetId="21">#REF!</definedName>
    <definedName name="awawaw" localSheetId="22">#REF!</definedName>
    <definedName name="awawaw" localSheetId="23">#REF!</definedName>
    <definedName name="awawaw" localSheetId="24">#REF!</definedName>
    <definedName name="awawaw" localSheetId="25">#REF!</definedName>
    <definedName name="awawaw" localSheetId="26">#REF!</definedName>
    <definedName name="awawaw" localSheetId="0">#REF!</definedName>
    <definedName name="awawaw">#REF!</definedName>
    <definedName name="AZ">[9]꼼죕롤2!$A$3:$IV$3,[9]꼼죕롤2!$A$11:$IV$11,[9]꼼죕롤2!$A$19:$IV$19,[9]꼼죕롤2!$A$27:$IV$27,[9]꼼죕롤2!$A$35:$IV$35,[9]꼼죕롤2!$A$43:$IV$43,[9]꼼죕롤2!$A$52:$IV$52,[9]꼼죕롤2!$A$60:$IV$60,[9]꼼죕롤2!$A$68:$IV$68,[9]꼼죕롤2!$A$76:$IV$76,[9]꼼죕롤2!$A$84:$IV$84,[9]꼼죕롤2!$A$92:$IV$92,[9]꼼죕롤2!$A$102:$IV$102,[9]꼼죕롤2!$A$111:$IV$111,[9]꼼죕롤2!$A$120:$IV$120</definedName>
    <definedName name="B_10" localSheetId="16">#REF!</definedName>
    <definedName name="B_10" localSheetId="17">#REF!</definedName>
    <definedName name="B_10" localSheetId="18">#REF!</definedName>
    <definedName name="B_10" localSheetId="19">#REF!</definedName>
    <definedName name="B_10" localSheetId="20">#REF!</definedName>
    <definedName name="B_10" localSheetId="21">#REF!</definedName>
    <definedName name="B_10" localSheetId="22">#REF!</definedName>
    <definedName name="B_10" localSheetId="23">#REF!</definedName>
    <definedName name="B_10" localSheetId="24">#REF!</definedName>
    <definedName name="B_10" localSheetId="25">#REF!</definedName>
    <definedName name="B_10" localSheetId="26">#REF!</definedName>
    <definedName name="B_10" localSheetId="0">#REF!</definedName>
    <definedName name="B_10">#REF!</definedName>
    <definedName name="B_20" localSheetId="16">#REF!</definedName>
    <definedName name="B_20" localSheetId="17">#REF!</definedName>
    <definedName name="B_20" localSheetId="18">#REF!</definedName>
    <definedName name="B_20" localSheetId="19">#REF!</definedName>
    <definedName name="B_20" localSheetId="20">#REF!</definedName>
    <definedName name="B_20" localSheetId="21">#REF!</definedName>
    <definedName name="B_20" localSheetId="22">#REF!</definedName>
    <definedName name="B_20" localSheetId="23">#REF!</definedName>
    <definedName name="B_20" localSheetId="24">#REF!</definedName>
    <definedName name="B_20" localSheetId="25">#REF!</definedName>
    <definedName name="B_20" localSheetId="26">#REF!</definedName>
    <definedName name="B_20" localSheetId="0">#REF!</definedName>
    <definedName name="B_20">#REF!</definedName>
    <definedName name="B_40" localSheetId="16">#REF!</definedName>
    <definedName name="B_40" localSheetId="17">#REF!</definedName>
    <definedName name="B_40" localSheetId="18">#REF!</definedName>
    <definedName name="B_40" localSheetId="19">#REF!</definedName>
    <definedName name="B_40" localSheetId="20">#REF!</definedName>
    <definedName name="B_40" localSheetId="21">#REF!</definedName>
    <definedName name="B_40" localSheetId="22">#REF!</definedName>
    <definedName name="B_40" localSheetId="23">#REF!</definedName>
    <definedName name="B_40" localSheetId="24">#REF!</definedName>
    <definedName name="B_40" localSheetId="25">#REF!</definedName>
    <definedName name="B_40" localSheetId="26">#REF!</definedName>
    <definedName name="B_40" localSheetId="0">#REF!</definedName>
    <definedName name="B_40">#REF!</definedName>
    <definedName name="B_50" localSheetId="16">#REF!</definedName>
    <definedName name="B_50" localSheetId="17">#REF!</definedName>
    <definedName name="B_50" localSheetId="18">#REF!</definedName>
    <definedName name="B_50" localSheetId="19">#REF!</definedName>
    <definedName name="B_50" localSheetId="20">#REF!</definedName>
    <definedName name="B_50" localSheetId="21">#REF!</definedName>
    <definedName name="B_50" localSheetId="22">#REF!</definedName>
    <definedName name="B_50" localSheetId="23">#REF!</definedName>
    <definedName name="B_50" localSheetId="24">#REF!</definedName>
    <definedName name="B_50" localSheetId="25">#REF!</definedName>
    <definedName name="B_50" localSheetId="26">#REF!</definedName>
    <definedName name="B_50" localSheetId="0">#REF!</definedName>
    <definedName name="B_50">#REF!</definedName>
    <definedName name="B_60" localSheetId="16">#REF!</definedName>
    <definedName name="B_60" localSheetId="17">#REF!</definedName>
    <definedName name="B_60" localSheetId="18">#REF!</definedName>
    <definedName name="B_60" localSheetId="19">#REF!</definedName>
    <definedName name="B_60" localSheetId="20">#REF!</definedName>
    <definedName name="B_60" localSheetId="21">#REF!</definedName>
    <definedName name="B_60" localSheetId="22">#REF!</definedName>
    <definedName name="B_60" localSheetId="23">#REF!</definedName>
    <definedName name="B_60" localSheetId="24">#REF!</definedName>
    <definedName name="B_60" localSheetId="25">#REF!</definedName>
    <definedName name="B_60" localSheetId="26">#REF!</definedName>
    <definedName name="B_60" localSheetId="0">#REF!</definedName>
    <definedName name="B_60">#REF!</definedName>
    <definedName name="B_70" localSheetId="16">#REF!</definedName>
    <definedName name="B_70" localSheetId="17">#REF!</definedName>
    <definedName name="B_70" localSheetId="18">#REF!</definedName>
    <definedName name="B_70" localSheetId="19">#REF!</definedName>
    <definedName name="B_70" localSheetId="20">#REF!</definedName>
    <definedName name="B_70" localSheetId="21">#REF!</definedName>
    <definedName name="B_70" localSheetId="22">#REF!</definedName>
    <definedName name="B_70" localSheetId="23">#REF!</definedName>
    <definedName name="B_70" localSheetId="24">#REF!</definedName>
    <definedName name="B_70" localSheetId="25">#REF!</definedName>
    <definedName name="B_70" localSheetId="26">#REF!</definedName>
    <definedName name="B_70" localSheetId="0">#REF!</definedName>
    <definedName name="B_70">#REF!</definedName>
    <definedName name="B_90" localSheetId="16">#REF!</definedName>
    <definedName name="B_90" localSheetId="17">#REF!</definedName>
    <definedName name="B_90" localSheetId="18">#REF!</definedName>
    <definedName name="B_90" localSheetId="19">#REF!</definedName>
    <definedName name="B_90" localSheetId="20">#REF!</definedName>
    <definedName name="B_90" localSheetId="21">#REF!</definedName>
    <definedName name="B_90" localSheetId="22">#REF!</definedName>
    <definedName name="B_90" localSheetId="23">#REF!</definedName>
    <definedName name="B_90" localSheetId="24">#REF!</definedName>
    <definedName name="B_90" localSheetId="25">#REF!</definedName>
    <definedName name="B_90" localSheetId="26">#REF!</definedName>
    <definedName name="B_90" localSheetId="0">#REF!</definedName>
    <definedName name="B_90">#REF!</definedName>
    <definedName name="B_JEMU" localSheetId="16">#REF!</definedName>
    <definedName name="B_JEMU" localSheetId="17">#REF!</definedName>
    <definedName name="B_JEMU" localSheetId="18">#REF!</definedName>
    <definedName name="B_JEMU" localSheetId="19">#REF!</definedName>
    <definedName name="B_JEMU" localSheetId="20">#REF!</definedName>
    <definedName name="B_JEMU" localSheetId="21">#REF!</definedName>
    <definedName name="B_JEMU" localSheetId="22">#REF!</definedName>
    <definedName name="B_JEMU" localSheetId="23">#REF!</definedName>
    <definedName name="B_JEMU" localSheetId="24">#REF!</definedName>
    <definedName name="B_JEMU" localSheetId="25">#REF!</definedName>
    <definedName name="B_JEMU" localSheetId="26">#REF!</definedName>
    <definedName name="B_JEMU" localSheetId="0">#REF!</definedName>
    <definedName name="B_JEMU">#REF!</definedName>
    <definedName name="B_TOTAL" localSheetId="16">#REF!</definedName>
    <definedName name="B_TOTAL" localSheetId="17">#REF!</definedName>
    <definedName name="B_TOTAL" localSheetId="18">#REF!</definedName>
    <definedName name="B_TOTAL" localSheetId="19">#REF!</definedName>
    <definedName name="B_TOTAL" localSheetId="20">#REF!</definedName>
    <definedName name="B_TOTAL" localSheetId="21">#REF!</definedName>
    <definedName name="B_TOTAL" localSheetId="22">#REF!</definedName>
    <definedName name="B_TOTAL" localSheetId="23">#REF!</definedName>
    <definedName name="B_TOTAL" localSheetId="24">#REF!</definedName>
    <definedName name="B_TOTAL" localSheetId="25">#REF!</definedName>
    <definedName name="B_TOTAL" localSheetId="26">#REF!</definedName>
    <definedName name="B_TOTAL" localSheetId="0">#REF!</definedName>
    <definedName name="B_TOTAL">#REF!</definedName>
    <definedName name="B_TOTALT" localSheetId="16">#REF!</definedName>
    <definedName name="B_TOTALT" localSheetId="17">#REF!</definedName>
    <definedName name="B_TOTALT" localSheetId="18">#REF!</definedName>
    <definedName name="B_TOTALT" localSheetId="19">#REF!</definedName>
    <definedName name="B_TOTALT" localSheetId="20">#REF!</definedName>
    <definedName name="B_TOTALT" localSheetId="21">#REF!</definedName>
    <definedName name="B_TOTALT" localSheetId="22">#REF!</definedName>
    <definedName name="B_TOTALT" localSheetId="23">#REF!</definedName>
    <definedName name="B_TOTALT" localSheetId="24">#REF!</definedName>
    <definedName name="B_TOTALT" localSheetId="25">#REF!</definedName>
    <definedName name="B_TOTALT" localSheetId="26">#REF!</definedName>
    <definedName name="B_TOTALT" localSheetId="0">#REF!</definedName>
    <definedName name="B_TOTALT">#REF!</definedName>
    <definedName name="B3송" localSheetId="16" hidden="1">#REF!</definedName>
    <definedName name="B3송" localSheetId="17" hidden="1">#REF!</definedName>
    <definedName name="B3송" localSheetId="18" hidden="1">#REF!</definedName>
    <definedName name="B3송" localSheetId="19" hidden="1">#REF!</definedName>
    <definedName name="B3송" localSheetId="20" hidden="1">#REF!</definedName>
    <definedName name="B3송" localSheetId="21" hidden="1">#REF!</definedName>
    <definedName name="B3송" localSheetId="22" hidden="1">#REF!</definedName>
    <definedName name="B3송" localSheetId="23" hidden="1">#REF!</definedName>
    <definedName name="B3송" localSheetId="24" hidden="1">#REF!</definedName>
    <definedName name="B3송" localSheetId="25" hidden="1">#REF!</definedName>
    <definedName name="B3송" localSheetId="26" hidden="1">#REF!</definedName>
    <definedName name="B3송" localSheetId="0" hidden="1">#REF!</definedName>
    <definedName name="B3송" hidden="1">#REF!</definedName>
    <definedName name="ban" localSheetId="0" hidden="1">{#N/A,#N/A,FALSE,"P.C.B"}</definedName>
    <definedName name="ban" hidden="1">{#N/A,#N/A,FALSE,"P.C.B"}</definedName>
    <definedName name="bb" localSheetId="0">{"'Sheet1'!$A$1:$H$36"}</definedName>
    <definedName name="bb">{"'Sheet1'!$A$1:$H$36"}</definedName>
    <definedName name="BBBB" localSheetId="16">#REF!</definedName>
    <definedName name="BBBB" localSheetId="17">#REF!</definedName>
    <definedName name="BBBB" localSheetId="18">#REF!</definedName>
    <definedName name="BBBB" localSheetId="19">#REF!</definedName>
    <definedName name="BBBB" localSheetId="20">#REF!</definedName>
    <definedName name="BBBB" localSheetId="21">#REF!</definedName>
    <definedName name="BBBB" localSheetId="22">#REF!</definedName>
    <definedName name="BBBB" localSheetId="23">#REF!</definedName>
    <definedName name="BBBB" localSheetId="24">#REF!</definedName>
    <definedName name="BBBB" localSheetId="25">#REF!</definedName>
    <definedName name="BBBB" localSheetId="26">#REF!</definedName>
    <definedName name="BBBB" localSheetId="0">#REF!</definedName>
    <definedName name="BBBB">#REF!</definedName>
    <definedName name="BS_T" localSheetId="16">#REF!</definedName>
    <definedName name="BS_T" localSheetId="17">#REF!</definedName>
    <definedName name="BS_T" localSheetId="18">#REF!</definedName>
    <definedName name="BS_T" localSheetId="19">#REF!</definedName>
    <definedName name="BS_T" localSheetId="20">#REF!</definedName>
    <definedName name="BS_T" localSheetId="21">#REF!</definedName>
    <definedName name="BS_T" localSheetId="22">#REF!</definedName>
    <definedName name="BS_T" localSheetId="23">#REF!</definedName>
    <definedName name="BS_T" localSheetId="24">#REF!</definedName>
    <definedName name="BS_T" localSheetId="25">#REF!</definedName>
    <definedName name="BS_T" localSheetId="26">#REF!</definedName>
    <definedName name="BS_T" localSheetId="0">#REF!</definedName>
    <definedName name="BS_T">#REF!</definedName>
    <definedName name="BS일">[10]기초정보!$C$3</definedName>
    <definedName name="BS통보용" localSheetId="16">#REF!</definedName>
    <definedName name="BS통보용" localSheetId="17">#REF!</definedName>
    <definedName name="BS통보용" localSheetId="18">#REF!</definedName>
    <definedName name="BS통보용" localSheetId="19">#REF!</definedName>
    <definedName name="BS통보용" localSheetId="20">#REF!</definedName>
    <definedName name="BS통보용" localSheetId="21">#REF!</definedName>
    <definedName name="BS통보용" localSheetId="22">#REF!</definedName>
    <definedName name="BS통보용" localSheetId="23">#REF!</definedName>
    <definedName name="BS통보용" localSheetId="24">#REF!</definedName>
    <definedName name="BS통보용" localSheetId="25">#REF!</definedName>
    <definedName name="BS통보용" localSheetId="26">#REF!</definedName>
    <definedName name="BS통보용" localSheetId="0">#REF!</definedName>
    <definedName name="BS통보용">#REF!</definedName>
    <definedName name="BS현재">[10]기초정보!$D$3</definedName>
    <definedName name="CAPA9798" localSheetId="0" hidden="1">{#N/A,#N/A,FALSE,"P.C.B"}</definedName>
    <definedName name="CAPA9798" hidden="1">{#N/A,#N/A,FALSE,"P.C.B"}</definedName>
    <definedName name="Caption" localSheetId="15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16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17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18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19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2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21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22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23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24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25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26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37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4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39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38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28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1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13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12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14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27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1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29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 localSheetId="11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aption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CC" localSheetId="16">#REF!</definedName>
    <definedName name="CC" localSheetId="17">#REF!</definedName>
    <definedName name="CC" localSheetId="18">#REF!</definedName>
    <definedName name="CC" localSheetId="19">#REF!</definedName>
    <definedName name="CC" localSheetId="20">#REF!</definedName>
    <definedName name="CC" localSheetId="21">#REF!</definedName>
    <definedName name="CC" localSheetId="22">#REF!</definedName>
    <definedName name="CC" localSheetId="23">#REF!</definedName>
    <definedName name="CC" localSheetId="24">#REF!</definedName>
    <definedName name="CC" localSheetId="25">#REF!</definedName>
    <definedName name="CC" localSheetId="26">#REF!</definedName>
    <definedName name="CC" localSheetId="0">#REF!</definedName>
    <definedName name="CC">#REF!</definedName>
    <definedName name="CCCC" localSheetId="16">#REF!</definedName>
    <definedName name="CCCC" localSheetId="17">#REF!</definedName>
    <definedName name="CCCC" localSheetId="18">#REF!</definedName>
    <definedName name="CCCC" localSheetId="19">#REF!</definedName>
    <definedName name="CCCC" localSheetId="20">#REF!</definedName>
    <definedName name="CCCC" localSheetId="21">#REF!</definedName>
    <definedName name="CCCC" localSheetId="22">#REF!</definedName>
    <definedName name="CCCC" localSheetId="23">#REF!</definedName>
    <definedName name="CCCC" localSheetId="24">#REF!</definedName>
    <definedName name="CCCC" localSheetId="25">#REF!</definedName>
    <definedName name="CCCC" localSheetId="26">#REF!</definedName>
    <definedName name="CCCC" localSheetId="0">#REF!</definedName>
    <definedName name="CCCC">#REF!</definedName>
    <definedName name="CENTA" localSheetId="16">#REF!</definedName>
    <definedName name="CENTA" localSheetId="17">#REF!</definedName>
    <definedName name="CENTA" localSheetId="18">#REF!</definedName>
    <definedName name="CENTA" localSheetId="19">#REF!</definedName>
    <definedName name="CENTA" localSheetId="20">#REF!</definedName>
    <definedName name="CENTA" localSheetId="21">#REF!</definedName>
    <definedName name="CENTA" localSheetId="22">#REF!</definedName>
    <definedName name="CENTA" localSheetId="23">#REF!</definedName>
    <definedName name="CENTA" localSheetId="24">#REF!</definedName>
    <definedName name="CENTA" localSheetId="25">#REF!</definedName>
    <definedName name="CENTA" localSheetId="26">#REF!</definedName>
    <definedName name="CENTA" localSheetId="0">#REF!</definedName>
    <definedName name="CENTA">#REF!</definedName>
    <definedName name="CENTA1" localSheetId="16">#REF!</definedName>
    <definedName name="CENTA1" localSheetId="17">#REF!</definedName>
    <definedName name="CENTA1" localSheetId="18">#REF!</definedName>
    <definedName name="CENTA1" localSheetId="19">#REF!</definedName>
    <definedName name="CENTA1" localSheetId="20">#REF!</definedName>
    <definedName name="CENTA1" localSheetId="21">#REF!</definedName>
    <definedName name="CENTA1" localSheetId="22">#REF!</definedName>
    <definedName name="CENTA1" localSheetId="23">#REF!</definedName>
    <definedName name="CENTA1" localSheetId="24">#REF!</definedName>
    <definedName name="CENTA1" localSheetId="25">#REF!</definedName>
    <definedName name="CENTA1" localSheetId="26">#REF!</definedName>
    <definedName name="CENTA1" localSheetId="0">#REF!</definedName>
    <definedName name="CENTA1">#REF!</definedName>
    <definedName name="CFAB7" localSheetId="0">{"'Sheet1'!$A$1:$H$36"}</definedName>
    <definedName name="CFAB7">{"'Sheet1'!$A$1:$H$36"}</definedName>
    <definedName name="CHA" localSheetId="16">#REF!</definedName>
    <definedName name="CHA" localSheetId="17">#REF!</definedName>
    <definedName name="CHA" localSheetId="18">#REF!</definedName>
    <definedName name="CHA" localSheetId="19">#REF!</definedName>
    <definedName name="CHA" localSheetId="20">#REF!</definedName>
    <definedName name="CHA" localSheetId="21">#REF!</definedName>
    <definedName name="CHA" localSheetId="22">#REF!</definedName>
    <definedName name="CHA" localSheetId="23">#REF!</definedName>
    <definedName name="CHA" localSheetId="24">#REF!</definedName>
    <definedName name="CHA" localSheetId="25">#REF!</definedName>
    <definedName name="CHA" localSheetId="26">#REF!</definedName>
    <definedName name="CHA" localSheetId="0">#REF!</definedName>
    <definedName name="CHA">#REF!</definedName>
    <definedName name="CHANG" localSheetId="0" hidden="1">{#N/A,#N/A,FALSE,"P.C.B"}</definedName>
    <definedName name="CHANG" hidden="1">{#N/A,#N/A,FALSE,"P.C.B"}</definedName>
    <definedName name="CHX" localSheetId="15">#REF!</definedName>
    <definedName name="CHX" localSheetId="16">#REF!</definedName>
    <definedName name="CHX" localSheetId="17">#REF!</definedName>
    <definedName name="CHX" localSheetId="18">#REF!</definedName>
    <definedName name="CHX" localSheetId="19">#REF!</definedName>
    <definedName name="CHX" localSheetId="20">#REF!</definedName>
    <definedName name="CHX" localSheetId="21">#REF!</definedName>
    <definedName name="CHX" localSheetId="22">#REF!</definedName>
    <definedName name="CHX" localSheetId="23">#REF!</definedName>
    <definedName name="CHX" localSheetId="24">#REF!</definedName>
    <definedName name="CHX" localSheetId="25">#REF!</definedName>
    <definedName name="CHX" localSheetId="26">#REF!</definedName>
    <definedName name="CHX" localSheetId="37">#REF!</definedName>
    <definedName name="CHX" localSheetId="40">#REF!</definedName>
    <definedName name="CHX" localSheetId="39">#REF!</definedName>
    <definedName name="CHX" localSheetId="38">#REF!</definedName>
    <definedName name="CHX" localSheetId="28">#REF!</definedName>
    <definedName name="CHX" localSheetId="10">#REF!</definedName>
    <definedName name="CHX" localSheetId="13">#REF!</definedName>
    <definedName name="CHX" localSheetId="12">#REF!</definedName>
    <definedName name="CHX" localSheetId="14">#REF!</definedName>
    <definedName name="CHX" localSheetId="27">#REF!</definedName>
    <definedName name="CHX" localSheetId="1">#REF!</definedName>
    <definedName name="CHX" localSheetId="0">#REF!</definedName>
    <definedName name="CHX" localSheetId="29">#REF!</definedName>
    <definedName name="CHX" localSheetId="11">#REF!</definedName>
    <definedName name="CHX">#REF!</definedName>
    <definedName name="CM사업부" localSheetId="0">{"'AS,SEC'!$A$4:$J$25"}</definedName>
    <definedName name="CM사업부">{"'AS,SEC'!$A$4:$J$25"}</definedName>
    <definedName name="CODE" localSheetId="16">#REF!</definedName>
    <definedName name="CODE" localSheetId="17">#REF!</definedName>
    <definedName name="CODE" localSheetId="18">#REF!</definedName>
    <definedName name="CODE" localSheetId="19">#REF!</definedName>
    <definedName name="CODE" localSheetId="20">#REF!</definedName>
    <definedName name="CODE" localSheetId="21">#REF!</definedName>
    <definedName name="CODE" localSheetId="22">#REF!</definedName>
    <definedName name="CODE" localSheetId="23">#REF!</definedName>
    <definedName name="CODE" localSheetId="24">#REF!</definedName>
    <definedName name="CODE" localSheetId="25">#REF!</definedName>
    <definedName name="CODE" localSheetId="26">#REF!</definedName>
    <definedName name="CODE" localSheetId="0">#REF!</definedName>
    <definedName name="CODE">#REF!</definedName>
    <definedName name="csDesignMode">1</definedName>
    <definedName name="CURRENT" localSheetId="16">#REF!</definedName>
    <definedName name="CURRENT" localSheetId="17">#REF!</definedName>
    <definedName name="CURRENT" localSheetId="18">#REF!</definedName>
    <definedName name="CURRENT" localSheetId="19">#REF!</definedName>
    <definedName name="CURRENT" localSheetId="20">#REF!</definedName>
    <definedName name="CURRENT" localSheetId="21">#REF!</definedName>
    <definedName name="CURRENT" localSheetId="22">#REF!</definedName>
    <definedName name="CURRENT" localSheetId="23">#REF!</definedName>
    <definedName name="CURRENT" localSheetId="24">#REF!</definedName>
    <definedName name="CURRENT" localSheetId="25">#REF!</definedName>
    <definedName name="CURRENT" localSheetId="26">#REF!</definedName>
    <definedName name="CURRENT" localSheetId="0">#REF!</definedName>
    <definedName name="CURRENT">#REF!</definedName>
    <definedName name="d" localSheetId="0" hidden="1">{"'AS,SEC'!$A$4:$J$25"}</definedName>
    <definedName name="d" hidden="1">{"'AS,SEC'!$A$4:$J$25"}</definedName>
    <definedName name="d15_500" localSheetId="16">[11]N당기5차!#REF!</definedName>
    <definedName name="d15_500" localSheetId="17">[11]N당기5차!#REF!</definedName>
    <definedName name="d15_500" localSheetId="18">[11]N당기5차!#REF!</definedName>
    <definedName name="d15_500" localSheetId="19">[11]N당기5차!#REF!</definedName>
    <definedName name="d15_500" localSheetId="20">[11]N당기5차!#REF!</definedName>
    <definedName name="d15_500" localSheetId="21">[11]N당기5차!#REF!</definedName>
    <definedName name="d15_500" localSheetId="22">[11]N당기5차!#REF!</definedName>
    <definedName name="d15_500" localSheetId="23">[11]N당기5차!#REF!</definedName>
    <definedName name="d15_500" localSheetId="24">[11]N당기5차!#REF!</definedName>
    <definedName name="d15_500" localSheetId="25">[11]N당기5차!#REF!</definedName>
    <definedName name="d15_500" localSheetId="26">[11]N당기5차!#REF!</definedName>
    <definedName name="d15_500">[11]N당기5차!#REF!</definedName>
    <definedName name="d25_500" localSheetId="16">[11]N당기5차!#REF!</definedName>
    <definedName name="d25_500" localSheetId="17">[11]N당기5차!#REF!</definedName>
    <definedName name="d25_500" localSheetId="18">[11]N당기5차!#REF!</definedName>
    <definedName name="d25_500" localSheetId="19">[11]N당기5차!#REF!</definedName>
    <definedName name="d25_500" localSheetId="20">[11]N당기5차!#REF!</definedName>
    <definedName name="d25_500" localSheetId="21">[11]N당기5차!#REF!</definedName>
    <definedName name="d25_500" localSheetId="22">[11]N당기5차!#REF!</definedName>
    <definedName name="d25_500" localSheetId="23">[11]N당기5차!#REF!</definedName>
    <definedName name="d25_500" localSheetId="24">[11]N당기5차!#REF!</definedName>
    <definedName name="d25_500" localSheetId="25">[11]N당기5차!#REF!</definedName>
    <definedName name="d25_500" localSheetId="26">[11]N당기5차!#REF!</definedName>
    <definedName name="d25_500">[11]N당기5차!#REF!</definedName>
    <definedName name="d5_500" localSheetId="16">[11]N당기5차!#REF!</definedName>
    <definedName name="d5_500" localSheetId="17">[11]N당기5차!#REF!</definedName>
    <definedName name="d5_500" localSheetId="18">[11]N당기5차!#REF!</definedName>
    <definedName name="d5_500" localSheetId="19">[11]N당기5차!#REF!</definedName>
    <definedName name="d5_500" localSheetId="20">[11]N당기5차!#REF!</definedName>
    <definedName name="d5_500" localSheetId="21">[11]N당기5차!#REF!</definedName>
    <definedName name="d5_500" localSheetId="22">[11]N당기5차!#REF!</definedName>
    <definedName name="d5_500" localSheetId="23">[11]N당기5차!#REF!</definedName>
    <definedName name="d5_500" localSheetId="24">[11]N당기5차!#REF!</definedName>
    <definedName name="d5_500" localSheetId="25">[11]N당기5차!#REF!</definedName>
    <definedName name="d5_500" localSheetId="26">[11]N당기5차!#REF!</definedName>
    <definedName name="d5_500">[11]N당기5차!#REF!</definedName>
    <definedName name="data" localSheetId="16">#REF!</definedName>
    <definedName name="data" localSheetId="17">#REF!</definedName>
    <definedName name="data" localSheetId="18">#REF!</definedName>
    <definedName name="data" localSheetId="19">#REF!</definedName>
    <definedName name="data" localSheetId="20">#REF!</definedName>
    <definedName name="data" localSheetId="21">#REF!</definedName>
    <definedName name="data" localSheetId="22">#REF!</definedName>
    <definedName name="data" localSheetId="23">#REF!</definedName>
    <definedName name="data" localSheetId="24">#REF!</definedName>
    <definedName name="data" localSheetId="25">#REF!</definedName>
    <definedName name="data" localSheetId="26">#REF!</definedName>
    <definedName name="data" localSheetId="0">#REF!</definedName>
    <definedName name="data">#REF!</definedName>
    <definedName name="_xlnm.Database" localSheetId="15">#REF!</definedName>
    <definedName name="_xlnm.Database" localSheetId="16">#REF!</definedName>
    <definedName name="_xlnm.Database" localSheetId="17">#REF!</definedName>
    <definedName name="_xlnm.Database" localSheetId="18">#REF!</definedName>
    <definedName name="_xlnm.Database" localSheetId="19">#REF!</definedName>
    <definedName name="_xlnm.Database" localSheetId="20">#REF!</definedName>
    <definedName name="_xlnm.Database" localSheetId="21">#REF!</definedName>
    <definedName name="_xlnm.Database" localSheetId="22">#REF!</definedName>
    <definedName name="_xlnm.Database" localSheetId="23">#REF!</definedName>
    <definedName name="_xlnm.Database" localSheetId="24">#REF!</definedName>
    <definedName name="_xlnm.Database" localSheetId="25">#REF!</definedName>
    <definedName name="_xlnm.Database" localSheetId="26">#REF!</definedName>
    <definedName name="_xlnm.Database" localSheetId="37">#REF!</definedName>
    <definedName name="_xlnm.Database" localSheetId="40">#REF!</definedName>
    <definedName name="_xlnm.Database" localSheetId="39">#REF!</definedName>
    <definedName name="_xlnm.Database" localSheetId="38">#REF!</definedName>
    <definedName name="_xlnm.Database" localSheetId="28">#REF!</definedName>
    <definedName name="_xlnm.Database" localSheetId="10">#REF!</definedName>
    <definedName name="_xlnm.Database" localSheetId="13">#REF!</definedName>
    <definedName name="_xlnm.Database" localSheetId="12">#REF!</definedName>
    <definedName name="_xlnm.Database" localSheetId="14">#REF!</definedName>
    <definedName name="_xlnm.Database" localSheetId="27">#REF!</definedName>
    <definedName name="_xlnm.Database" localSheetId="1">#REF!</definedName>
    <definedName name="_xlnm.Database" localSheetId="0">#REF!</definedName>
    <definedName name="_xlnm.Database" localSheetId="29">#REF!</definedName>
    <definedName name="_xlnm.Database" localSheetId="11">#REF!</definedName>
    <definedName name="_xlnm.Database">#REF!</definedName>
    <definedName name="DB_CODE">[12]MASTER!$D$13</definedName>
    <definedName name="dd" localSheetId="0">{"'AS,SEC'!$A$4:$J$25"}</definedName>
    <definedName name="dd">{"'AS,SEC'!$A$4:$J$25"}</definedName>
    <definedName name="DDDD" localSheetId="16">#REF!</definedName>
    <definedName name="DDDD" localSheetId="17">#REF!</definedName>
    <definedName name="DDDD" localSheetId="18">#REF!</definedName>
    <definedName name="DDDD" localSheetId="19">#REF!</definedName>
    <definedName name="DDDD" localSheetId="20">#REF!</definedName>
    <definedName name="DDDD" localSheetId="21">#REF!</definedName>
    <definedName name="DDDD" localSheetId="22">#REF!</definedName>
    <definedName name="DDDD" localSheetId="23">#REF!</definedName>
    <definedName name="DDDD" localSheetId="24">#REF!</definedName>
    <definedName name="DDDD" localSheetId="25">#REF!</definedName>
    <definedName name="DDDD" localSheetId="26">#REF!</definedName>
    <definedName name="DDDD" localSheetId="0">#REF!</definedName>
    <definedName name="DDDD">#REF!</definedName>
    <definedName name="dddd1234" localSheetId="16" hidden="1">#REF!</definedName>
    <definedName name="dddd1234" localSheetId="17" hidden="1">#REF!</definedName>
    <definedName name="dddd1234" localSheetId="18" hidden="1">#REF!</definedName>
    <definedName name="dddd1234" localSheetId="19" hidden="1">#REF!</definedName>
    <definedName name="dddd1234" localSheetId="20" hidden="1">#REF!</definedName>
    <definedName name="dddd1234" localSheetId="21" hidden="1">#REF!</definedName>
    <definedName name="dddd1234" localSheetId="22" hidden="1">#REF!</definedName>
    <definedName name="dddd1234" localSheetId="23" hidden="1">#REF!</definedName>
    <definedName name="dddd1234" localSheetId="24" hidden="1">#REF!</definedName>
    <definedName name="dddd1234" localSheetId="25" hidden="1">#REF!</definedName>
    <definedName name="dddd1234" localSheetId="26" hidden="1">#REF!</definedName>
    <definedName name="dddd1234" localSheetId="0" hidden="1">#REF!</definedName>
    <definedName name="dddd1234" hidden="1">#REF!</definedName>
    <definedName name="dfdf" localSheetId="16" hidden="1">[7]건물!#REF!</definedName>
    <definedName name="dfdf" localSheetId="17" hidden="1">[7]건물!#REF!</definedName>
    <definedName name="dfdf" localSheetId="18" hidden="1">[7]건물!#REF!</definedName>
    <definedName name="dfdf" localSheetId="19" hidden="1">[7]건물!#REF!</definedName>
    <definedName name="dfdf" localSheetId="20" hidden="1">[7]건물!#REF!</definedName>
    <definedName name="dfdf" localSheetId="21" hidden="1">[7]건물!#REF!</definedName>
    <definedName name="dfdf" localSheetId="22" hidden="1">[7]건물!#REF!</definedName>
    <definedName name="dfdf" localSheetId="23" hidden="1">[7]건물!#REF!</definedName>
    <definedName name="dfdf" localSheetId="24" hidden="1">[7]건물!#REF!</definedName>
    <definedName name="dfdf" localSheetId="25" hidden="1">[7]건물!#REF!</definedName>
    <definedName name="dfdf" localSheetId="26" hidden="1">[7]건물!#REF!</definedName>
    <definedName name="dfdf" hidden="1">[7]건물!#REF!</definedName>
    <definedName name="DFGDF">OFFSET([13]공사기본내용입력!$A$6,0,0,COUNTA([13]공사기본내용입력!$A$6:$A$100),1)</definedName>
    <definedName name="DK" localSheetId="16">#REF!</definedName>
    <definedName name="DK" localSheetId="17">#REF!</definedName>
    <definedName name="DK" localSheetId="18">#REF!</definedName>
    <definedName name="DK" localSheetId="19">#REF!</definedName>
    <definedName name="DK" localSheetId="20">#REF!</definedName>
    <definedName name="DK" localSheetId="21">#REF!</definedName>
    <definedName name="DK" localSheetId="22">#REF!</definedName>
    <definedName name="DK" localSheetId="23">#REF!</definedName>
    <definedName name="DK" localSheetId="24">#REF!</definedName>
    <definedName name="DK" localSheetId="25">#REF!</definedName>
    <definedName name="DK" localSheetId="26">#REF!</definedName>
    <definedName name="DK" localSheetId="0">#REF!</definedName>
    <definedName name="DK">#REF!</definedName>
    <definedName name="DN" localSheetId="0">{"'Sheet1'!$A$1:$H$36"}</definedName>
    <definedName name="DN">{"'Sheet1'!$A$1:$H$36"}</definedName>
    <definedName name="dsadasd" localSheetId="16" hidden="1">#REF!</definedName>
    <definedName name="dsadasd" localSheetId="17" hidden="1">#REF!</definedName>
    <definedName name="dsadasd" localSheetId="18" hidden="1">#REF!</definedName>
    <definedName name="dsadasd" localSheetId="19" hidden="1">#REF!</definedName>
    <definedName name="dsadasd" localSheetId="20" hidden="1">#REF!</definedName>
    <definedName name="dsadasd" localSheetId="21" hidden="1">#REF!</definedName>
    <definedName name="dsadasd" localSheetId="22" hidden="1">#REF!</definedName>
    <definedName name="dsadasd" localSheetId="23" hidden="1">#REF!</definedName>
    <definedName name="dsadasd" localSheetId="24" hidden="1">#REF!</definedName>
    <definedName name="dsadasd" localSheetId="25" hidden="1">#REF!</definedName>
    <definedName name="dsadasd" localSheetId="26" hidden="1">#REF!</definedName>
    <definedName name="dsadasd" localSheetId="0" hidden="1">#REF!</definedName>
    <definedName name="dsadasd" hidden="1">#REF!</definedName>
    <definedName name="DY" localSheetId="16">[14]제품!#REF!</definedName>
    <definedName name="DY" localSheetId="17">[14]제품!#REF!</definedName>
    <definedName name="DY" localSheetId="18">[14]제품!#REF!</definedName>
    <definedName name="DY" localSheetId="19">[14]제품!#REF!</definedName>
    <definedName name="DY" localSheetId="20">[14]제품!#REF!</definedName>
    <definedName name="DY" localSheetId="21">[14]제품!#REF!</definedName>
    <definedName name="DY" localSheetId="22">[14]제품!#REF!</definedName>
    <definedName name="DY" localSheetId="23">[14]제품!#REF!</definedName>
    <definedName name="DY" localSheetId="24">[14]제품!#REF!</definedName>
    <definedName name="DY" localSheetId="25">[14]제품!#REF!</definedName>
    <definedName name="DY" localSheetId="26">[14]제품!#REF!</definedName>
    <definedName name="DY">[14]제품!#REF!</definedName>
    <definedName name="eeufa" localSheetId="16">#REF!</definedName>
    <definedName name="eeufa" localSheetId="17">#REF!</definedName>
    <definedName name="eeufa" localSheetId="18">#REF!</definedName>
    <definedName name="eeufa" localSheetId="19">#REF!</definedName>
    <definedName name="eeufa" localSheetId="20">#REF!</definedName>
    <definedName name="eeufa" localSheetId="21">#REF!</definedName>
    <definedName name="eeufa" localSheetId="22">#REF!</definedName>
    <definedName name="eeufa" localSheetId="23">#REF!</definedName>
    <definedName name="eeufa" localSheetId="24">#REF!</definedName>
    <definedName name="eeufa" localSheetId="25">#REF!</definedName>
    <definedName name="eeufa" localSheetId="26">#REF!</definedName>
    <definedName name="eeufa" localSheetId="0">#REF!</definedName>
    <definedName name="eeufa">#REF!</definedName>
    <definedName name="EX_JPY">[10]기초정보!$C$14</definedName>
    <definedName name="EX_USD">[10]기초정보!$C$13</definedName>
    <definedName name="FBT" localSheetId="16">[14]제품!#REF!</definedName>
    <definedName name="FBT" localSheetId="17">[14]제품!#REF!</definedName>
    <definedName name="FBT" localSheetId="18">[14]제품!#REF!</definedName>
    <definedName name="FBT" localSheetId="19">[14]제품!#REF!</definedName>
    <definedName name="FBT" localSheetId="20">[14]제품!#REF!</definedName>
    <definedName name="FBT" localSheetId="21">[14]제품!#REF!</definedName>
    <definedName name="FBT" localSheetId="22">[14]제품!#REF!</definedName>
    <definedName name="FBT" localSheetId="23">[14]제품!#REF!</definedName>
    <definedName name="FBT" localSheetId="24">[14]제품!#REF!</definedName>
    <definedName name="FBT" localSheetId="25">[14]제품!#REF!</definedName>
    <definedName name="FBT" localSheetId="26">[14]제품!#REF!</definedName>
    <definedName name="FBT">[14]제품!#REF!</definedName>
    <definedName name="FBTM" localSheetId="16">[14]제품!#REF!</definedName>
    <definedName name="FBTM" localSheetId="17">[14]제품!#REF!</definedName>
    <definedName name="FBTM" localSheetId="18">[14]제품!#REF!</definedName>
    <definedName name="FBTM" localSheetId="19">[14]제품!#REF!</definedName>
    <definedName name="FBTM" localSheetId="20">[14]제품!#REF!</definedName>
    <definedName name="FBTM" localSheetId="21">[14]제품!#REF!</definedName>
    <definedName name="FBTM" localSheetId="22">[14]제품!#REF!</definedName>
    <definedName name="FBTM" localSheetId="23">[14]제품!#REF!</definedName>
    <definedName name="FBTM" localSheetId="24">[14]제품!#REF!</definedName>
    <definedName name="FBTM" localSheetId="25">[14]제품!#REF!</definedName>
    <definedName name="FBTM" localSheetId="26">[14]제품!#REF!</definedName>
    <definedName name="FBTM">[14]제품!#REF!</definedName>
    <definedName name="FEM" localSheetId="0">{"'AS,SEC'!$A$4:$J$25"}</definedName>
    <definedName name="FEM">{"'AS,SEC'!$A$4:$J$25"}</definedName>
    <definedName name="FF" localSheetId="0" hidden="1">{#N/A,#N/A,FALSE,"P.C.B"}</definedName>
    <definedName name="FF" hidden="1">{#N/A,#N/A,FALSE,"P.C.B"}</definedName>
    <definedName name="FFF" localSheetId="0" hidden="1">{#N/A,#N/A,FALSE,"P.C.B"}</definedName>
    <definedName name="FFF" hidden="1">{#N/A,#N/A,FALSE,"P.C.B"}</definedName>
    <definedName name="FHKR" localSheetId="0" hidden="1">{#N/A,#N/A,FALSE,"P.C.B"}</definedName>
    <definedName name="FHKR" hidden="1">{#N/A,#N/A,FALSE,"P.C.B"}</definedName>
    <definedName name="fields">[1]급여등록!$G$4:$H$6,[1]급여등록!$D$5:$E$6,[1]급여등록!$C$12:$H$12,[1]급여등록!$C$14:$H$14,[1]급여등록!$C$24:$F$24,[1]급여등록!$C$27:$H$27,[1]급여등록!$C$29:$H$29,[1]급여등록!$C$31:$H$31,[1]급여등록!$G$24:$H$24</definedName>
    <definedName name="formtax" localSheetId="15">#REF!</definedName>
    <definedName name="formtax" localSheetId="16">#REF!</definedName>
    <definedName name="formtax" localSheetId="17">#REF!</definedName>
    <definedName name="formtax" localSheetId="18">#REF!</definedName>
    <definedName name="formtax" localSheetId="19">#REF!</definedName>
    <definedName name="formtax" localSheetId="20">#REF!</definedName>
    <definedName name="formtax" localSheetId="21">#REF!</definedName>
    <definedName name="formtax" localSheetId="22">#REF!</definedName>
    <definedName name="formtax" localSheetId="23">#REF!</definedName>
    <definedName name="formtax" localSheetId="24">#REF!</definedName>
    <definedName name="formtax" localSheetId="25">#REF!</definedName>
    <definedName name="formtax" localSheetId="26">#REF!</definedName>
    <definedName name="formtax" localSheetId="37">#REF!</definedName>
    <definedName name="formtax" localSheetId="40">#REF!</definedName>
    <definedName name="formtax" localSheetId="39">#REF!</definedName>
    <definedName name="formtax" localSheetId="38">#REF!</definedName>
    <definedName name="formtax" localSheetId="28">#REF!</definedName>
    <definedName name="formtax" localSheetId="10">#REF!</definedName>
    <definedName name="formtax" localSheetId="13">#REF!</definedName>
    <definedName name="formtax" localSheetId="12">#REF!</definedName>
    <definedName name="formtax" localSheetId="14">#REF!</definedName>
    <definedName name="formtax" localSheetId="27">#REF!</definedName>
    <definedName name="formtax" localSheetId="1">#REF!</definedName>
    <definedName name="formtax" localSheetId="0">#REF!</definedName>
    <definedName name="formtax" localSheetId="29">#REF!</definedName>
    <definedName name="formtax" localSheetId="11">#REF!</definedName>
    <definedName name="formtax">#REF!</definedName>
    <definedName name="FPETB" localSheetId="15">#REF!</definedName>
    <definedName name="FPETB" localSheetId="16">#REF!</definedName>
    <definedName name="FPETB" localSheetId="17">#REF!</definedName>
    <definedName name="FPETB" localSheetId="18">#REF!</definedName>
    <definedName name="FPETB" localSheetId="19">#REF!</definedName>
    <definedName name="FPETB" localSheetId="20">#REF!</definedName>
    <definedName name="FPETB" localSheetId="21">#REF!</definedName>
    <definedName name="FPETB" localSheetId="22">#REF!</definedName>
    <definedName name="FPETB" localSheetId="23">#REF!</definedName>
    <definedName name="FPETB" localSheetId="24">#REF!</definedName>
    <definedName name="FPETB" localSheetId="25">#REF!</definedName>
    <definedName name="FPETB" localSheetId="26">#REF!</definedName>
    <definedName name="FPETB" localSheetId="37">#REF!</definedName>
    <definedName name="FPETB" localSheetId="40">#REF!</definedName>
    <definedName name="FPETB" localSheetId="39">#REF!</definedName>
    <definedName name="FPETB" localSheetId="38">#REF!</definedName>
    <definedName name="FPETB" localSheetId="28">#REF!</definedName>
    <definedName name="FPETB" localSheetId="10">#REF!</definedName>
    <definedName name="FPETB" localSheetId="13">#REF!</definedName>
    <definedName name="FPETB" localSheetId="12">#REF!</definedName>
    <definedName name="FPETB" localSheetId="14">#REF!</definedName>
    <definedName name="FPETB" localSheetId="27">#REF!</definedName>
    <definedName name="FPETB" localSheetId="1">#REF!</definedName>
    <definedName name="FPETB" localSheetId="0">#REF!</definedName>
    <definedName name="FPETB" localSheetId="29">#REF!</definedName>
    <definedName name="FPETB" localSheetId="11">#REF!</definedName>
    <definedName name="FPETB">#REF!</definedName>
    <definedName name="FPETP" localSheetId="15">#REF!</definedName>
    <definedName name="FPETP" localSheetId="16">#REF!</definedName>
    <definedName name="FPETP" localSheetId="17">#REF!</definedName>
    <definedName name="FPETP" localSheetId="18">#REF!</definedName>
    <definedName name="FPETP" localSheetId="19">#REF!</definedName>
    <definedName name="FPETP" localSheetId="20">#REF!</definedName>
    <definedName name="FPETP" localSheetId="21">#REF!</definedName>
    <definedName name="FPETP" localSheetId="22">#REF!</definedName>
    <definedName name="FPETP" localSheetId="23">#REF!</definedName>
    <definedName name="FPETP" localSheetId="24">#REF!</definedName>
    <definedName name="FPETP" localSheetId="25">#REF!</definedName>
    <definedName name="FPETP" localSheetId="26">#REF!</definedName>
    <definedName name="FPETP" localSheetId="37">#REF!</definedName>
    <definedName name="FPETP" localSheetId="40">#REF!</definedName>
    <definedName name="FPETP" localSheetId="39">#REF!</definedName>
    <definedName name="FPETP" localSheetId="38">#REF!</definedName>
    <definedName name="FPETP" localSheetId="28">#REF!</definedName>
    <definedName name="FPETP" localSheetId="10">#REF!</definedName>
    <definedName name="FPETP" localSheetId="13">#REF!</definedName>
    <definedName name="FPETP" localSheetId="12">#REF!</definedName>
    <definedName name="FPETP" localSheetId="14">#REF!</definedName>
    <definedName name="FPETP" localSheetId="27">#REF!</definedName>
    <definedName name="FPETP" localSheetId="1">#REF!</definedName>
    <definedName name="FPETP" localSheetId="0">#REF!</definedName>
    <definedName name="FPETP" localSheetId="29">#REF!</definedName>
    <definedName name="FPETP" localSheetId="11">#REF!</definedName>
    <definedName name="FPETP">#REF!</definedName>
    <definedName name="FPPB" localSheetId="15">#REF!</definedName>
    <definedName name="FPPB" localSheetId="16">#REF!</definedName>
    <definedName name="FPPB" localSheetId="17">#REF!</definedName>
    <definedName name="FPPB" localSheetId="18">#REF!</definedName>
    <definedName name="FPPB" localSheetId="19">#REF!</definedName>
    <definedName name="FPPB" localSheetId="20">#REF!</definedName>
    <definedName name="FPPB" localSheetId="21">#REF!</definedName>
    <definedName name="FPPB" localSheetId="22">#REF!</definedName>
    <definedName name="FPPB" localSheetId="23">#REF!</definedName>
    <definedName name="FPPB" localSheetId="24">#REF!</definedName>
    <definedName name="FPPB" localSheetId="25">#REF!</definedName>
    <definedName name="FPPB" localSheetId="26">#REF!</definedName>
    <definedName name="FPPB" localSheetId="37">#REF!</definedName>
    <definedName name="FPPB" localSheetId="40">#REF!</definedName>
    <definedName name="FPPB" localSheetId="39">#REF!</definedName>
    <definedName name="FPPB" localSheetId="38">#REF!</definedName>
    <definedName name="FPPB" localSheetId="28">#REF!</definedName>
    <definedName name="FPPB" localSheetId="10">#REF!</definedName>
    <definedName name="FPPB" localSheetId="13">#REF!</definedName>
    <definedName name="FPPB" localSheetId="12">#REF!</definedName>
    <definedName name="FPPB" localSheetId="14">#REF!</definedName>
    <definedName name="FPPB" localSheetId="27">#REF!</definedName>
    <definedName name="FPPB" localSheetId="1">#REF!</definedName>
    <definedName name="FPPB" localSheetId="0">#REF!</definedName>
    <definedName name="FPPB" localSheetId="29">#REF!</definedName>
    <definedName name="FPPB" localSheetId="11">#REF!</definedName>
    <definedName name="FPPB">#REF!</definedName>
    <definedName name="FPPP" localSheetId="15">#REF!</definedName>
    <definedName name="FPPP" localSheetId="16">#REF!</definedName>
    <definedName name="FPPP" localSheetId="17">#REF!</definedName>
    <definedName name="FPPP" localSheetId="18">#REF!</definedName>
    <definedName name="FPPP" localSheetId="19">#REF!</definedName>
    <definedName name="FPPP" localSheetId="20">#REF!</definedName>
    <definedName name="FPPP" localSheetId="21">#REF!</definedName>
    <definedName name="FPPP" localSheetId="22">#REF!</definedName>
    <definedName name="FPPP" localSheetId="23">#REF!</definedName>
    <definedName name="FPPP" localSheetId="24">#REF!</definedName>
    <definedName name="FPPP" localSheetId="25">#REF!</definedName>
    <definedName name="FPPP" localSheetId="26">#REF!</definedName>
    <definedName name="FPPP" localSheetId="37">#REF!</definedName>
    <definedName name="FPPP" localSheetId="40">#REF!</definedName>
    <definedName name="FPPP" localSheetId="39">#REF!</definedName>
    <definedName name="FPPP" localSheetId="38">#REF!</definedName>
    <definedName name="FPPP" localSheetId="28">#REF!</definedName>
    <definedName name="FPPP" localSheetId="10">#REF!</definedName>
    <definedName name="FPPP" localSheetId="13">#REF!</definedName>
    <definedName name="FPPP" localSheetId="12">#REF!</definedName>
    <definedName name="FPPP" localSheetId="14">#REF!</definedName>
    <definedName name="FPPP" localSheetId="27">#REF!</definedName>
    <definedName name="FPPP" localSheetId="1">#REF!</definedName>
    <definedName name="FPPP" localSheetId="0">#REF!</definedName>
    <definedName name="FPPP" localSheetId="29">#REF!</definedName>
    <definedName name="FPPP" localSheetId="11">#REF!</definedName>
    <definedName name="FPPP">#REF!</definedName>
    <definedName name="FPSB" localSheetId="15">#REF!</definedName>
    <definedName name="FPSB" localSheetId="16">#REF!</definedName>
    <definedName name="FPSB" localSheetId="17">#REF!</definedName>
    <definedName name="FPSB" localSheetId="18">#REF!</definedName>
    <definedName name="FPSB" localSheetId="19">#REF!</definedName>
    <definedName name="FPSB" localSheetId="20">#REF!</definedName>
    <definedName name="FPSB" localSheetId="21">#REF!</definedName>
    <definedName name="FPSB" localSheetId="22">#REF!</definedName>
    <definedName name="FPSB" localSheetId="23">#REF!</definedName>
    <definedName name="FPSB" localSheetId="24">#REF!</definedName>
    <definedName name="FPSB" localSheetId="25">#REF!</definedName>
    <definedName name="FPSB" localSheetId="26">#REF!</definedName>
    <definedName name="FPSB" localSheetId="37">#REF!</definedName>
    <definedName name="FPSB" localSheetId="40">#REF!</definedName>
    <definedName name="FPSB" localSheetId="39">#REF!</definedName>
    <definedName name="FPSB" localSheetId="38">#REF!</definedName>
    <definedName name="FPSB" localSheetId="28">#REF!</definedName>
    <definedName name="FPSB" localSheetId="10">#REF!</definedName>
    <definedName name="FPSB" localSheetId="13">#REF!</definedName>
    <definedName name="FPSB" localSheetId="12">#REF!</definedName>
    <definedName name="FPSB" localSheetId="14">#REF!</definedName>
    <definedName name="FPSB" localSheetId="27">#REF!</definedName>
    <definedName name="FPSB" localSheetId="1">#REF!</definedName>
    <definedName name="FPSB" localSheetId="0">#REF!</definedName>
    <definedName name="FPSB" localSheetId="29">#REF!</definedName>
    <definedName name="FPSB" localSheetId="11">#REF!</definedName>
    <definedName name="FPSB">#REF!</definedName>
    <definedName name="FPSP" localSheetId="15">#REF!</definedName>
    <definedName name="FPSP" localSheetId="16">#REF!</definedName>
    <definedName name="FPSP" localSheetId="17">#REF!</definedName>
    <definedName name="FPSP" localSheetId="18">#REF!</definedName>
    <definedName name="FPSP" localSheetId="19">#REF!</definedName>
    <definedName name="FPSP" localSheetId="20">#REF!</definedName>
    <definedName name="FPSP" localSheetId="21">#REF!</definedName>
    <definedName name="FPSP" localSheetId="22">#REF!</definedName>
    <definedName name="FPSP" localSheetId="23">#REF!</definedName>
    <definedName name="FPSP" localSheetId="24">#REF!</definedName>
    <definedName name="FPSP" localSheetId="25">#REF!</definedName>
    <definedName name="FPSP" localSheetId="26">#REF!</definedName>
    <definedName name="FPSP" localSheetId="37">#REF!</definedName>
    <definedName name="FPSP" localSheetId="40">#REF!</definedName>
    <definedName name="FPSP" localSheetId="39">#REF!</definedName>
    <definedName name="FPSP" localSheetId="38">#REF!</definedName>
    <definedName name="FPSP" localSheetId="28">#REF!</definedName>
    <definedName name="FPSP" localSheetId="10">#REF!</definedName>
    <definedName name="FPSP" localSheetId="13">#REF!</definedName>
    <definedName name="FPSP" localSheetId="12">#REF!</definedName>
    <definedName name="FPSP" localSheetId="14">#REF!</definedName>
    <definedName name="FPSP" localSheetId="27">#REF!</definedName>
    <definedName name="FPSP" localSheetId="1">#REF!</definedName>
    <definedName name="FPSP" localSheetId="0">#REF!</definedName>
    <definedName name="FPSP" localSheetId="29">#REF!</definedName>
    <definedName name="FPSP" localSheetId="11">#REF!</definedName>
    <definedName name="FPSP">#REF!</definedName>
    <definedName name="FPVCB" localSheetId="15">#REF!</definedName>
    <definedName name="FPVCB" localSheetId="16">#REF!</definedName>
    <definedName name="FPVCB" localSheetId="17">#REF!</definedName>
    <definedName name="FPVCB" localSheetId="18">#REF!</definedName>
    <definedName name="FPVCB" localSheetId="19">#REF!</definedName>
    <definedName name="FPVCB" localSheetId="20">#REF!</definedName>
    <definedName name="FPVCB" localSheetId="21">#REF!</definedName>
    <definedName name="FPVCB" localSheetId="22">#REF!</definedName>
    <definedName name="FPVCB" localSheetId="23">#REF!</definedName>
    <definedName name="FPVCB" localSheetId="24">#REF!</definedName>
    <definedName name="FPVCB" localSheetId="25">#REF!</definedName>
    <definedName name="FPVCB" localSheetId="26">#REF!</definedName>
    <definedName name="FPVCB" localSheetId="37">#REF!</definedName>
    <definedName name="FPVCB" localSheetId="40">#REF!</definedName>
    <definedName name="FPVCB" localSheetId="39">#REF!</definedName>
    <definedName name="FPVCB" localSheetId="38">#REF!</definedName>
    <definedName name="FPVCB" localSheetId="28">#REF!</definedName>
    <definedName name="FPVCB" localSheetId="10">#REF!</definedName>
    <definedName name="FPVCB" localSheetId="13">#REF!</definedName>
    <definedName name="FPVCB" localSheetId="12">#REF!</definedName>
    <definedName name="FPVCB" localSheetId="14">#REF!</definedName>
    <definedName name="FPVCB" localSheetId="27">#REF!</definedName>
    <definedName name="FPVCB" localSheetId="1">#REF!</definedName>
    <definedName name="FPVCB" localSheetId="0">#REF!</definedName>
    <definedName name="FPVCB" localSheetId="29">#REF!</definedName>
    <definedName name="FPVCB" localSheetId="11">#REF!</definedName>
    <definedName name="FPVCB">#REF!</definedName>
    <definedName name="FPVCP" localSheetId="15">#REF!</definedName>
    <definedName name="FPVCP" localSheetId="16">#REF!</definedName>
    <definedName name="FPVCP" localSheetId="17">#REF!</definedName>
    <definedName name="FPVCP" localSheetId="18">#REF!</definedName>
    <definedName name="FPVCP" localSheetId="19">#REF!</definedName>
    <definedName name="FPVCP" localSheetId="20">#REF!</definedName>
    <definedName name="FPVCP" localSheetId="21">#REF!</definedName>
    <definedName name="FPVCP" localSheetId="22">#REF!</definedName>
    <definedName name="FPVCP" localSheetId="23">#REF!</definedName>
    <definedName name="FPVCP" localSheetId="24">#REF!</definedName>
    <definedName name="FPVCP" localSheetId="25">#REF!</definedName>
    <definedName name="FPVCP" localSheetId="26">#REF!</definedName>
    <definedName name="FPVCP" localSheetId="37">#REF!</definedName>
    <definedName name="FPVCP" localSheetId="40">#REF!</definedName>
    <definedName name="FPVCP" localSheetId="39">#REF!</definedName>
    <definedName name="FPVCP" localSheetId="38">#REF!</definedName>
    <definedName name="FPVCP" localSheetId="28">#REF!</definedName>
    <definedName name="FPVCP" localSheetId="10">#REF!</definedName>
    <definedName name="FPVCP" localSheetId="13">#REF!</definedName>
    <definedName name="FPVCP" localSheetId="12">#REF!</definedName>
    <definedName name="FPVCP" localSheetId="14">#REF!</definedName>
    <definedName name="FPVCP" localSheetId="27">#REF!</definedName>
    <definedName name="FPVCP" localSheetId="1">#REF!</definedName>
    <definedName name="FPVCP" localSheetId="0">#REF!</definedName>
    <definedName name="FPVCP" localSheetId="29">#REF!</definedName>
    <definedName name="FPVCP" localSheetId="11">#REF!</definedName>
    <definedName name="FPVCP">#REF!</definedName>
    <definedName name="G" localSheetId="0" hidden="1">{#N/A,#N/A,FALSE,"P.C.B"}</definedName>
    <definedName name="G" hidden="1">{#N/A,#N/A,FALSE,"P.C.B"}</definedName>
    <definedName name="gg" localSheetId="15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16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17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18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19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2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21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22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23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24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25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26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37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4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39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38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28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1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13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12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14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27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1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 localSheetId="29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g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gh" localSheetId="0">{"'Sheet1'!$A$1:$H$36"}</definedName>
    <definedName name="gh">{"'Sheet1'!$A$1:$H$36"}</definedName>
    <definedName name="GLF" localSheetId="15">#REF!</definedName>
    <definedName name="GLF" localSheetId="16">#REF!</definedName>
    <definedName name="GLF" localSheetId="17">#REF!</definedName>
    <definedName name="GLF" localSheetId="18">#REF!</definedName>
    <definedName name="GLF" localSheetId="19">#REF!</definedName>
    <definedName name="GLF" localSheetId="20">#REF!</definedName>
    <definedName name="GLF" localSheetId="21">#REF!</definedName>
    <definedName name="GLF" localSheetId="22">#REF!</definedName>
    <definedName name="GLF" localSheetId="23">#REF!</definedName>
    <definedName name="GLF" localSheetId="24">#REF!</definedName>
    <definedName name="GLF" localSheetId="25">#REF!</definedName>
    <definedName name="GLF" localSheetId="26">#REF!</definedName>
    <definedName name="GLF" localSheetId="37">#REF!</definedName>
    <definedName name="GLF" localSheetId="40">#REF!</definedName>
    <definedName name="GLF" localSheetId="39">#REF!</definedName>
    <definedName name="GLF" localSheetId="38">#REF!</definedName>
    <definedName name="GLF" localSheetId="28">#REF!</definedName>
    <definedName name="GLF" localSheetId="10">#REF!</definedName>
    <definedName name="GLF" localSheetId="13">#REF!</definedName>
    <definedName name="GLF" localSheetId="12">#REF!</definedName>
    <definedName name="GLF" localSheetId="14">#REF!</definedName>
    <definedName name="GLF" localSheetId="27">#REF!</definedName>
    <definedName name="GLF" localSheetId="1">#REF!</definedName>
    <definedName name="GLF" localSheetId="0">#REF!</definedName>
    <definedName name="GLF" localSheetId="29">#REF!</definedName>
    <definedName name="GLF" localSheetId="11">#REF!</definedName>
    <definedName name="GLF">#REF!</definedName>
    <definedName name="gogo" localSheetId="16">[15]!gogo</definedName>
    <definedName name="gogo" localSheetId="17">[15]!gogo</definedName>
    <definedName name="gogo" localSheetId="18">[15]!gogo</definedName>
    <definedName name="gogo" localSheetId="19">[15]!gogo</definedName>
    <definedName name="gogo" localSheetId="20">[15]!gogo</definedName>
    <definedName name="gogo" localSheetId="21">[15]!gogo</definedName>
    <definedName name="gogo" localSheetId="22">[15]!gogo</definedName>
    <definedName name="gogo" localSheetId="23">[15]!gogo</definedName>
    <definedName name="gogo" localSheetId="24">[15]!gogo</definedName>
    <definedName name="gogo" localSheetId="25">[15]!gogo</definedName>
    <definedName name="gogo" localSheetId="26">[15]!gogo</definedName>
    <definedName name="gogo">[15]!gogo</definedName>
    <definedName name="GradeList">[1]임금기준!$C$8:$C$57</definedName>
    <definedName name="h" localSheetId="0">{"'AS,SEC'!$A$4:$J$25"}</definedName>
    <definedName name="h">{"'AS,SEC'!$A$4:$J$25"}</definedName>
    <definedName name="Height">46</definedName>
    <definedName name="hh" localSheetId="0">{"'AS,SEC'!$A$4:$J$25"}</definedName>
    <definedName name="hh">{"'AS,SEC'!$A$4:$J$25"}</definedName>
    <definedName name="hjhjhjhjhjhj" localSheetId="0">{"'FLASHCARD'!$B$1"}</definedName>
    <definedName name="hjhjhjhjhjhj">{"'FLASHCARD'!$B$1"}</definedName>
    <definedName name="Holystone">"Object 1"</definedName>
    <definedName name="HTML_CodePage" hidden="1">949</definedName>
    <definedName name="HTML_Control" localSheetId="0" hidden="1">{"'AS,SEC'!$A$4:$J$25"}</definedName>
    <definedName name="HTML_Control" hidden="1">{"'AS,SEC'!$A$4:$J$25"}</definedName>
    <definedName name="HTML_Description" hidden="1">""</definedName>
    <definedName name="HTML_Email" hidden="1">""</definedName>
    <definedName name="HTML_Header" hidden="1">"AS,SEC"</definedName>
    <definedName name="HTML_LastUpdate" hidden="1">"2000-05-10"</definedName>
    <definedName name="HTML_LineAfter" hidden="1">FALSE</definedName>
    <definedName name="HTML_LineBefore" hidden="1">FALSE</definedName>
    <definedName name="HTML_Name" hidden="1">"이도진"</definedName>
    <definedName name="HTML_OBDlg2" hidden="1">TRUE</definedName>
    <definedName name="HTML_OBDlg4" hidden="1">TRUE</definedName>
    <definedName name="HTML_OS" hidden="1">0</definedName>
    <definedName name="HTML_PathFile" hidden="1">"D:\이사회\2천년5월\MyHTML.htm"</definedName>
    <definedName name="HTML_Title" hidden="1">"20대"</definedName>
    <definedName name="I" localSheetId="0">{"'Sheet1'!$A$1:$H$36"}</definedName>
    <definedName name="I">{"'Sheet1'!$A$1:$H$36"}</definedName>
    <definedName name="IS최종" localSheetId="0" hidden="1">{#N/A,#N/A,FALSE,"Aging Summary";#N/A,#N/A,FALSE,"Ratio Analysis";#N/A,#N/A,FALSE,"Test 120 Day Accts";#N/A,#N/A,FALSE,"Tickmarks"}</definedName>
    <definedName name="IS최종" hidden="1">{#N/A,#N/A,FALSE,"Aging Summary";#N/A,#N/A,FALSE,"Ratio Analysis";#N/A,#N/A,FALSE,"Test 120 Day Accts";#N/A,#N/A,FALSE,"Tickmarks"}</definedName>
    <definedName name="IT" localSheetId="0">{"'Sheet1'!$A$1:$H$36"}</definedName>
    <definedName name="IT">{"'Sheet1'!$A$1:$H$36"}</definedName>
    <definedName name="ITT" localSheetId="0">{"'Sheet1'!$A$1:$H$36"}</definedName>
    <definedName name="ITT">{"'Sheet1'!$A$1:$H$36"}</definedName>
    <definedName name="IT수정" localSheetId="0">{"'Sheet1'!$A$1:$H$36"}</definedName>
    <definedName name="IT수정">{"'Sheet1'!$A$1:$H$36"}</definedName>
    <definedName name="j" localSheetId="0" hidden="1">{#N/A,#N/A,FALSE,"BS";#N/A,#N/A,FALSE,"PL";#N/A,#N/A,FALSE,"처분";#N/A,#N/A,FALSE,"현금";#N/A,#N/A,FALSE,"매출";#N/A,#N/A,FALSE,"원가";#N/A,#N/A,FALSE,"경영"}</definedName>
    <definedName name="j" hidden="1">{#N/A,#N/A,FALSE,"BS";#N/A,#N/A,FALSE,"PL";#N/A,#N/A,FALSE,"처분";#N/A,#N/A,FALSE,"현금";#N/A,#N/A,FALSE,"매출";#N/A,#N/A,FALSE,"원가";#N/A,#N/A,FALSE,"경영"}</definedName>
    <definedName name="jinyunxi" localSheetId="16">#REF!</definedName>
    <definedName name="jinyunxi" localSheetId="17">#REF!</definedName>
    <definedName name="jinyunxi" localSheetId="18">#REF!</definedName>
    <definedName name="jinyunxi" localSheetId="19">#REF!</definedName>
    <definedName name="jinyunxi" localSheetId="20">#REF!</definedName>
    <definedName name="jinyunxi" localSheetId="21">#REF!</definedName>
    <definedName name="jinyunxi" localSheetId="22">#REF!</definedName>
    <definedName name="jinyunxi" localSheetId="23">#REF!</definedName>
    <definedName name="jinyunxi" localSheetId="24">#REF!</definedName>
    <definedName name="jinyunxi" localSheetId="25">#REF!</definedName>
    <definedName name="jinyunxi" localSheetId="26">#REF!</definedName>
    <definedName name="jinyunxi" localSheetId="0">#REF!</definedName>
    <definedName name="jinyunxi">#REF!</definedName>
    <definedName name="JPY" localSheetId="16">'[16]2.기타(최종)'!#REF!</definedName>
    <definedName name="JPY" localSheetId="17">'[16]2.기타(최종)'!#REF!</definedName>
    <definedName name="JPY" localSheetId="18">'[16]2.기타(최종)'!#REF!</definedName>
    <definedName name="JPY" localSheetId="19">'[16]2.기타(최종)'!#REF!</definedName>
    <definedName name="JPY" localSheetId="20">'[16]2.기타(최종)'!#REF!</definedName>
    <definedName name="JPY" localSheetId="21">'[16]2.기타(최종)'!#REF!</definedName>
    <definedName name="JPY" localSheetId="22">'[16]2.기타(최종)'!#REF!</definedName>
    <definedName name="JPY" localSheetId="23">'[16]2.기타(최종)'!#REF!</definedName>
    <definedName name="JPY" localSheetId="24">'[16]2.기타(최종)'!#REF!</definedName>
    <definedName name="JPY" localSheetId="25">'[16]2.기타(최종)'!#REF!</definedName>
    <definedName name="JPY" localSheetId="26">'[16]2.기타(최종)'!#REF!</definedName>
    <definedName name="JPY" localSheetId="0">'[16]2.기타(최종)'!#REF!</definedName>
    <definedName name="JPY">'[16]2.기타(최종)'!#REF!</definedName>
    <definedName name="k" localSheetId="0">{"'AS,SEC'!$A$4:$J$25"}</definedName>
    <definedName name="k">{"'AS,SEC'!$A$4:$J$25"}</definedName>
    <definedName name="KDR" localSheetId="15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16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17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18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19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2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21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22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23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24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25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26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37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4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39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38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28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1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13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12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14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27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1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 localSheetId="29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KDR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LC명" localSheetId="16">#REF!</definedName>
    <definedName name="LC명" localSheetId="17">#REF!</definedName>
    <definedName name="LC명" localSheetId="18">#REF!</definedName>
    <definedName name="LC명" localSheetId="19">#REF!</definedName>
    <definedName name="LC명" localSheetId="20">#REF!</definedName>
    <definedName name="LC명" localSheetId="21">#REF!</definedName>
    <definedName name="LC명" localSheetId="22">#REF!</definedName>
    <definedName name="LC명" localSheetId="23">#REF!</definedName>
    <definedName name="LC명" localSheetId="24">#REF!</definedName>
    <definedName name="LC명" localSheetId="25">#REF!</definedName>
    <definedName name="LC명" localSheetId="26">#REF!</definedName>
    <definedName name="LC명" localSheetId="0">#REF!</definedName>
    <definedName name="LC명">#REF!</definedName>
    <definedName name="LEFT" localSheetId="16">#REF!</definedName>
    <definedName name="LEFT" localSheetId="17">#REF!</definedName>
    <definedName name="LEFT" localSheetId="18">#REF!</definedName>
    <definedName name="LEFT" localSheetId="19">#REF!</definedName>
    <definedName name="LEFT" localSheetId="20">#REF!</definedName>
    <definedName name="LEFT" localSheetId="21">#REF!</definedName>
    <definedName name="LEFT" localSheetId="22">#REF!</definedName>
    <definedName name="LEFT" localSheetId="23">#REF!</definedName>
    <definedName name="LEFT" localSheetId="24">#REF!</definedName>
    <definedName name="LEFT" localSheetId="25">#REF!</definedName>
    <definedName name="LEFT" localSheetId="26">#REF!</definedName>
    <definedName name="LEFT" localSheetId="0">#REF!</definedName>
    <definedName name="LEFT">#REF!</definedName>
    <definedName name="LEFT1" localSheetId="16">#REF!</definedName>
    <definedName name="LEFT1" localSheetId="17">#REF!</definedName>
    <definedName name="LEFT1" localSheetId="18">#REF!</definedName>
    <definedName name="LEFT1" localSheetId="19">#REF!</definedName>
    <definedName name="LEFT1" localSheetId="20">#REF!</definedName>
    <definedName name="LEFT1" localSheetId="21">#REF!</definedName>
    <definedName name="LEFT1" localSheetId="22">#REF!</definedName>
    <definedName name="LEFT1" localSheetId="23">#REF!</definedName>
    <definedName name="LEFT1" localSheetId="24">#REF!</definedName>
    <definedName name="LEFT1" localSheetId="25">#REF!</definedName>
    <definedName name="LEFT1" localSheetId="26">#REF!</definedName>
    <definedName name="LEFT1" localSheetId="0">#REF!</definedName>
    <definedName name="LEFT1">#REF!</definedName>
    <definedName name="ListItem01" localSheetId="15">#REF!</definedName>
    <definedName name="ListItem01" localSheetId="16">#REF!</definedName>
    <definedName name="ListItem01" localSheetId="17">#REF!</definedName>
    <definedName name="ListItem01" localSheetId="18">#REF!</definedName>
    <definedName name="ListItem01" localSheetId="19">#REF!</definedName>
    <definedName name="ListItem01" localSheetId="20">#REF!</definedName>
    <definedName name="ListItem01" localSheetId="21">#REF!</definedName>
    <definedName name="ListItem01" localSheetId="22">#REF!</definedName>
    <definedName name="ListItem01" localSheetId="23">#REF!</definedName>
    <definedName name="ListItem01" localSheetId="24">#REF!</definedName>
    <definedName name="ListItem01" localSheetId="25">#REF!</definedName>
    <definedName name="ListItem01" localSheetId="26">#REF!</definedName>
    <definedName name="ListItem01" localSheetId="37">#REF!</definedName>
    <definedName name="ListItem01" localSheetId="40">#REF!</definedName>
    <definedName name="ListItem01" localSheetId="39">#REF!</definedName>
    <definedName name="ListItem01" localSheetId="38">#REF!</definedName>
    <definedName name="ListItem01" localSheetId="28">#REF!</definedName>
    <definedName name="ListItem01" localSheetId="10">#REF!</definedName>
    <definedName name="ListItem01" localSheetId="13">#REF!</definedName>
    <definedName name="ListItem01" localSheetId="12">#REF!</definedName>
    <definedName name="ListItem01" localSheetId="14">#REF!</definedName>
    <definedName name="ListItem01" localSheetId="27">#REF!</definedName>
    <definedName name="ListItem01" localSheetId="1">#REF!</definedName>
    <definedName name="ListItem01" localSheetId="0">#REF!</definedName>
    <definedName name="ListItem01" localSheetId="29">#REF!</definedName>
    <definedName name="ListItem01" localSheetId="11">#REF!</definedName>
    <definedName name="ListItem01">#REF!</definedName>
    <definedName name="ListItem02" localSheetId="15">#REF!</definedName>
    <definedName name="ListItem02" localSheetId="16">#REF!</definedName>
    <definedName name="ListItem02" localSheetId="17">#REF!</definedName>
    <definedName name="ListItem02" localSheetId="18">#REF!</definedName>
    <definedName name="ListItem02" localSheetId="19">#REF!</definedName>
    <definedName name="ListItem02" localSheetId="20">#REF!</definedName>
    <definedName name="ListItem02" localSheetId="21">#REF!</definedName>
    <definedName name="ListItem02" localSheetId="22">#REF!</definedName>
    <definedName name="ListItem02" localSheetId="23">#REF!</definedName>
    <definedName name="ListItem02" localSheetId="24">#REF!</definedName>
    <definedName name="ListItem02" localSheetId="25">#REF!</definedName>
    <definedName name="ListItem02" localSheetId="26">#REF!</definedName>
    <definedName name="ListItem02" localSheetId="37">#REF!</definedName>
    <definedName name="ListItem02" localSheetId="40">#REF!</definedName>
    <definedName name="ListItem02" localSheetId="39">#REF!</definedName>
    <definedName name="ListItem02" localSheetId="38">#REF!</definedName>
    <definedName name="ListItem02" localSheetId="28">#REF!</definedName>
    <definedName name="ListItem02" localSheetId="10">#REF!</definedName>
    <definedName name="ListItem02" localSheetId="13">#REF!</definedName>
    <definedName name="ListItem02" localSheetId="12">#REF!</definedName>
    <definedName name="ListItem02" localSheetId="14">#REF!</definedName>
    <definedName name="ListItem02" localSheetId="27">#REF!</definedName>
    <definedName name="ListItem02" localSheetId="1">#REF!</definedName>
    <definedName name="ListItem02" localSheetId="0">#REF!</definedName>
    <definedName name="ListItem02" localSheetId="29">#REF!</definedName>
    <definedName name="ListItem02" localSheetId="11">#REF!</definedName>
    <definedName name="ListItem02">#REF!</definedName>
    <definedName name="ListItem03" localSheetId="15">#REF!</definedName>
    <definedName name="ListItem03" localSheetId="16">#REF!</definedName>
    <definedName name="ListItem03" localSheetId="17">#REF!</definedName>
    <definedName name="ListItem03" localSheetId="18">#REF!</definedName>
    <definedName name="ListItem03" localSheetId="19">#REF!</definedName>
    <definedName name="ListItem03" localSheetId="20">#REF!</definedName>
    <definedName name="ListItem03" localSheetId="21">#REF!</definedName>
    <definedName name="ListItem03" localSheetId="22">#REF!</definedName>
    <definedName name="ListItem03" localSheetId="23">#REF!</definedName>
    <definedName name="ListItem03" localSheetId="24">#REF!</definedName>
    <definedName name="ListItem03" localSheetId="25">#REF!</definedName>
    <definedName name="ListItem03" localSheetId="26">#REF!</definedName>
    <definedName name="ListItem03" localSheetId="37">#REF!</definedName>
    <definedName name="ListItem03" localSheetId="40">#REF!</definedName>
    <definedName name="ListItem03" localSheetId="39">#REF!</definedName>
    <definedName name="ListItem03" localSheetId="38">#REF!</definedName>
    <definedName name="ListItem03" localSheetId="28">#REF!</definedName>
    <definedName name="ListItem03" localSheetId="10">#REF!</definedName>
    <definedName name="ListItem03" localSheetId="13">#REF!</definedName>
    <definedName name="ListItem03" localSheetId="12">#REF!</definedName>
    <definedName name="ListItem03" localSheetId="14">#REF!</definedName>
    <definedName name="ListItem03" localSheetId="27">#REF!</definedName>
    <definedName name="ListItem03" localSheetId="1">#REF!</definedName>
    <definedName name="ListItem03" localSheetId="0">#REF!</definedName>
    <definedName name="ListItem03" localSheetId="29">#REF!</definedName>
    <definedName name="ListItem03" localSheetId="11">#REF!</definedName>
    <definedName name="ListItem03">#REF!</definedName>
    <definedName name="ListItem04" localSheetId="15">#REF!</definedName>
    <definedName name="ListItem04" localSheetId="16">#REF!</definedName>
    <definedName name="ListItem04" localSheetId="17">#REF!</definedName>
    <definedName name="ListItem04" localSheetId="18">#REF!</definedName>
    <definedName name="ListItem04" localSheetId="19">#REF!</definedName>
    <definedName name="ListItem04" localSheetId="20">#REF!</definedName>
    <definedName name="ListItem04" localSheetId="21">#REF!</definedName>
    <definedName name="ListItem04" localSheetId="22">#REF!</definedName>
    <definedName name="ListItem04" localSheetId="23">#REF!</definedName>
    <definedName name="ListItem04" localSheetId="24">#REF!</definedName>
    <definedName name="ListItem04" localSheetId="25">#REF!</definedName>
    <definedName name="ListItem04" localSheetId="26">#REF!</definedName>
    <definedName name="ListItem04" localSheetId="37">#REF!</definedName>
    <definedName name="ListItem04" localSheetId="40">#REF!</definedName>
    <definedName name="ListItem04" localSheetId="39">#REF!</definedName>
    <definedName name="ListItem04" localSheetId="38">#REF!</definedName>
    <definedName name="ListItem04" localSheetId="28">#REF!</definedName>
    <definedName name="ListItem04" localSheetId="10">#REF!</definedName>
    <definedName name="ListItem04" localSheetId="13">#REF!</definedName>
    <definedName name="ListItem04" localSheetId="12">#REF!</definedName>
    <definedName name="ListItem04" localSheetId="14">#REF!</definedName>
    <definedName name="ListItem04" localSheetId="27">#REF!</definedName>
    <definedName name="ListItem04" localSheetId="1">#REF!</definedName>
    <definedName name="ListItem04" localSheetId="0">#REF!</definedName>
    <definedName name="ListItem04" localSheetId="29">#REF!</definedName>
    <definedName name="ListItem04" localSheetId="11">#REF!</definedName>
    <definedName name="ListItem04">#REF!</definedName>
    <definedName name="ListItem05" localSheetId="15">#REF!</definedName>
    <definedName name="ListItem05" localSheetId="16">#REF!</definedName>
    <definedName name="ListItem05" localSheetId="17">#REF!</definedName>
    <definedName name="ListItem05" localSheetId="18">#REF!</definedName>
    <definedName name="ListItem05" localSheetId="19">#REF!</definedName>
    <definedName name="ListItem05" localSheetId="20">#REF!</definedName>
    <definedName name="ListItem05" localSheetId="21">#REF!</definedName>
    <definedName name="ListItem05" localSheetId="22">#REF!</definedName>
    <definedName name="ListItem05" localSheetId="23">#REF!</definedName>
    <definedName name="ListItem05" localSheetId="24">#REF!</definedName>
    <definedName name="ListItem05" localSheetId="25">#REF!</definedName>
    <definedName name="ListItem05" localSheetId="26">#REF!</definedName>
    <definedName name="ListItem05" localSheetId="37">#REF!</definedName>
    <definedName name="ListItem05" localSheetId="40">#REF!</definedName>
    <definedName name="ListItem05" localSheetId="39">#REF!</definedName>
    <definedName name="ListItem05" localSheetId="38">#REF!</definedName>
    <definedName name="ListItem05" localSheetId="28">#REF!</definedName>
    <definedName name="ListItem05" localSheetId="10">#REF!</definedName>
    <definedName name="ListItem05" localSheetId="13">#REF!</definedName>
    <definedName name="ListItem05" localSheetId="12">#REF!</definedName>
    <definedName name="ListItem05" localSheetId="14">#REF!</definedName>
    <definedName name="ListItem05" localSheetId="27">#REF!</definedName>
    <definedName name="ListItem05" localSheetId="1">#REF!</definedName>
    <definedName name="ListItem05" localSheetId="0">#REF!</definedName>
    <definedName name="ListItem05" localSheetId="29">#REF!</definedName>
    <definedName name="ListItem05" localSheetId="11">#REF!</definedName>
    <definedName name="ListItem05">#REF!</definedName>
    <definedName name="ListItem06" localSheetId="15">#REF!</definedName>
    <definedName name="ListItem06" localSheetId="16">#REF!</definedName>
    <definedName name="ListItem06" localSheetId="17">#REF!</definedName>
    <definedName name="ListItem06" localSheetId="18">#REF!</definedName>
    <definedName name="ListItem06" localSheetId="19">#REF!</definedName>
    <definedName name="ListItem06" localSheetId="20">#REF!</definedName>
    <definedName name="ListItem06" localSheetId="21">#REF!</definedName>
    <definedName name="ListItem06" localSheetId="22">#REF!</definedName>
    <definedName name="ListItem06" localSheetId="23">#REF!</definedName>
    <definedName name="ListItem06" localSheetId="24">#REF!</definedName>
    <definedName name="ListItem06" localSheetId="25">#REF!</definedName>
    <definedName name="ListItem06" localSheetId="26">#REF!</definedName>
    <definedName name="ListItem06" localSheetId="37">#REF!</definedName>
    <definedName name="ListItem06" localSheetId="40">#REF!</definedName>
    <definedName name="ListItem06" localSheetId="39">#REF!</definedName>
    <definedName name="ListItem06" localSheetId="38">#REF!</definedName>
    <definedName name="ListItem06" localSheetId="28">#REF!</definedName>
    <definedName name="ListItem06" localSheetId="10">#REF!</definedName>
    <definedName name="ListItem06" localSheetId="13">#REF!</definedName>
    <definedName name="ListItem06" localSheetId="12">#REF!</definedName>
    <definedName name="ListItem06" localSheetId="14">#REF!</definedName>
    <definedName name="ListItem06" localSheetId="27">#REF!</definedName>
    <definedName name="ListItem06" localSheetId="1">#REF!</definedName>
    <definedName name="ListItem06" localSheetId="0">#REF!</definedName>
    <definedName name="ListItem06" localSheetId="29">#REF!</definedName>
    <definedName name="ListItem06" localSheetId="11">#REF!</definedName>
    <definedName name="ListItem06">#REF!</definedName>
    <definedName name="ListItem07" localSheetId="15">#REF!</definedName>
    <definedName name="ListItem07" localSheetId="16">#REF!</definedName>
    <definedName name="ListItem07" localSheetId="17">#REF!</definedName>
    <definedName name="ListItem07" localSheetId="18">#REF!</definedName>
    <definedName name="ListItem07" localSheetId="19">#REF!</definedName>
    <definedName name="ListItem07" localSheetId="20">#REF!</definedName>
    <definedName name="ListItem07" localSheetId="21">#REF!</definedName>
    <definedName name="ListItem07" localSheetId="22">#REF!</definedName>
    <definedName name="ListItem07" localSheetId="23">#REF!</definedName>
    <definedName name="ListItem07" localSheetId="24">#REF!</definedName>
    <definedName name="ListItem07" localSheetId="25">#REF!</definedName>
    <definedName name="ListItem07" localSheetId="26">#REF!</definedName>
    <definedName name="ListItem07" localSheetId="37">#REF!</definedName>
    <definedName name="ListItem07" localSheetId="40">#REF!</definedName>
    <definedName name="ListItem07" localSheetId="39">#REF!</definedName>
    <definedName name="ListItem07" localSheetId="38">#REF!</definedName>
    <definedName name="ListItem07" localSheetId="28">#REF!</definedName>
    <definedName name="ListItem07" localSheetId="10">#REF!</definedName>
    <definedName name="ListItem07" localSheetId="13">#REF!</definedName>
    <definedName name="ListItem07" localSheetId="12">#REF!</definedName>
    <definedName name="ListItem07" localSheetId="14">#REF!</definedName>
    <definedName name="ListItem07" localSheetId="27">#REF!</definedName>
    <definedName name="ListItem07" localSheetId="1">#REF!</definedName>
    <definedName name="ListItem07" localSheetId="0">#REF!</definedName>
    <definedName name="ListItem07" localSheetId="29">#REF!</definedName>
    <definedName name="ListItem07" localSheetId="11">#REF!</definedName>
    <definedName name="ListItem07">#REF!</definedName>
    <definedName name="ListItem08" localSheetId="15">#REF!</definedName>
    <definedName name="ListItem08" localSheetId="16">#REF!</definedName>
    <definedName name="ListItem08" localSheetId="17">#REF!</definedName>
    <definedName name="ListItem08" localSheetId="18">#REF!</definedName>
    <definedName name="ListItem08" localSheetId="19">#REF!</definedName>
    <definedName name="ListItem08" localSheetId="20">#REF!</definedName>
    <definedName name="ListItem08" localSheetId="21">#REF!</definedName>
    <definedName name="ListItem08" localSheetId="22">#REF!</definedName>
    <definedName name="ListItem08" localSheetId="23">#REF!</definedName>
    <definedName name="ListItem08" localSheetId="24">#REF!</definedName>
    <definedName name="ListItem08" localSheetId="25">#REF!</definedName>
    <definedName name="ListItem08" localSheetId="26">#REF!</definedName>
    <definedName name="ListItem08" localSheetId="37">#REF!</definedName>
    <definedName name="ListItem08" localSheetId="40">#REF!</definedName>
    <definedName name="ListItem08" localSheetId="39">#REF!</definedName>
    <definedName name="ListItem08" localSheetId="38">#REF!</definedName>
    <definedName name="ListItem08" localSheetId="28">#REF!</definedName>
    <definedName name="ListItem08" localSheetId="10">#REF!</definedName>
    <definedName name="ListItem08" localSheetId="13">#REF!</definedName>
    <definedName name="ListItem08" localSheetId="12">#REF!</definedName>
    <definedName name="ListItem08" localSheetId="14">#REF!</definedName>
    <definedName name="ListItem08" localSheetId="27">#REF!</definedName>
    <definedName name="ListItem08" localSheetId="1">#REF!</definedName>
    <definedName name="ListItem08" localSheetId="0">#REF!</definedName>
    <definedName name="ListItem08" localSheetId="29">#REF!</definedName>
    <definedName name="ListItem08" localSheetId="11">#REF!</definedName>
    <definedName name="ListItem08">#REF!</definedName>
    <definedName name="LKKK" localSheetId="0">{"'AS,SEC'!$A$4:$J$25"}</definedName>
    <definedName name="LKKK">{"'AS,SEC'!$A$4:$J$25"}</definedName>
    <definedName name="lotno">[17]TEMP!$D$1:$G$43</definedName>
    <definedName name="LR" localSheetId="15">#REF!</definedName>
    <definedName name="LR" localSheetId="16">#REF!</definedName>
    <definedName name="LR" localSheetId="17">#REF!</definedName>
    <definedName name="LR" localSheetId="18">#REF!</definedName>
    <definedName name="LR" localSheetId="19">#REF!</definedName>
    <definedName name="LR" localSheetId="20">#REF!</definedName>
    <definedName name="LR" localSheetId="21">#REF!</definedName>
    <definedName name="LR" localSheetId="22">#REF!</definedName>
    <definedName name="LR" localSheetId="23">#REF!</definedName>
    <definedName name="LR" localSheetId="24">#REF!</definedName>
    <definedName name="LR" localSheetId="25">#REF!</definedName>
    <definedName name="LR" localSheetId="26">#REF!</definedName>
    <definedName name="LR" localSheetId="37">#REF!</definedName>
    <definedName name="LR" localSheetId="40">#REF!</definedName>
    <definedName name="LR" localSheetId="39">#REF!</definedName>
    <definedName name="LR" localSheetId="38">#REF!</definedName>
    <definedName name="LR" localSheetId="28">#REF!</definedName>
    <definedName name="LR" localSheetId="10">#REF!</definedName>
    <definedName name="LR" localSheetId="13">#REF!</definedName>
    <definedName name="LR" localSheetId="12">#REF!</definedName>
    <definedName name="LR" localSheetId="14">#REF!</definedName>
    <definedName name="LR" localSheetId="27">#REF!</definedName>
    <definedName name="LR" localSheetId="1">#REF!</definedName>
    <definedName name="LR" localSheetId="0">#REF!</definedName>
    <definedName name="LR" localSheetId="29">#REF!</definedName>
    <definedName name="LR" localSheetId="11">#REF!</definedName>
    <definedName name="LR">#REF!</definedName>
    <definedName name="LTCC_종합" localSheetId="0">{"'AS,SEC'!$A$4:$J$25"}</definedName>
    <definedName name="LTCC_종합">{"'AS,SEC'!$A$4:$J$25"}</definedName>
    <definedName name="MENO" localSheetId="16">#REF!</definedName>
    <definedName name="MENO" localSheetId="17">#REF!</definedName>
    <definedName name="MENO" localSheetId="18">#REF!</definedName>
    <definedName name="MENO" localSheetId="19">#REF!</definedName>
    <definedName name="MENO" localSheetId="20">#REF!</definedName>
    <definedName name="MENO" localSheetId="21">#REF!</definedName>
    <definedName name="MENO" localSheetId="22">#REF!</definedName>
    <definedName name="MENO" localSheetId="23">#REF!</definedName>
    <definedName name="MENO" localSheetId="24">#REF!</definedName>
    <definedName name="MENO" localSheetId="25">#REF!</definedName>
    <definedName name="MENO" localSheetId="26">#REF!</definedName>
    <definedName name="MENO" localSheetId="0">#REF!</definedName>
    <definedName name="MENO">#REF!</definedName>
    <definedName name="modify" localSheetId="0">{"'Sheet1'!$A$1:$H$36"}</definedName>
    <definedName name="modify">{"'Sheet1'!$A$1:$H$36"}</definedName>
    <definedName name="MS" localSheetId="16">#REF!</definedName>
    <definedName name="MS" localSheetId="17">#REF!</definedName>
    <definedName name="MS" localSheetId="18">#REF!</definedName>
    <definedName name="MS" localSheetId="19">#REF!</definedName>
    <definedName name="MS" localSheetId="20">#REF!</definedName>
    <definedName name="MS" localSheetId="21">#REF!</definedName>
    <definedName name="MS" localSheetId="22">#REF!</definedName>
    <definedName name="MS" localSheetId="23">#REF!</definedName>
    <definedName name="MS" localSheetId="24">#REF!</definedName>
    <definedName name="MS" localSheetId="25">#REF!</definedName>
    <definedName name="MS" localSheetId="26">#REF!</definedName>
    <definedName name="MS" localSheetId="0">#REF!</definedName>
    <definedName name="MS">#REF!</definedName>
    <definedName name="Name1a">'[18]Library Procedures'!$K$8</definedName>
    <definedName name="Name1b">'[18]Library Procedures'!$K$9</definedName>
    <definedName name="Name1c">'[18]Library Procedures'!$K$10</definedName>
    <definedName name="Name1d">'[18]Library Procedures'!$K$11</definedName>
    <definedName name="Name1e">'[19]Library Procedures'!$K$20</definedName>
    <definedName name="Name1f">'[19]Library Procedures'!$K$21</definedName>
    <definedName name="Name1g">'[19]Library Procedures'!$K$22</definedName>
    <definedName name="Name2a">'[19]Library Procedures'!$K$31</definedName>
    <definedName name="Name2b">'[19]Library Procedures'!$K$32</definedName>
    <definedName name="NEXT" localSheetId="16">#REF!</definedName>
    <definedName name="NEXT" localSheetId="17">#REF!</definedName>
    <definedName name="NEXT" localSheetId="18">#REF!</definedName>
    <definedName name="NEXT" localSheetId="19">#REF!</definedName>
    <definedName name="NEXT" localSheetId="20">#REF!</definedName>
    <definedName name="NEXT" localSheetId="21">#REF!</definedName>
    <definedName name="NEXT" localSheetId="22">#REF!</definedName>
    <definedName name="NEXT" localSheetId="23">#REF!</definedName>
    <definedName name="NEXT" localSheetId="24">#REF!</definedName>
    <definedName name="NEXT" localSheetId="25">#REF!</definedName>
    <definedName name="NEXT" localSheetId="26">#REF!</definedName>
    <definedName name="NEXT" localSheetId="0">#REF!</definedName>
    <definedName name="NEXT">#REF!</definedName>
    <definedName name="NSProjectionMethodIndex">'[20]Non-Statistical Sampling Master'!$C$63</definedName>
    <definedName name="NSRequiredLevelOfEvidenceItems">'[20]Non-Statistical Sampling Master'!$C$50:$C$53</definedName>
    <definedName name="NSTargetedTestingItems">'[20]Two Step Revenue Testing Master'!$E$47</definedName>
    <definedName name="o" localSheetId="0" hidden="1">{#N/A,#N/A,FALSE,"BS";#N/A,#N/A,FALSE,"PL";#N/A,#N/A,FALSE,"처분";#N/A,#N/A,FALSE,"현금";#N/A,#N/A,FALSE,"매출";#N/A,#N/A,FALSE,"원가";#N/A,#N/A,FALSE,"경영"}</definedName>
    <definedName name="o" hidden="1">{#N/A,#N/A,FALSE,"BS";#N/A,#N/A,FALSE,"PL";#N/A,#N/A,FALSE,"처분";#N/A,#N/A,FALSE,"현금";#N/A,#N/A,FALSE,"매출";#N/A,#N/A,FALSE,"원가";#N/A,#N/A,FALSE,"경영"}</definedName>
    <definedName name="oioio" localSheetId="16">#REF!</definedName>
    <definedName name="oioio" localSheetId="17">#REF!</definedName>
    <definedName name="oioio" localSheetId="18">#REF!</definedName>
    <definedName name="oioio" localSheetId="19">#REF!</definedName>
    <definedName name="oioio" localSheetId="20">#REF!</definedName>
    <definedName name="oioio" localSheetId="21">#REF!</definedName>
    <definedName name="oioio" localSheetId="22">#REF!</definedName>
    <definedName name="oioio" localSheetId="23">#REF!</definedName>
    <definedName name="oioio" localSheetId="24">#REF!</definedName>
    <definedName name="oioio" localSheetId="25">#REF!</definedName>
    <definedName name="oioio" localSheetId="26">#REF!</definedName>
    <definedName name="oioio" localSheetId="0">#REF!</definedName>
    <definedName name="oioio">#REF!</definedName>
    <definedName name="p" localSheetId="15">[6]Sheet1!#REF!</definedName>
    <definedName name="p" localSheetId="16">[6]Sheet1!#REF!</definedName>
    <definedName name="p" localSheetId="17">[6]Sheet1!#REF!</definedName>
    <definedName name="p" localSheetId="18">[6]Sheet1!#REF!</definedName>
    <definedName name="p" localSheetId="19">[6]Sheet1!#REF!</definedName>
    <definedName name="p" localSheetId="20">[6]Sheet1!#REF!</definedName>
    <definedName name="p" localSheetId="21">[6]Sheet1!#REF!</definedName>
    <definedName name="p" localSheetId="22">[6]Sheet1!#REF!</definedName>
    <definedName name="p" localSheetId="23">[6]Sheet1!#REF!</definedName>
    <definedName name="p" localSheetId="24">[6]Sheet1!#REF!</definedName>
    <definedName name="p" localSheetId="25">[6]Sheet1!#REF!</definedName>
    <definedName name="p" localSheetId="26">[6]Sheet1!#REF!</definedName>
    <definedName name="p" localSheetId="37">[6]Sheet1!#REF!</definedName>
    <definedName name="p" localSheetId="40">[6]Sheet1!#REF!</definedName>
    <definedName name="p" localSheetId="39">[6]Sheet1!#REF!</definedName>
    <definedName name="p" localSheetId="38">[6]Sheet1!#REF!</definedName>
    <definedName name="p" localSheetId="28">[6]Sheet1!#REF!</definedName>
    <definedName name="p" localSheetId="10">[6]Sheet1!#REF!</definedName>
    <definedName name="p" localSheetId="13">[6]Sheet1!#REF!</definedName>
    <definedName name="p" localSheetId="12">[6]Sheet1!#REF!</definedName>
    <definedName name="p" localSheetId="14">[6]Sheet1!#REF!</definedName>
    <definedName name="p" localSheetId="27">[6]Sheet1!#REF!</definedName>
    <definedName name="p" localSheetId="1">[6]Sheet1!#REF!</definedName>
    <definedName name="p" localSheetId="0">[6]Sheet1!#REF!</definedName>
    <definedName name="p" localSheetId="29">[6]Sheet1!#REF!</definedName>
    <definedName name="p" localSheetId="11">[6]Sheet1!#REF!</definedName>
    <definedName name="p">[6]Sheet1!#REF!</definedName>
    <definedName name="PERIOD_FROM">[12]MASTER!$D$19</definedName>
    <definedName name="PERIOD_TO">[12]MASTER!$D$20</definedName>
    <definedName name="PETB" localSheetId="15">#REF!</definedName>
    <definedName name="PETB" localSheetId="16">#REF!</definedName>
    <definedName name="PETB" localSheetId="17">#REF!</definedName>
    <definedName name="PETB" localSheetId="18">#REF!</definedName>
    <definedName name="PETB" localSheetId="19">#REF!</definedName>
    <definedName name="PETB" localSheetId="20">#REF!</definedName>
    <definedName name="PETB" localSheetId="21">#REF!</definedName>
    <definedName name="PETB" localSheetId="22">#REF!</definedName>
    <definedName name="PETB" localSheetId="23">#REF!</definedName>
    <definedName name="PETB" localSheetId="24">#REF!</definedName>
    <definedName name="PETB" localSheetId="25">#REF!</definedName>
    <definedName name="PETB" localSheetId="26">#REF!</definedName>
    <definedName name="PETB" localSheetId="37">#REF!</definedName>
    <definedName name="PETB" localSheetId="40">#REF!</definedName>
    <definedName name="PETB" localSheetId="39">#REF!</definedName>
    <definedName name="PETB" localSheetId="38">#REF!</definedName>
    <definedName name="PETB" localSheetId="28">#REF!</definedName>
    <definedName name="PETB" localSheetId="10">#REF!</definedName>
    <definedName name="PETB" localSheetId="13">#REF!</definedName>
    <definedName name="PETB" localSheetId="12">#REF!</definedName>
    <definedName name="PETB" localSheetId="14">#REF!</definedName>
    <definedName name="PETB" localSheetId="27">#REF!</definedName>
    <definedName name="PETB" localSheetId="1">#REF!</definedName>
    <definedName name="PETB" localSheetId="0">#REF!</definedName>
    <definedName name="PETB" localSheetId="29">#REF!</definedName>
    <definedName name="PETB" localSheetId="11">#REF!</definedName>
    <definedName name="PETB">#REF!</definedName>
    <definedName name="PETC">[21]이복!$BB$13</definedName>
    <definedName name="PETP" localSheetId="15">#REF!</definedName>
    <definedName name="PETP" localSheetId="16">#REF!</definedName>
    <definedName name="PETP" localSheetId="17">#REF!</definedName>
    <definedName name="PETP" localSheetId="18">#REF!</definedName>
    <definedName name="PETP" localSheetId="19">#REF!</definedName>
    <definedName name="PETP" localSheetId="20">#REF!</definedName>
    <definedName name="PETP" localSheetId="21">#REF!</definedName>
    <definedName name="PETP" localSheetId="22">#REF!</definedName>
    <definedName name="PETP" localSheetId="23">#REF!</definedName>
    <definedName name="PETP" localSheetId="24">#REF!</definedName>
    <definedName name="PETP" localSheetId="25">#REF!</definedName>
    <definedName name="PETP" localSheetId="26">#REF!</definedName>
    <definedName name="PETP" localSheetId="37">#REF!</definedName>
    <definedName name="PETP" localSheetId="40">#REF!</definedName>
    <definedName name="PETP" localSheetId="39">#REF!</definedName>
    <definedName name="PETP" localSheetId="38">#REF!</definedName>
    <definedName name="PETP" localSheetId="28">#REF!</definedName>
    <definedName name="PETP" localSheetId="10">#REF!</definedName>
    <definedName name="PETP" localSheetId="13">#REF!</definedName>
    <definedName name="PETP" localSheetId="12">#REF!</definedName>
    <definedName name="PETP" localSheetId="14">#REF!</definedName>
    <definedName name="PETP" localSheetId="27">#REF!</definedName>
    <definedName name="PETP" localSheetId="1">#REF!</definedName>
    <definedName name="PETP" localSheetId="0">#REF!</definedName>
    <definedName name="PETP" localSheetId="29">#REF!</definedName>
    <definedName name="PETP" localSheetId="11">#REF!</definedName>
    <definedName name="PETP">#REF!</definedName>
    <definedName name="PETS" localSheetId="15">#REF!</definedName>
    <definedName name="PETS" localSheetId="16">#REF!</definedName>
    <definedName name="PETS" localSheetId="17">#REF!</definedName>
    <definedName name="PETS" localSheetId="18">#REF!</definedName>
    <definedName name="PETS" localSheetId="19">#REF!</definedName>
    <definedName name="PETS" localSheetId="20">#REF!</definedName>
    <definedName name="PETS" localSheetId="21">#REF!</definedName>
    <definedName name="PETS" localSheetId="22">#REF!</definedName>
    <definedName name="PETS" localSheetId="23">#REF!</definedName>
    <definedName name="PETS" localSheetId="24">#REF!</definedName>
    <definedName name="PETS" localSheetId="25">#REF!</definedName>
    <definedName name="PETS" localSheetId="26">#REF!</definedName>
    <definedName name="PETS" localSheetId="37">#REF!</definedName>
    <definedName name="PETS" localSheetId="40">#REF!</definedName>
    <definedName name="PETS" localSheetId="39">#REF!</definedName>
    <definedName name="PETS" localSheetId="38">#REF!</definedName>
    <definedName name="PETS" localSheetId="28">#REF!</definedName>
    <definedName name="PETS" localSheetId="10">#REF!</definedName>
    <definedName name="PETS" localSheetId="13">#REF!</definedName>
    <definedName name="PETS" localSheetId="12">#REF!</definedName>
    <definedName name="PETS" localSheetId="14">#REF!</definedName>
    <definedName name="PETS" localSheetId="27">#REF!</definedName>
    <definedName name="PETS" localSheetId="1">#REF!</definedName>
    <definedName name="PETS" localSheetId="0">#REF!</definedName>
    <definedName name="PETS" localSheetId="29">#REF!</definedName>
    <definedName name="PETS" localSheetId="11">#REF!</definedName>
    <definedName name="PETS">#REF!</definedName>
    <definedName name="PETT" localSheetId="15">#REF!</definedName>
    <definedName name="PETT" localSheetId="16">#REF!</definedName>
    <definedName name="PETT" localSheetId="17">#REF!</definedName>
    <definedName name="PETT" localSheetId="18">#REF!</definedName>
    <definedName name="PETT" localSheetId="19">#REF!</definedName>
    <definedName name="PETT" localSheetId="20">#REF!</definedName>
    <definedName name="PETT" localSheetId="21">#REF!</definedName>
    <definedName name="PETT" localSheetId="22">#REF!</definedName>
    <definedName name="PETT" localSheetId="23">#REF!</definedName>
    <definedName name="PETT" localSheetId="24">#REF!</definedName>
    <definedName name="PETT" localSheetId="25">#REF!</definedName>
    <definedName name="PETT" localSheetId="26">#REF!</definedName>
    <definedName name="PETT" localSheetId="37">#REF!</definedName>
    <definedName name="PETT" localSheetId="40">#REF!</definedName>
    <definedName name="PETT" localSheetId="39">#REF!</definedName>
    <definedName name="PETT" localSheetId="38">#REF!</definedName>
    <definedName name="PETT" localSheetId="28">#REF!</definedName>
    <definedName name="PETT" localSheetId="10">#REF!</definedName>
    <definedName name="PETT" localSheetId="13">#REF!</definedName>
    <definedName name="PETT" localSheetId="12">#REF!</definedName>
    <definedName name="PETT" localSheetId="14">#REF!</definedName>
    <definedName name="PETT" localSheetId="27">#REF!</definedName>
    <definedName name="PETT" localSheetId="1">#REF!</definedName>
    <definedName name="PETT" localSheetId="0">#REF!</definedName>
    <definedName name="PETT" localSheetId="29">#REF!</definedName>
    <definedName name="PETT" localSheetId="11">#REF!</definedName>
    <definedName name="PETT">#REF!</definedName>
    <definedName name="PIE">'[20]Two Step Revenue Testing Master'!$C$87</definedName>
    <definedName name="pip" localSheetId="0">{"'AS,SEC'!$A$4:$J$25"}</definedName>
    <definedName name="pip">{"'AS,SEC'!$A$4:$J$25"}</definedName>
    <definedName name="PPB" localSheetId="15">#REF!</definedName>
    <definedName name="PPB" localSheetId="16">#REF!</definedName>
    <definedName name="PPB" localSheetId="17">#REF!</definedName>
    <definedName name="PPB" localSheetId="18">#REF!</definedName>
    <definedName name="PPB" localSheetId="19">#REF!</definedName>
    <definedName name="PPB" localSheetId="20">#REF!</definedName>
    <definedName name="PPB" localSheetId="21">#REF!</definedName>
    <definedName name="PPB" localSheetId="22">#REF!</definedName>
    <definedName name="PPB" localSheetId="23">#REF!</definedName>
    <definedName name="PPB" localSheetId="24">#REF!</definedName>
    <definedName name="PPB" localSheetId="25">#REF!</definedName>
    <definedName name="PPB" localSheetId="26">#REF!</definedName>
    <definedName name="PPB" localSheetId="37">#REF!</definedName>
    <definedName name="PPB" localSheetId="40">#REF!</definedName>
    <definedName name="PPB" localSheetId="39">#REF!</definedName>
    <definedName name="PPB" localSheetId="38">#REF!</definedName>
    <definedName name="PPB" localSheetId="28">#REF!</definedName>
    <definedName name="PPB" localSheetId="10">#REF!</definedName>
    <definedName name="PPB" localSheetId="13">#REF!</definedName>
    <definedName name="PPB" localSheetId="12">#REF!</definedName>
    <definedName name="PPB" localSheetId="14">#REF!</definedName>
    <definedName name="PPB" localSheetId="27">#REF!</definedName>
    <definedName name="PPB" localSheetId="1">#REF!</definedName>
    <definedName name="PPB" localSheetId="0">#REF!</definedName>
    <definedName name="PPB" localSheetId="29">#REF!</definedName>
    <definedName name="PPB" localSheetId="11">#REF!</definedName>
    <definedName name="PPB">#REF!</definedName>
    <definedName name="PPP" localSheetId="15">#REF!</definedName>
    <definedName name="PPP" localSheetId="16">#REF!</definedName>
    <definedName name="PPP" localSheetId="17">#REF!</definedName>
    <definedName name="PPP" localSheetId="18">#REF!</definedName>
    <definedName name="PPP" localSheetId="19">#REF!</definedName>
    <definedName name="PPP" localSheetId="20">#REF!</definedName>
    <definedName name="PPP" localSheetId="21">#REF!</definedName>
    <definedName name="PPP" localSheetId="22">#REF!</definedName>
    <definedName name="PPP" localSheetId="23">#REF!</definedName>
    <definedName name="PPP" localSheetId="24">#REF!</definedName>
    <definedName name="PPP" localSheetId="25">#REF!</definedName>
    <definedName name="PPP" localSheetId="26">#REF!</definedName>
    <definedName name="PPP" localSheetId="37">#REF!</definedName>
    <definedName name="PPP" localSheetId="40">#REF!</definedName>
    <definedName name="PPP" localSheetId="39">#REF!</definedName>
    <definedName name="PPP" localSheetId="38">#REF!</definedName>
    <definedName name="PPP" localSheetId="28">#REF!</definedName>
    <definedName name="PPP" localSheetId="10">#REF!</definedName>
    <definedName name="PPP" localSheetId="13">#REF!</definedName>
    <definedName name="PPP" localSheetId="12">#REF!</definedName>
    <definedName name="PPP" localSheetId="14">#REF!</definedName>
    <definedName name="PPP" localSheetId="27">#REF!</definedName>
    <definedName name="PPP" localSheetId="1">#REF!</definedName>
    <definedName name="PPP" localSheetId="0">#REF!</definedName>
    <definedName name="PPP" localSheetId="29">#REF!</definedName>
    <definedName name="PPP" localSheetId="11">#REF!</definedName>
    <definedName name="PPP">#REF!</definedName>
    <definedName name="PPS" localSheetId="15">#REF!</definedName>
    <definedName name="PPS" localSheetId="16">#REF!</definedName>
    <definedName name="PPS" localSheetId="17">#REF!</definedName>
    <definedName name="PPS" localSheetId="18">#REF!</definedName>
    <definedName name="PPS" localSheetId="19">#REF!</definedName>
    <definedName name="PPS" localSheetId="20">#REF!</definedName>
    <definedName name="PPS" localSheetId="21">#REF!</definedName>
    <definedName name="PPS" localSheetId="22">#REF!</definedName>
    <definedName name="PPS" localSheetId="23">#REF!</definedName>
    <definedName name="PPS" localSheetId="24">#REF!</definedName>
    <definedName name="PPS" localSheetId="25">#REF!</definedName>
    <definedName name="PPS" localSheetId="26">#REF!</definedName>
    <definedName name="PPS" localSheetId="37">#REF!</definedName>
    <definedName name="PPS" localSheetId="40">#REF!</definedName>
    <definedName name="PPS" localSheetId="39">#REF!</definedName>
    <definedName name="PPS" localSheetId="38">#REF!</definedName>
    <definedName name="PPS" localSheetId="28">#REF!</definedName>
    <definedName name="PPS" localSheetId="10">#REF!</definedName>
    <definedName name="PPS" localSheetId="13">#REF!</definedName>
    <definedName name="PPS" localSheetId="12">#REF!</definedName>
    <definedName name="PPS" localSheetId="14">#REF!</definedName>
    <definedName name="PPS" localSheetId="27">#REF!</definedName>
    <definedName name="PPS" localSheetId="1">#REF!</definedName>
    <definedName name="PPS" localSheetId="0">#REF!</definedName>
    <definedName name="PPS" localSheetId="29">#REF!</definedName>
    <definedName name="PPS" localSheetId="11">#REF!</definedName>
    <definedName name="PPS">#REF!</definedName>
    <definedName name="PPT" localSheetId="15">#REF!</definedName>
    <definedName name="PPT" localSheetId="16">#REF!</definedName>
    <definedName name="PPT" localSheetId="17">#REF!</definedName>
    <definedName name="PPT" localSheetId="18">#REF!</definedName>
    <definedName name="PPT" localSheetId="19">#REF!</definedName>
    <definedName name="PPT" localSheetId="20">#REF!</definedName>
    <definedName name="PPT" localSheetId="21">#REF!</definedName>
    <definedName name="PPT" localSheetId="22">#REF!</definedName>
    <definedName name="PPT" localSheetId="23">#REF!</definedName>
    <definedName name="PPT" localSheetId="24">#REF!</definedName>
    <definedName name="PPT" localSheetId="25">#REF!</definedName>
    <definedName name="PPT" localSheetId="26">#REF!</definedName>
    <definedName name="PPT" localSheetId="37">#REF!</definedName>
    <definedName name="PPT" localSheetId="40">#REF!</definedName>
    <definedName name="PPT" localSheetId="39">#REF!</definedName>
    <definedName name="PPT" localSheetId="38">#REF!</definedName>
    <definedName name="PPT" localSheetId="28">#REF!</definedName>
    <definedName name="PPT" localSheetId="10">#REF!</definedName>
    <definedName name="PPT" localSheetId="13">#REF!</definedName>
    <definedName name="PPT" localSheetId="12">#REF!</definedName>
    <definedName name="PPT" localSheetId="14">#REF!</definedName>
    <definedName name="PPT" localSheetId="27">#REF!</definedName>
    <definedName name="PPT" localSheetId="1">#REF!</definedName>
    <definedName name="PPT" localSheetId="0">#REF!</definedName>
    <definedName name="PPT" localSheetId="29">#REF!</definedName>
    <definedName name="PPT" localSheetId="11">#REF!</definedName>
    <definedName name="PPT">#REF!</definedName>
    <definedName name="PR" localSheetId="15">#REF!</definedName>
    <definedName name="PR" localSheetId="16">#REF!</definedName>
    <definedName name="PR" localSheetId="17">#REF!</definedName>
    <definedName name="PR" localSheetId="18">#REF!</definedName>
    <definedName name="PR" localSheetId="19">#REF!</definedName>
    <definedName name="PR" localSheetId="20">#REF!</definedName>
    <definedName name="PR" localSheetId="21">#REF!</definedName>
    <definedName name="PR" localSheetId="22">#REF!</definedName>
    <definedName name="PR" localSheetId="23">#REF!</definedName>
    <definedName name="PR" localSheetId="24">#REF!</definedName>
    <definedName name="PR" localSheetId="25">#REF!</definedName>
    <definedName name="PR" localSheetId="26">#REF!</definedName>
    <definedName name="PR" localSheetId="37">#REF!</definedName>
    <definedName name="PR" localSheetId="40">#REF!</definedName>
    <definedName name="PR" localSheetId="39">#REF!</definedName>
    <definedName name="PR" localSheetId="38">#REF!</definedName>
    <definedName name="PR" localSheetId="28">#REF!</definedName>
    <definedName name="PR" localSheetId="10">#REF!</definedName>
    <definedName name="PR" localSheetId="13">#REF!</definedName>
    <definedName name="PR" localSheetId="12">#REF!</definedName>
    <definedName name="PR" localSheetId="14">#REF!</definedName>
    <definedName name="PR" localSheetId="27">#REF!</definedName>
    <definedName name="PR" localSheetId="1">#REF!</definedName>
    <definedName name="PR" localSheetId="0">#REF!</definedName>
    <definedName name="PR" localSheetId="29">#REF!</definedName>
    <definedName name="PR" localSheetId="11">#REF!</definedName>
    <definedName name="PR">#REF!</definedName>
    <definedName name="PRESS">[21]이복!$AY$21</definedName>
    <definedName name="_xlnm.Print_Area" localSheetId="15">#REF!</definedName>
    <definedName name="_xlnm.Print_Area" localSheetId="16">#REF!</definedName>
    <definedName name="_xlnm.Print_Area" localSheetId="17">#REF!</definedName>
    <definedName name="_xlnm.Print_Area" localSheetId="18">#REF!</definedName>
    <definedName name="_xlnm.Print_Area" localSheetId="19">#REF!</definedName>
    <definedName name="_xlnm.Print_Area" localSheetId="20">#REF!</definedName>
    <definedName name="_xlnm.Print_Area" localSheetId="21">#REF!</definedName>
    <definedName name="_xlnm.Print_Area" localSheetId="22">#REF!</definedName>
    <definedName name="_xlnm.Print_Area" localSheetId="23">#REF!</definedName>
    <definedName name="_xlnm.Print_Area" localSheetId="24">#REF!</definedName>
    <definedName name="_xlnm.Print_Area" localSheetId="25">#REF!</definedName>
    <definedName name="_xlnm.Print_Area" localSheetId="26">#REF!</definedName>
    <definedName name="_xlnm.Print_Area" localSheetId="37">#REF!</definedName>
    <definedName name="_xlnm.Print_Area" localSheetId="40">#REF!</definedName>
    <definedName name="_xlnm.Print_Area" localSheetId="39">#REF!</definedName>
    <definedName name="_xlnm.Print_Area" localSheetId="38">#REF!</definedName>
    <definedName name="_xlnm.Print_Area" localSheetId="28">#REF!</definedName>
    <definedName name="_xlnm.Print_Area" localSheetId="10">#REF!</definedName>
    <definedName name="_xlnm.Print_Area" localSheetId="13">#REF!</definedName>
    <definedName name="_xlnm.Print_Area" localSheetId="12">#REF!</definedName>
    <definedName name="_xlnm.Print_Area" localSheetId="14">#REF!</definedName>
    <definedName name="_xlnm.Print_Area" localSheetId="27">#REF!</definedName>
    <definedName name="_xlnm.Print_Area" localSheetId="1">'자금실적 및 계획(원)USD_VND'!$A$2:$AL$44</definedName>
    <definedName name="_xlnm.Print_Area" localSheetId="0">#REF!</definedName>
    <definedName name="_xlnm.Print_Area" localSheetId="29">#REF!</definedName>
    <definedName name="_xlnm.Print_Area" localSheetId="11">#REF!</definedName>
    <definedName name="_xlnm.Print_Area">#REF!</definedName>
    <definedName name="Print_Area_MI" localSheetId="16">#REF!</definedName>
    <definedName name="Print_Area_MI" localSheetId="17">#REF!</definedName>
    <definedName name="Print_Area_MI" localSheetId="18">#REF!</definedName>
    <definedName name="Print_Area_MI" localSheetId="19">#REF!</definedName>
    <definedName name="Print_Area_MI" localSheetId="20">#REF!</definedName>
    <definedName name="Print_Area_MI" localSheetId="21">#REF!</definedName>
    <definedName name="Print_Area_MI" localSheetId="22">#REF!</definedName>
    <definedName name="Print_Area_MI" localSheetId="23">#REF!</definedName>
    <definedName name="Print_Area_MI" localSheetId="24">#REF!</definedName>
    <definedName name="Print_Area_MI" localSheetId="25">#REF!</definedName>
    <definedName name="Print_Area_MI" localSheetId="26">#REF!</definedName>
    <definedName name="Print_Area_MI" localSheetId="0">#REF!</definedName>
    <definedName name="Print_Area_MI">#REF!</definedName>
    <definedName name="print_title" localSheetId="15">#REF!</definedName>
    <definedName name="print_title" localSheetId="16">#REF!</definedName>
    <definedName name="print_title" localSheetId="17">#REF!</definedName>
    <definedName name="print_title" localSheetId="18">#REF!</definedName>
    <definedName name="print_title" localSheetId="19">#REF!</definedName>
    <definedName name="print_title" localSheetId="20">#REF!</definedName>
    <definedName name="print_title" localSheetId="21">#REF!</definedName>
    <definedName name="print_title" localSheetId="22">#REF!</definedName>
    <definedName name="print_title" localSheetId="23">#REF!</definedName>
    <definedName name="print_title" localSheetId="24">#REF!</definedName>
    <definedName name="print_title" localSheetId="25">#REF!</definedName>
    <definedName name="print_title" localSheetId="26">#REF!</definedName>
    <definedName name="print_title" localSheetId="37">#REF!</definedName>
    <definedName name="print_title" localSheetId="40">#REF!</definedName>
    <definedName name="print_title" localSheetId="39">#REF!</definedName>
    <definedName name="print_title" localSheetId="38">#REF!</definedName>
    <definedName name="print_title" localSheetId="28">#REF!</definedName>
    <definedName name="print_title" localSheetId="10">#REF!</definedName>
    <definedName name="print_title" localSheetId="13">#REF!</definedName>
    <definedName name="print_title" localSheetId="12">#REF!</definedName>
    <definedName name="print_title" localSheetId="14">#REF!</definedName>
    <definedName name="print_title" localSheetId="27">#REF!</definedName>
    <definedName name="print_title" localSheetId="1">#REF!</definedName>
    <definedName name="print_title" localSheetId="0">#REF!</definedName>
    <definedName name="print_title" localSheetId="29">#REF!</definedName>
    <definedName name="print_title" localSheetId="11">#REF!</definedName>
    <definedName name="print_title">#REF!</definedName>
    <definedName name="_xlnm.Print_Titles" localSheetId="16">#REF!</definedName>
    <definedName name="_xlnm.Print_Titles" localSheetId="17">#REF!</definedName>
    <definedName name="_xlnm.Print_Titles" localSheetId="18">#REF!</definedName>
    <definedName name="_xlnm.Print_Titles" localSheetId="19">#REF!</definedName>
    <definedName name="_xlnm.Print_Titles" localSheetId="20">#REF!</definedName>
    <definedName name="_xlnm.Print_Titles" localSheetId="21">#REF!</definedName>
    <definedName name="_xlnm.Print_Titles" localSheetId="22">#REF!</definedName>
    <definedName name="_xlnm.Print_Titles" localSheetId="23">#REF!</definedName>
    <definedName name="_xlnm.Print_Titles" localSheetId="24">#REF!</definedName>
    <definedName name="_xlnm.Print_Titles" localSheetId="25">#REF!</definedName>
    <definedName name="_xlnm.Print_Titles" localSheetId="26">#REF!</definedName>
    <definedName name="_xlnm.Print_Titles" localSheetId="0">#REF!</definedName>
    <definedName name="_xlnm.Print_Titles">#REF!</definedName>
    <definedName name="PRINT1" localSheetId="16">[22]!PRINT1</definedName>
    <definedName name="PRINT1" localSheetId="17">[22]!PRINT1</definedName>
    <definedName name="PRINT1" localSheetId="18">[22]!PRINT1</definedName>
    <definedName name="PRINT1" localSheetId="19">[22]!PRINT1</definedName>
    <definedName name="PRINT1" localSheetId="20">[22]!PRINT1</definedName>
    <definedName name="PRINT1" localSheetId="21">[22]!PRINT1</definedName>
    <definedName name="PRINT1" localSheetId="22">[22]!PRINT1</definedName>
    <definedName name="PRINT1" localSheetId="23">[22]!PRINT1</definedName>
    <definedName name="PRINT1" localSheetId="24">[22]!PRINT1</definedName>
    <definedName name="PRINT1" localSheetId="25">[22]!PRINT1</definedName>
    <definedName name="PRINT1" localSheetId="26">[22]!PRINT1</definedName>
    <definedName name="PRINT1">[22]!PRINT1</definedName>
    <definedName name="PRINT2" localSheetId="16">[22]!PRINT2</definedName>
    <definedName name="PRINT2" localSheetId="17">[22]!PRINT2</definedName>
    <definedName name="PRINT2" localSheetId="18">[22]!PRINT2</definedName>
    <definedName name="PRINT2" localSheetId="19">[22]!PRINT2</definedName>
    <definedName name="PRINT2" localSheetId="20">[22]!PRINT2</definedName>
    <definedName name="PRINT2" localSheetId="21">[22]!PRINT2</definedName>
    <definedName name="PRINT2" localSheetId="22">[22]!PRINT2</definedName>
    <definedName name="PRINT2" localSheetId="23">[22]!PRINT2</definedName>
    <definedName name="PRINT2" localSheetId="24">[22]!PRINT2</definedName>
    <definedName name="PRINT2" localSheetId="25">[22]!PRINT2</definedName>
    <definedName name="PRINT2" localSheetId="26">[22]!PRINT2</definedName>
    <definedName name="PRINT2">[22]!PRINT2</definedName>
    <definedName name="printe_titl" localSheetId="15">#REF!</definedName>
    <definedName name="printe_titl" localSheetId="16">#REF!</definedName>
    <definedName name="printe_titl" localSheetId="17">#REF!</definedName>
    <definedName name="printe_titl" localSheetId="18">#REF!</definedName>
    <definedName name="printe_titl" localSheetId="19">#REF!</definedName>
    <definedName name="printe_titl" localSheetId="20">#REF!</definedName>
    <definedName name="printe_titl" localSheetId="21">#REF!</definedName>
    <definedName name="printe_titl" localSheetId="22">#REF!</definedName>
    <definedName name="printe_titl" localSheetId="23">#REF!</definedName>
    <definedName name="printe_titl" localSheetId="24">#REF!</definedName>
    <definedName name="printe_titl" localSheetId="25">#REF!</definedName>
    <definedName name="printe_titl" localSheetId="26">#REF!</definedName>
    <definedName name="printe_titl" localSheetId="37">#REF!</definedName>
    <definedName name="printe_titl" localSheetId="40">#REF!</definedName>
    <definedName name="printe_titl" localSheetId="39">#REF!</definedName>
    <definedName name="printe_titl" localSheetId="38">#REF!</definedName>
    <definedName name="printe_titl" localSheetId="28">#REF!</definedName>
    <definedName name="printe_titl" localSheetId="10">#REF!</definedName>
    <definedName name="printe_titl" localSheetId="13">#REF!</definedName>
    <definedName name="printe_titl" localSheetId="12">#REF!</definedName>
    <definedName name="printe_titl" localSheetId="14">#REF!</definedName>
    <definedName name="printe_titl" localSheetId="27">#REF!</definedName>
    <definedName name="printe_titl" localSheetId="1">#REF!</definedName>
    <definedName name="printe_titl" localSheetId="0">#REF!</definedName>
    <definedName name="printe_titl" localSheetId="29">#REF!</definedName>
    <definedName name="printe_titl" localSheetId="11">#REF!</definedName>
    <definedName name="printe_titl">#REF!</definedName>
    <definedName name="printe_title" localSheetId="15">#REF!</definedName>
    <definedName name="printe_title" localSheetId="16">#REF!</definedName>
    <definedName name="printe_title" localSheetId="17">#REF!</definedName>
    <definedName name="printe_title" localSheetId="18">#REF!</definedName>
    <definedName name="printe_title" localSheetId="19">#REF!</definedName>
    <definedName name="printe_title" localSheetId="20">#REF!</definedName>
    <definedName name="printe_title" localSheetId="21">#REF!</definedName>
    <definedName name="printe_title" localSheetId="22">#REF!</definedName>
    <definedName name="printe_title" localSheetId="23">#REF!</definedName>
    <definedName name="printe_title" localSheetId="24">#REF!</definedName>
    <definedName name="printe_title" localSheetId="25">#REF!</definedName>
    <definedName name="printe_title" localSheetId="26">#REF!</definedName>
    <definedName name="printe_title" localSheetId="37">#REF!</definedName>
    <definedName name="printe_title" localSheetId="40">#REF!</definedName>
    <definedName name="printe_title" localSheetId="39">#REF!</definedName>
    <definedName name="printe_title" localSheetId="38">#REF!</definedName>
    <definedName name="printe_title" localSheetId="28">#REF!</definedName>
    <definedName name="printe_title" localSheetId="10">#REF!</definedName>
    <definedName name="printe_title" localSheetId="13">#REF!</definedName>
    <definedName name="printe_title" localSheetId="12">#REF!</definedName>
    <definedName name="printe_title" localSheetId="14">#REF!</definedName>
    <definedName name="printe_title" localSheetId="27">#REF!</definedName>
    <definedName name="printe_title" localSheetId="1">#REF!</definedName>
    <definedName name="printe_title" localSheetId="0">#REF!</definedName>
    <definedName name="printe_title" localSheetId="29">#REF!</definedName>
    <definedName name="printe_title" localSheetId="11">#REF!</definedName>
    <definedName name="printe_title">#REF!</definedName>
    <definedName name="printe_titles" localSheetId="15">#REF!</definedName>
    <definedName name="printe_titles" localSheetId="16">#REF!</definedName>
    <definedName name="printe_titles" localSheetId="17">#REF!</definedName>
    <definedName name="printe_titles" localSheetId="18">#REF!</definedName>
    <definedName name="printe_titles" localSheetId="19">#REF!</definedName>
    <definedName name="printe_titles" localSheetId="20">#REF!</definedName>
    <definedName name="printe_titles" localSheetId="21">#REF!</definedName>
    <definedName name="printe_titles" localSheetId="22">#REF!</definedName>
    <definedName name="printe_titles" localSheetId="23">#REF!</definedName>
    <definedName name="printe_titles" localSheetId="24">#REF!</definedName>
    <definedName name="printe_titles" localSheetId="25">#REF!</definedName>
    <definedName name="printe_titles" localSheetId="26">#REF!</definedName>
    <definedName name="printe_titles" localSheetId="37">#REF!</definedName>
    <definedName name="printe_titles" localSheetId="40">#REF!</definedName>
    <definedName name="printe_titles" localSheetId="39">#REF!</definedName>
    <definedName name="printe_titles" localSheetId="38">#REF!</definedName>
    <definedName name="printe_titles" localSheetId="28">#REF!</definedName>
    <definedName name="printe_titles" localSheetId="10">#REF!</definedName>
    <definedName name="printe_titles" localSheetId="13">#REF!</definedName>
    <definedName name="printe_titles" localSheetId="12">#REF!</definedName>
    <definedName name="printe_titles" localSheetId="14">#REF!</definedName>
    <definedName name="printe_titles" localSheetId="27">#REF!</definedName>
    <definedName name="printe_titles" localSheetId="1">#REF!</definedName>
    <definedName name="printe_titles" localSheetId="0">#REF!</definedName>
    <definedName name="printe_titles" localSheetId="29">#REF!</definedName>
    <definedName name="printe_titles" localSheetId="11">#REF!</definedName>
    <definedName name="printe_titles">#REF!</definedName>
    <definedName name="printer_title" localSheetId="15">#REF!</definedName>
    <definedName name="printer_title" localSheetId="16">#REF!</definedName>
    <definedName name="printer_title" localSheetId="17">#REF!</definedName>
    <definedName name="printer_title" localSheetId="18">#REF!</definedName>
    <definedName name="printer_title" localSheetId="19">#REF!</definedName>
    <definedName name="printer_title" localSheetId="20">#REF!</definedName>
    <definedName name="printer_title" localSheetId="21">#REF!</definedName>
    <definedName name="printer_title" localSheetId="22">#REF!</definedName>
    <definedName name="printer_title" localSheetId="23">#REF!</definedName>
    <definedName name="printer_title" localSheetId="24">#REF!</definedName>
    <definedName name="printer_title" localSheetId="25">#REF!</definedName>
    <definedName name="printer_title" localSheetId="26">#REF!</definedName>
    <definedName name="printer_title" localSheetId="37">#REF!</definedName>
    <definedName name="printer_title" localSheetId="40">#REF!</definedName>
    <definedName name="printer_title" localSheetId="39">#REF!</definedName>
    <definedName name="printer_title" localSheetId="38">#REF!</definedName>
    <definedName name="printer_title" localSheetId="28">#REF!</definedName>
    <definedName name="printer_title" localSheetId="10">#REF!</definedName>
    <definedName name="printer_title" localSheetId="13">#REF!</definedName>
    <definedName name="printer_title" localSheetId="12">#REF!</definedName>
    <definedName name="printer_title" localSheetId="14">#REF!</definedName>
    <definedName name="printer_title" localSheetId="27">#REF!</definedName>
    <definedName name="printer_title" localSheetId="1">#REF!</definedName>
    <definedName name="printer_title" localSheetId="0">#REF!</definedName>
    <definedName name="printer_title" localSheetId="29">#REF!</definedName>
    <definedName name="printer_title" localSheetId="11">#REF!</definedName>
    <definedName name="printer_title">#REF!</definedName>
    <definedName name="PSB" localSheetId="15">#REF!</definedName>
    <definedName name="PSB" localSheetId="16">#REF!</definedName>
    <definedName name="PSB" localSheetId="17">#REF!</definedName>
    <definedName name="PSB" localSheetId="18">#REF!</definedName>
    <definedName name="PSB" localSheetId="19">#REF!</definedName>
    <definedName name="PSB" localSheetId="20">#REF!</definedName>
    <definedName name="PSB" localSheetId="21">#REF!</definedName>
    <definedName name="PSB" localSheetId="22">#REF!</definedName>
    <definedName name="PSB" localSheetId="23">#REF!</definedName>
    <definedName name="PSB" localSheetId="24">#REF!</definedName>
    <definedName name="PSB" localSheetId="25">#REF!</definedName>
    <definedName name="PSB" localSheetId="26">#REF!</definedName>
    <definedName name="PSB" localSheetId="37">#REF!</definedName>
    <definedName name="PSB" localSheetId="40">#REF!</definedName>
    <definedName name="PSB" localSheetId="39">#REF!</definedName>
    <definedName name="PSB" localSheetId="38">#REF!</definedName>
    <definedName name="PSB" localSheetId="28">#REF!</definedName>
    <definedName name="PSB" localSheetId="10">#REF!</definedName>
    <definedName name="PSB" localSheetId="13">#REF!</definedName>
    <definedName name="PSB" localSheetId="12">#REF!</definedName>
    <definedName name="PSB" localSheetId="14">#REF!</definedName>
    <definedName name="PSB" localSheetId="27">#REF!</definedName>
    <definedName name="PSB" localSheetId="1">#REF!</definedName>
    <definedName name="PSB" localSheetId="0">#REF!</definedName>
    <definedName name="PSB" localSheetId="29">#REF!</definedName>
    <definedName name="PSB" localSheetId="11">#REF!</definedName>
    <definedName name="PSB">#REF!</definedName>
    <definedName name="PSC">[21]이복!$BB$15</definedName>
    <definedName name="PSP" localSheetId="15">#REF!</definedName>
    <definedName name="PSP" localSheetId="16">#REF!</definedName>
    <definedName name="PSP" localSheetId="17">#REF!</definedName>
    <definedName name="PSP" localSheetId="18">#REF!</definedName>
    <definedName name="PSP" localSheetId="19">#REF!</definedName>
    <definedName name="PSP" localSheetId="20">#REF!</definedName>
    <definedName name="PSP" localSheetId="21">#REF!</definedName>
    <definedName name="PSP" localSheetId="22">#REF!</definedName>
    <definedName name="PSP" localSheetId="23">#REF!</definedName>
    <definedName name="PSP" localSheetId="24">#REF!</definedName>
    <definedName name="PSP" localSheetId="25">#REF!</definedName>
    <definedName name="PSP" localSheetId="26">#REF!</definedName>
    <definedName name="PSP" localSheetId="37">#REF!</definedName>
    <definedName name="PSP" localSheetId="40">#REF!</definedName>
    <definedName name="PSP" localSheetId="39">#REF!</definedName>
    <definedName name="PSP" localSheetId="38">#REF!</definedName>
    <definedName name="PSP" localSheetId="28">#REF!</definedName>
    <definedName name="PSP" localSheetId="10">#REF!</definedName>
    <definedName name="PSP" localSheetId="13">#REF!</definedName>
    <definedName name="PSP" localSheetId="12">#REF!</definedName>
    <definedName name="PSP" localSheetId="14">#REF!</definedName>
    <definedName name="PSP" localSheetId="27">#REF!</definedName>
    <definedName name="PSP" localSheetId="1">#REF!</definedName>
    <definedName name="PSP" localSheetId="0">#REF!</definedName>
    <definedName name="PSP" localSheetId="29">#REF!</definedName>
    <definedName name="PSP" localSheetId="11">#REF!</definedName>
    <definedName name="PSP">#REF!</definedName>
    <definedName name="PSS" localSheetId="15">#REF!</definedName>
    <definedName name="PSS" localSheetId="16">#REF!</definedName>
    <definedName name="PSS" localSheetId="17">#REF!</definedName>
    <definedName name="PSS" localSheetId="18">#REF!</definedName>
    <definedName name="PSS" localSheetId="19">#REF!</definedName>
    <definedName name="PSS" localSheetId="20">#REF!</definedName>
    <definedName name="PSS" localSheetId="21">#REF!</definedName>
    <definedName name="PSS" localSheetId="22">#REF!</definedName>
    <definedName name="PSS" localSheetId="23">#REF!</definedName>
    <definedName name="PSS" localSheetId="24">#REF!</definedName>
    <definedName name="PSS" localSheetId="25">#REF!</definedName>
    <definedName name="PSS" localSheetId="26">#REF!</definedName>
    <definedName name="PSS" localSheetId="37">#REF!</definedName>
    <definedName name="PSS" localSheetId="40">#REF!</definedName>
    <definedName name="PSS" localSheetId="39">#REF!</definedName>
    <definedName name="PSS" localSheetId="38">#REF!</definedName>
    <definedName name="PSS" localSheetId="28">#REF!</definedName>
    <definedName name="PSS" localSheetId="10">#REF!</definedName>
    <definedName name="PSS" localSheetId="13">#REF!</definedName>
    <definedName name="PSS" localSheetId="12">#REF!</definedName>
    <definedName name="PSS" localSheetId="14">#REF!</definedName>
    <definedName name="PSS" localSheetId="27">#REF!</definedName>
    <definedName name="PSS" localSheetId="1">#REF!</definedName>
    <definedName name="PSS" localSheetId="0">#REF!</definedName>
    <definedName name="PSS" localSheetId="29">#REF!</definedName>
    <definedName name="PSS" localSheetId="11">#REF!</definedName>
    <definedName name="PSS">#REF!</definedName>
    <definedName name="PST" localSheetId="15">#REF!</definedName>
    <definedName name="PST" localSheetId="16">#REF!</definedName>
    <definedName name="PST" localSheetId="17">#REF!</definedName>
    <definedName name="PST" localSheetId="18">#REF!</definedName>
    <definedName name="PST" localSheetId="19">#REF!</definedName>
    <definedName name="PST" localSheetId="20">#REF!</definedName>
    <definedName name="PST" localSheetId="21">#REF!</definedName>
    <definedName name="PST" localSheetId="22">#REF!</definedName>
    <definedName name="PST" localSheetId="23">#REF!</definedName>
    <definedName name="PST" localSheetId="24">#REF!</definedName>
    <definedName name="PST" localSheetId="25">#REF!</definedName>
    <definedName name="PST" localSheetId="26">#REF!</definedName>
    <definedName name="PST" localSheetId="37">#REF!</definedName>
    <definedName name="PST" localSheetId="40">#REF!</definedName>
    <definedName name="PST" localSheetId="39">#REF!</definedName>
    <definedName name="PST" localSheetId="38">#REF!</definedName>
    <definedName name="PST" localSheetId="28">#REF!</definedName>
    <definedName name="PST" localSheetId="10">#REF!</definedName>
    <definedName name="PST" localSheetId="13">#REF!</definedName>
    <definedName name="PST" localSheetId="12">#REF!</definedName>
    <definedName name="PST" localSheetId="14">#REF!</definedName>
    <definedName name="PST" localSheetId="27">#REF!</definedName>
    <definedName name="PST" localSheetId="1">#REF!</definedName>
    <definedName name="PST" localSheetId="0">#REF!</definedName>
    <definedName name="PST" localSheetId="29">#REF!</definedName>
    <definedName name="PST" localSheetId="11">#REF!</definedName>
    <definedName name="PST">#REF!</definedName>
    <definedName name="PVCB" localSheetId="15">#REF!</definedName>
    <definedName name="PVCB" localSheetId="16">#REF!</definedName>
    <definedName name="PVCB" localSheetId="17">#REF!</definedName>
    <definedName name="PVCB" localSheetId="18">#REF!</definedName>
    <definedName name="PVCB" localSheetId="19">#REF!</definedName>
    <definedName name="PVCB" localSheetId="20">#REF!</definedName>
    <definedName name="PVCB" localSheetId="21">#REF!</definedName>
    <definedName name="PVCB" localSheetId="22">#REF!</definedName>
    <definedName name="PVCB" localSheetId="23">#REF!</definedName>
    <definedName name="PVCB" localSheetId="24">#REF!</definedName>
    <definedName name="PVCB" localSheetId="25">#REF!</definedName>
    <definedName name="PVCB" localSheetId="26">#REF!</definedName>
    <definedName name="PVCB" localSheetId="37">#REF!</definedName>
    <definedName name="PVCB" localSheetId="40">#REF!</definedName>
    <definedName name="PVCB" localSheetId="39">#REF!</definedName>
    <definedName name="PVCB" localSheetId="38">#REF!</definedName>
    <definedName name="PVCB" localSheetId="28">#REF!</definedName>
    <definedName name="PVCB" localSheetId="10">#REF!</definedName>
    <definedName name="PVCB" localSheetId="13">#REF!</definedName>
    <definedName name="PVCB" localSheetId="12">#REF!</definedName>
    <definedName name="PVCB" localSheetId="14">#REF!</definedName>
    <definedName name="PVCB" localSheetId="27">#REF!</definedName>
    <definedName name="PVCB" localSheetId="1">#REF!</definedName>
    <definedName name="PVCB" localSheetId="0">#REF!</definedName>
    <definedName name="PVCB" localSheetId="29">#REF!</definedName>
    <definedName name="PVCB" localSheetId="11">#REF!</definedName>
    <definedName name="PVCB">#REF!</definedName>
    <definedName name="PVCC">[21]이복!$BB$14</definedName>
    <definedName name="PVCP" localSheetId="15">#REF!</definedName>
    <definedName name="PVCP" localSheetId="16">#REF!</definedName>
    <definedName name="PVCP" localSheetId="17">#REF!</definedName>
    <definedName name="PVCP" localSheetId="18">#REF!</definedName>
    <definedName name="PVCP" localSheetId="19">#REF!</definedName>
    <definedName name="PVCP" localSheetId="20">#REF!</definedName>
    <definedName name="PVCP" localSheetId="21">#REF!</definedName>
    <definedName name="PVCP" localSheetId="22">#REF!</definedName>
    <definedName name="PVCP" localSheetId="23">#REF!</definedName>
    <definedName name="PVCP" localSheetId="24">#REF!</definedName>
    <definedName name="PVCP" localSheetId="25">#REF!</definedName>
    <definedName name="PVCP" localSheetId="26">#REF!</definedName>
    <definedName name="PVCP" localSheetId="37">#REF!</definedName>
    <definedName name="PVCP" localSheetId="40">#REF!</definedName>
    <definedName name="PVCP" localSheetId="39">#REF!</definedName>
    <definedName name="PVCP" localSheetId="38">#REF!</definedName>
    <definedName name="PVCP" localSheetId="28">#REF!</definedName>
    <definedName name="PVCP" localSheetId="10">#REF!</definedName>
    <definedName name="PVCP" localSheetId="13">#REF!</definedName>
    <definedName name="PVCP" localSheetId="12">#REF!</definedName>
    <definedName name="PVCP" localSheetId="14">#REF!</definedName>
    <definedName name="PVCP" localSheetId="27">#REF!</definedName>
    <definedName name="PVCP" localSheetId="1">#REF!</definedName>
    <definedName name="PVCP" localSheetId="0">#REF!</definedName>
    <definedName name="PVCP" localSheetId="29">#REF!</definedName>
    <definedName name="PVCP" localSheetId="11">#REF!</definedName>
    <definedName name="PVCP">#REF!</definedName>
    <definedName name="PVCS" localSheetId="15">#REF!</definedName>
    <definedName name="PVCS" localSheetId="16">#REF!</definedName>
    <definedName name="PVCS" localSheetId="17">#REF!</definedName>
    <definedName name="PVCS" localSheetId="18">#REF!</definedName>
    <definedName name="PVCS" localSheetId="19">#REF!</definedName>
    <definedName name="PVCS" localSheetId="20">#REF!</definedName>
    <definedName name="PVCS" localSheetId="21">#REF!</definedName>
    <definedName name="PVCS" localSheetId="22">#REF!</definedName>
    <definedName name="PVCS" localSheetId="23">#REF!</definedName>
    <definedName name="PVCS" localSheetId="24">#REF!</definedName>
    <definedName name="PVCS" localSheetId="25">#REF!</definedName>
    <definedName name="PVCS" localSheetId="26">#REF!</definedName>
    <definedName name="PVCS" localSheetId="37">#REF!</definedName>
    <definedName name="PVCS" localSheetId="40">#REF!</definedName>
    <definedName name="PVCS" localSheetId="39">#REF!</definedName>
    <definedName name="PVCS" localSheetId="38">#REF!</definedName>
    <definedName name="PVCS" localSheetId="28">#REF!</definedName>
    <definedName name="PVCS" localSheetId="10">#REF!</definedName>
    <definedName name="PVCS" localSheetId="13">#REF!</definedName>
    <definedName name="PVCS" localSheetId="12">#REF!</definedName>
    <definedName name="PVCS" localSheetId="14">#REF!</definedName>
    <definedName name="PVCS" localSheetId="27">#REF!</definedName>
    <definedName name="PVCS" localSheetId="1">#REF!</definedName>
    <definedName name="PVCS" localSheetId="0">#REF!</definedName>
    <definedName name="PVCS" localSheetId="29">#REF!</definedName>
    <definedName name="PVCS" localSheetId="11">#REF!</definedName>
    <definedName name="PVCS">#REF!</definedName>
    <definedName name="PVCT" localSheetId="15">#REF!</definedName>
    <definedName name="PVCT" localSheetId="16">#REF!</definedName>
    <definedName name="PVCT" localSheetId="17">#REF!</definedName>
    <definedName name="PVCT" localSheetId="18">#REF!</definedName>
    <definedName name="PVCT" localSheetId="19">#REF!</definedName>
    <definedName name="PVCT" localSheetId="20">#REF!</definedName>
    <definedName name="PVCT" localSheetId="21">#REF!</definedName>
    <definedName name="PVCT" localSheetId="22">#REF!</definedName>
    <definedName name="PVCT" localSheetId="23">#REF!</definedName>
    <definedName name="PVCT" localSheetId="24">#REF!</definedName>
    <definedName name="PVCT" localSheetId="25">#REF!</definedName>
    <definedName name="PVCT" localSheetId="26">#REF!</definedName>
    <definedName name="PVCT" localSheetId="37">#REF!</definedName>
    <definedName name="PVCT" localSheetId="40">#REF!</definedName>
    <definedName name="PVCT" localSheetId="39">#REF!</definedName>
    <definedName name="PVCT" localSheetId="38">#REF!</definedName>
    <definedName name="PVCT" localSheetId="28">#REF!</definedName>
    <definedName name="PVCT" localSheetId="10">#REF!</definedName>
    <definedName name="PVCT" localSheetId="13">#REF!</definedName>
    <definedName name="PVCT" localSheetId="12">#REF!</definedName>
    <definedName name="PVCT" localSheetId="14">#REF!</definedName>
    <definedName name="PVCT" localSheetId="27">#REF!</definedName>
    <definedName name="PVCT" localSheetId="1">#REF!</definedName>
    <definedName name="PVCT" localSheetId="0">#REF!</definedName>
    <definedName name="PVCT" localSheetId="29">#REF!</definedName>
    <definedName name="PVCT" localSheetId="11">#REF!</definedName>
    <definedName name="PVCT">#REF!</definedName>
    <definedName name="q" localSheetId="16">#REF!</definedName>
    <definedName name="q" localSheetId="17">#REF!</definedName>
    <definedName name="q" localSheetId="18">#REF!</definedName>
    <definedName name="q" localSheetId="19">#REF!</definedName>
    <definedName name="q" localSheetId="20">#REF!</definedName>
    <definedName name="q" localSheetId="21">#REF!</definedName>
    <definedName name="q" localSheetId="22">#REF!</definedName>
    <definedName name="q" localSheetId="23">#REF!</definedName>
    <definedName name="q" localSheetId="24">#REF!</definedName>
    <definedName name="q" localSheetId="25">#REF!</definedName>
    <definedName name="q" localSheetId="26">#REF!</definedName>
    <definedName name="q" localSheetId="0">#REF!</definedName>
    <definedName name="q">#REF!</definedName>
    <definedName name="q3q" localSheetId="0">{"'AS,SEC'!$A$4:$J$25"}</definedName>
    <definedName name="q3q">{"'AS,SEC'!$A$4:$J$25"}</definedName>
    <definedName name="qq" localSheetId="16">#REF!</definedName>
    <definedName name="qq" localSheetId="17">#REF!</definedName>
    <definedName name="qq" localSheetId="18">#REF!</definedName>
    <definedName name="qq" localSheetId="19">#REF!</definedName>
    <definedName name="qq" localSheetId="20">#REF!</definedName>
    <definedName name="qq" localSheetId="21">#REF!</definedName>
    <definedName name="qq" localSheetId="22">#REF!</definedName>
    <definedName name="qq" localSheetId="23">#REF!</definedName>
    <definedName name="qq" localSheetId="24">#REF!</definedName>
    <definedName name="qq" localSheetId="25">#REF!</definedName>
    <definedName name="qq" localSheetId="26">#REF!</definedName>
    <definedName name="qq" localSheetId="0">#REF!</definedName>
    <definedName name="qq">#REF!</definedName>
    <definedName name="qqqqqqq" localSheetId="16">#REF!</definedName>
    <definedName name="qqqqqqq" localSheetId="17">#REF!</definedName>
    <definedName name="qqqqqqq" localSheetId="18">#REF!</definedName>
    <definedName name="qqqqqqq" localSheetId="19">#REF!</definedName>
    <definedName name="qqqqqqq" localSheetId="20">#REF!</definedName>
    <definedName name="qqqqqqq" localSheetId="21">#REF!</definedName>
    <definedName name="qqqqqqq" localSheetId="22">#REF!</definedName>
    <definedName name="qqqqqqq" localSheetId="23">#REF!</definedName>
    <definedName name="qqqqqqq" localSheetId="24">#REF!</definedName>
    <definedName name="qqqqqqq" localSheetId="25">#REF!</definedName>
    <definedName name="qqqqqqq" localSheetId="26">#REF!</definedName>
    <definedName name="qqqqqqq" localSheetId="0">#REF!</definedName>
    <definedName name="qqqqqqq">#REF!</definedName>
    <definedName name="_xlnm.Recorder" localSheetId="15">#REF!</definedName>
    <definedName name="_xlnm.Recorder" localSheetId="16">#REF!</definedName>
    <definedName name="_xlnm.Recorder" localSheetId="17">#REF!</definedName>
    <definedName name="_xlnm.Recorder" localSheetId="18">#REF!</definedName>
    <definedName name="_xlnm.Recorder" localSheetId="19">#REF!</definedName>
    <definedName name="_xlnm.Recorder" localSheetId="20">#REF!</definedName>
    <definedName name="_xlnm.Recorder" localSheetId="21">#REF!</definedName>
    <definedName name="_xlnm.Recorder" localSheetId="22">#REF!</definedName>
    <definedName name="_xlnm.Recorder" localSheetId="23">#REF!</definedName>
    <definedName name="_xlnm.Recorder" localSheetId="24">#REF!</definedName>
    <definedName name="_xlnm.Recorder" localSheetId="25">#REF!</definedName>
    <definedName name="_xlnm.Recorder" localSheetId="26">#REF!</definedName>
    <definedName name="_xlnm.Recorder" localSheetId="37">#REF!</definedName>
    <definedName name="_xlnm.Recorder" localSheetId="40">#REF!</definedName>
    <definedName name="_xlnm.Recorder" localSheetId="39">#REF!</definedName>
    <definedName name="_xlnm.Recorder" localSheetId="38">#REF!</definedName>
    <definedName name="_xlnm.Recorder" localSheetId="28">#REF!</definedName>
    <definedName name="_xlnm.Recorder" localSheetId="10">#REF!</definedName>
    <definedName name="_xlnm.Recorder" localSheetId="13">#REF!</definedName>
    <definedName name="_xlnm.Recorder" localSheetId="12">#REF!</definedName>
    <definedName name="_xlnm.Recorder" localSheetId="14">#REF!</definedName>
    <definedName name="_xlnm.Recorder" localSheetId="27">#REF!</definedName>
    <definedName name="_xlnm.Recorder" localSheetId="1">#REF!</definedName>
    <definedName name="_xlnm.Recorder" localSheetId="0">#REF!</definedName>
    <definedName name="_xlnm.Recorder" localSheetId="29">#REF!</definedName>
    <definedName name="_xlnm.Recorder" localSheetId="11">#REF!</definedName>
    <definedName name="_xlnm.Recorder">#REF!</definedName>
    <definedName name="rf" localSheetId="16">#REF!</definedName>
    <definedName name="rf" localSheetId="17">#REF!</definedName>
    <definedName name="rf" localSheetId="18">#REF!</definedName>
    <definedName name="rf" localSheetId="19">#REF!</definedName>
    <definedName name="rf" localSheetId="20">#REF!</definedName>
    <definedName name="rf" localSheetId="21">#REF!</definedName>
    <definedName name="rf" localSheetId="22">#REF!</definedName>
    <definedName name="rf" localSheetId="23">#REF!</definedName>
    <definedName name="rf" localSheetId="24">#REF!</definedName>
    <definedName name="rf" localSheetId="25">#REF!</definedName>
    <definedName name="rf" localSheetId="26">#REF!</definedName>
    <definedName name="rf">#REF!</definedName>
    <definedName name="rf5_500" localSheetId="16">[11]N당기5차!#REF!</definedName>
    <definedName name="rf5_500" localSheetId="17">[11]N당기5차!#REF!</definedName>
    <definedName name="rf5_500" localSheetId="18">[11]N당기5차!#REF!</definedName>
    <definedName name="rf5_500" localSheetId="19">[11]N당기5차!#REF!</definedName>
    <definedName name="rf5_500" localSheetId="20">[11]N당기5차!#REF!</definedName>
    <definedName name="rf5_500" localSheetId="21">[11]N당기5차!#REF!</definedName>
    <definedName name="rf5_500" localSheetId="22">[11]N당기5차!#REF!</definedName>
    <definedName name="rf5_500" localSheetId="23">[11]N당기5차!#REF!</definedName>
    <definedName name="rf5_500" localSheetId="24">[11]N당기5차!#REF!</definedName>
    <definedName name="rf5_500" localSheetId="25">[11]N당기5차!#REF!</definedName>
    <definedName name="rf5_500" localSheetId="26">[11]N당기5차!#REF!</definedName>
    <definedName name="rf5_500">[11]N당기5차!#REF!</definedName>
    <definedName name="RIGHT" localSheetId="16">#REF!</definedName>
    <definedName name="RIGHT" localSheetId="17">#REF!</definedName>
    <definedName name="RIGHT" localSheetId="18">#REF!</definedName>
    <definedName name="RIGHT" localSheetId="19">#REF!</definedName>
    <definedName name="RIGHT" localSheetId="20">#REF!</definedName>
    <definedName name="RIGHT" localSheetId="21">#REF!</definedName>
    <definedName name="RIGHT" localSheetId="22">#REF!</definedName>
    <definedName name="RIGHT" localSheetId="23">#REF!</definedName>
    <definedName name="RIGHT" localSheetId="24">#REF!</definedName>
    <definedName name="RIGHT" localSheetId="25">#REF!</definedName>
    <definedName name="RIGHT" localSheetId="26">#REF!</definedName>
    <definedName name="RIGHT" localSheetId="0">#REF!</definedName>
    <definedName name="RIGHT">#REF!</definedName>
    <definedName name="s" localSheetId="0" hidden="1">{"'AS,SEC'!$A$4:$J$25"}</definedName>
    <definedName name="s" hidden="1">{"'AS,SEC'!$A$4:$J$25"}</definedName>
    <definedName name="S5_500" localSheetId="16">[11]N당기5차!#REF!</definedName>
    <definedName name="S5_500" localSheetId="17">[11]N당기5차!#REF!</definedName>
    <definedName name="S5_500" localSheetId="18">[11]N당기5차!#REF!</definedName>
    <definedName name="S5_500" localSheetId="19">[11]N당기5차!#REF!</definedName>
    <definedName name="S5_500" localSheetId="20">[11]N당기5차!#REF!</definedName>
    <definedName name="S5_500" localSheetId="21">[11]N당기5차!#REF!</definedName>
    <definedName name="S5_500" localSheetId="22">[11]N당기5차!#REF!</definedName>
    <definedName name="S5_500" localSheetId="23">[11]N당기5차!#REF!</definedName>
    <definedName name="S5_500" localSheetId="24">[11]N당기5차!#REF!</definedName>
    <definedName name="S5_500" localSheetId="25">[11]N당기5차!#REF!</definedName>
    <definedName name="S5_500" localSheetId="26">[11]N당기5차!#REF!</definedName>
    <definedName name="S5_500">[11]N당기5차!#REF!</definedName>
    <definedName name="SamplePos" localSheetId="15">#REF!</definedName>
    <definedName name="SamplePos" localSheetId="16">#REF!</definedName>
    <definedName name="SamplePos" localSheetId="17">#REF!</definedName>
    <definedName name="SamplePos" localSheetId="18">#REF!</definedName>
    <definedName name="SamplePos" localSheetId="19">#REF!</definedName>
    <definedName name="SamplePos" localSheetId="20">#REF!</definedName>
    <definedName name="SamplePos" localSheetId="21">#REF!</definedName>
    <definedName name="SamplePos" localSheetId="22">#REF!</definedName>
    <definedName name="SamplePos" localSheetId="23">#REF!</definedName>
    <definedName name="SamplePos" localSheetId="24">#REF!</definedName>
    <definedName name="SamplePos" localSheetId="25">#REF!</definedName>
    <definedName name="SamplePos" localSheetId="26">#REF!</definedName>
    <definedName name="SamplePos" localSheetId="37">#REF!</definedName>
    <definedName name="SamplePos" localSheetId="40">#REF!</definedName>
    <definedName name="SamplePos" localSheetId="39">#REF!</definedName>
    <definedName name="SamplePos" localSheetId="38">#REF!</definedName>
    <definedName name="SamplePos" localSheetId="28">#REF!</definedName>
    <definedName name="SamplePos" localSheetId="10">#REF!</definedName>
    <definedName name="SamplePos" localSheetId="13">#REF!</definedName>
    <definedName name="SamplePos" localSheetId="12">#REF!</definedName>
    <definedName name="SamplePos" localSheetId="14">#REF!</definedName>
    <definedName name="SamplePos" localSheetId="27">#REF!</definedName>
    <definedName name="SamplePos" localSheetId="1">#REF!</definedName>
    <definedName name="SamplePos" localSheetId="0">#REF!</definedName>
    <definedName name="SamplePos" localSheetId="29">#REF!</definedName>
    <definedName name="SamplePos" localSheetId="11">#REF!</definedName>
    <definedName name="SamplePos">#REF!</definedName>
    <definedName name="SelfInfo01" localSheetId="15">#REF!</definedName>
    <definedName name="SelfInfo01" localSheetId="16">#REF!</definedName>
    <definedName name="SelfInfo01" localSheetId="17">#REF!</definedName>
    <definedName name="SelfInfo01" localSheetId="18">#REF!</definedName>
    <definedName name="SelfInfo01" localSheetId="19">#REF!</definedName>
    <definedName name="SelfInfo01" localSheetId="20">#REF!</definedName>
    <definedName name="SelfInfo01" localSheetId="21">#REF!</definedName>
    <definedName name="SelfInfo01" localSheetId="22">#REF!</definedName>
    <definedName name="SelfInfo01" localSheetId="23">#REF!</definedName>
    <definedName name="SelfInfo01" localSheetId="24">#REF!</definedName>
    <definedName name="SelfInfo01" localSheetId="25">#REF!</definedName>
    <definedName name="SelfInfo01" localSheetId="26">#REF!</definedName>
    <definedName name="SelfInfo01" localSheetId="37">#REF!</definedName>
    <definedName name="SelfInfo01" localSheetId="40">#REF!</definedName>
    <definedName name="SelfInfo01" localSheetId="39">#REF!</definedName>
    <definedName name="SelfInfo01" localSheetId="38">#REF!</definedName>
    <definedName name="SelfInfo01" localSheetId="28">#REF!</definedName>
    <definedName name="SelfInfo01" localSheetId="10">#REF!</definedName>
    <definedName name="SelfInfo01" localSheetId="13">#REF!</definedName>
    <definedName name="SelfInfo01" localSheetId="12">#REF!</definedName>
    <definedName name="SelfInfo01" localSheetId="14">#REF!</definedName>
    <definedName name="SelfInfo01" localSheetId="27">#REF!</definedName>
    <definedName name="SelfInfo01" localSheetId="1">#REF!</definedName>
    <definedName name="SelfInfo01" localSheetId="0">#REF!</definedName>
    <definedName name="SelfInfo01" localSheetId="29">#REF!</definedName>
    <definedName name="SelfInfo01" localSheetId="11">#REF!</definedName>
    <definedName name="SelfInfo01">#REF!</definedName>
    <definedName name="SelfInfo02" localSheetId="15">#REF!</definedName>
    <definedName name="SelfInfo02" localSheetId="16">#REF!</definedName>
    <definedName name="SelfInfo02" localSheetId="17">#REF!</definedName>
    <definedName name="SelfInfo02" localSheetId="18">#REF!</definedName>
    <definedName name="SelfInfo02" localSheetId="19">#REF!</definedName>
    <definedName name="SelfInfo02" localSheetId="20">#REF!</definedName>
    <definedName name="SelfInfo02" localSheetId="21">#REF!</definedName>
    <definedName name="SelfInfo02" localSheetId="22">#REF!</definedName>
    <definedName name="SelfInfo02" localSheetId="23">#REF!</definedName>
    <definedName name="SelfInfo02" localSheetId="24">#REF!</definedName>
    <definedName name="SelfInfo02" localSheetId="25">#REF!</definedName>
    <definedName name="SelfInfo02" localSheetId="26">#REF!</definedName>
    <definedName name="SelfInfo02" localSheetId="37">#REF!</definedName>
    <definedName name="SelfInfo02" localSheetId="40">#REF!</definedName>
    <definedName name="SelfInfo02" localSheetId="39">#REF!</definedName>
    <definedName name="SelfInfo02" localSheetId="38">#REF!</definedName>
    <definedName name="SelfInfo02" localSheetId="28">#REF!</definedName>
    <definedName name="SelfInfo02" localSheetId="10">#REF!</definedName>
    <definedName name="SelfInfo02" localSheetId="13">#REF!</definedName>
    <definedName name="SelfInfo02" localSheetId="12">#REF!</definedName>
    <definedName name="SelfInfo02" localSheetId="14">#REF!</definedName>
    <definedName name="SelfInfo02" localSheetId="27">#REF!</definedName>
    <definedName name="SelfInfo02" localSheetId="1">#REF!</definedName>
    <definedName name="SelfInfo02" localSheetId="0">#REF!</definedName>
    <definedName name="SelfInfo02" localSheetId="29">#REF!</definedName>
    <definedName name="SelfInfo02" localSheetId="11">#REF!</definedName>
    <definedName name="SelfInfo02">#REF!</definedName>
    <definedName name="SelfInfo03" localSheetId="15">#REF!</definedName>
    <definedName name="SelfInfo03" localSheetId="16">#REF!</definedName>
    <definedName name="SelfInfo03" localSheetId="17">#REF!</definedName>
    <definedName name="SelfInfo03" localSheetId="18">#REF!</definedName>
    <definedName name="SelfInfo03" localSheetId="19">#REF!</definedName>
    <definedName name="SelfInfo03" localSheetId="20">#REF!</definedName>
    <definedName name="SelfInfo03" localSheetId="21">#REF!</definedName>
    <definedName name="SelfInfo03" localSheetId="22">#REF!</definedName>
    <definedName name="SelfInfo03" localSheetId="23">#REF!</definedName>
    <definedName name="SelfInfo03" localSheetId="24">#REF!</definedName>
    <definedName name="SelfInfo03" localSheetId="25">#REF!</definedName>
    <definedName name="SelfInfo03" localSheetId="26">#REF!</definedName>
    <definedName name="SelfInfo03" localSheetId="37">#REF!</definedName>
    <definedName name="SelfInfo03" localSheetId="40">#REF!</definedName>
    <definedName name="SelfInfo03" localSheetId="39">#REF!</definedName>
    <definedName name="SelfInfo03" localSheetId="38">#REF!</definedName>
    <definedName name="SelfInfo03" localSheetId="28">#REF!</definedName>
    <definedName name="SelfInfo03" localSheetId="10">#REF!</definedName>
    <definedName name="SelfInfo03" localSheetId="13">#REF!</definedName>
    <definedName name="SelfInfo03" localSheetId="12">#REF!</definedName>
    <definedName name="SelfInfo03" localSheetId="14">#REF!</definedName>
    <definedName name="SelfInfo03" localSheetId="27">#REF!</definedName>
    <definedName name="SelfInfo03" localSheetId="1">#REF!</definedName>
    <definedName name="SelfInfo03" localSheetId="0">#REF!</definedName>
    <definedName name="SelfInfo03" localSheetId="29">#REF!</definedName>
    <definedName name="SelfInfo03" localSheetId="11">#REF!</definedName>
    <definedName name="SelfInfo03">#REF!</definedName>
    <definedName name="SelfInfo04" localSheetId="15">#REF!</definedName>
    <definedName name="SelfInfo04" localSheetId="16">#REF!</definedName>
    <definedName name="SelfInfo04" localSheetId="17">#REF!</definedName>
    <definedName name="SelfInfo04" localSheetId="18">#REF!</definedName>
    <definedName name="SelfInfo04" localSheetId="19">#REF!</definedName>
    <definedName name="SelfInfo04" localSheetId="20">#REF!</definedName>
    <definedName name="SelfInfo04" localSheetId="21">#REF!</definedName>
    <definedName name="SelfInfo04" localSheetId="22">#REF!</definedName>
    <definedName name="SelfInfo04" localSheetId="23">#REF!</definedName>
    <definedName name="SelfInfo04" localSheetId="24">#REF!</definedName>
    <definedName name="SelfInfo04" localSheetId="25">#REF!</definedName>
    <definedName name="SelfInfo04" localSheetId="26">#REF!</definedName>
    <definedName name="SelfInfo04" localSheetId="37">#REF!</definedName>
    <definedName name="SelfInfo04" localSheetId="40">#REF!</definedName>
    <definedName name="SelfInfo04" localSheetId="39">#REF!</definedName>
    <definedName name="SelfInfo04" localSheetId="38">#REF!</definedName>
    <definedName name="SelfInfo04" localSheetId="28">#REF!</definedName>
    <definedName name="SelfInfo04" localSheetId="10">#REF!</definedName>
    <definedName name="SelfInfo04" localSheetId="13">#REF!</definedName>
    <definedName name="SelfInfo04" localSheetId="12">#REF!</definedName>
    <definedName name="SelfInfo04" localSheetId="14">#REF!</definedName>
    <definedName name="SelfInfo04" localSheetId="27">#REF!</definedName>
    <definedName name="SelfInfo04" localSheetId="1">#REF!</definedName>
    <definedName name="SelfInfo04" localSheetId="0">#REF!</definedName>
    <definedName name="SelfInfo04" localSheetId="29">#REF!</definedName>
    <definedName name="SelfInfo04" localSheetId="11">#REF!</definedName>
    <definedName name="SelfInfo04">#REF!</definedName>
    <definedName name="SelfInfo05" localSheetId="15">#REF!</definedName>
    <definedName name="SelfInfo05" localSheetId="16">#REF!</definedName>
    <definedName name="SelfInfo05" localSheetId="17">#REF!</definedName>
    <definedName name="SelfInfo05" localSheetId="18">#REF!</definedName>
    <definedName name="SelfInfo05" localSheetId="19">#REF!</definedName>
    <definedName name="SelfInfo05" localSheetId="20">#REF!</definedName>
    <definedName name="SelfInfo05" localSheetId="21">#REF!</definedName>
    <definedName name="SelfInfo05" localSheetId="22">#REF!</definedName>
    <definedName name="SelfInfo05" localSheetId="23">#REF!</definedName>
    <definedName name="SelfInfo05" localSheetId="24">#REF!</definedName>
    <definedName name="SelfInfo05" localSheetId="25">#REF!</definedName>
    <definedName name="SelfInfo05" localSheetId="26">#REF!</definedName>
    <definedName name="SelfInfo05" localSheetId="37">#REF!</definedName>
    <definedName name="SelfInfo05" localSheetId="40">#REF!</definedName>
    <definedName name="SelfInfo05" localSheetId="39">#REF!</definedName>
    <definedName name="SelfInfo05" localSheetId="38">#REF!</definedName>
    <definedName name="SelfInfo05" localSheetId="28">#REF!</definedName>
    <definedName name="SelfInfo05" localSheetId="10">#REF!</definedName>
    <definedName name="SelfInfo05" localSheetId="13">#REF!</definedName>
    <definedName name="SelfInfo05" localSheetId="12">#REF!</definedName>
    <definedName name="SelfInfo05" localSheetId="14">#REF!</definedName>
    <definedName name="SelfInfo05" localSheetId="27">#REF!</definedName>
    <definedName name="SelfInfo05" localSheetId="1">#REF!</definedName>
    <definedName name="SelfInfo05" localSheetId="0">#REF!</definedName>
    <definedName name="SelfInfo05" localSheetId="29">#REF!</definedName>
    <definedName name="SelfInfo05" localSheetId="11">#REF!</definedName>
    <definedName name="SelfInfo05">#REF!</definedName>
    <definedName name="SelfInfo06" localSheetId="15">#REF!</definedName>
    <definedName name="SelfInfo06" localSheetId="16">#REF!</definedName>
    <definedName name="SelfInfo06" localSheetId="17">#REF!</definedName>
    <definedName name="SelfInfo06" localSheetId="18">#REF!</definedName>
    <definedName name="SelfInfo06" localSheetId="19">#REF!</definedName>
    <definedName name="SelfInfo06" localSheetId="20">#REF!</definedName>
    <definedName name="SelfInfo06" localSheetId="21">#REF!</definedName>
    <definedName name="SelfInfo06" localSheetId="22">#REF!</definedName>
    <definedName name="SelfInfo06" localSheetId="23">#REF!</definedName>
    <definedName name="SelfInfo06" localSheetId="24">#REF!</definedName>
    <definedName name="SelfInfo06" localSheetId="25">#REF!</definedName>
    <definedName name="SelfInfo06" localSheetId="26">#REF!</definedName>
    <definedName name="SelfInfo06" localSheetId="37">#REF!</definedName>
    <definedName name="SelfInfo06" localSheetId="40">#REF!</definedName>
    <definedName name="SelfInfo06" localSheetId="39">#REF!</definedName>
    <definedName name="SelfInfo06" localSheetId="38">#REF!</definedName>
    <definedName name="SelfInfo06" localSheetId="28">#REF!</definedName>
    <definedName name="SelfInfo06" localSheetId="10">#REF!</definedName>
    <definedName name="SelfInfo06" localSheetId="13">#REF!</definedName>
    <definedName name="SelfInfo06" localSheetId="12">#REF!</definedName>
    <definedName name="SelfInfo06" localSheetId="14">#REF!</definedName>
    <definedName name="SelfInfo06" localSheetId="27">#REF!</definedName>
    <definedName name="SelfInfo06" localSheetId="1">#REF!</definedName>
    <definedName name="SelfInfo06" localSheetId="0">#REF!</definedName>
    <definedName name="SelfInfo06" localSheetId="29">#REF!</definedName>
    <definedName name="SelfInfo06" localSheetId="11">#REF!</definedName>
    <definedName name="SelfInfo06">#REF!</definedName>
    <definedName name="SelfInfo07" localSheetId="15">#REF!</definedName>
    <definedName name="SelfInfo07" localSheetId="16">#REF!</definedName>
    <definedName name="SelfInfo07" localSheetId="17">#REF!</definedName>
    <definedName name="SelfInfo07" localSheetId="18">#REF!</definedName>
    <definedName name="SelfInfo07" localSheetId="19">#REF!</definedName>
    <definedName name="SelfInfo07" localSheetId="20">#REF!</definedName>
    <definedName name="SelfInfo07" localSheetId="21">#REF!</definedName>
    <definedName name="SelfInfo07" localSheetId="22">#REF!</definedName>
    <definedName name="SelfInfo07" localSheetId="23">#REF!</definedName>
    <definedName name="SelfInfo07" localSheetId="24">#REF!</definedName>
    <definedName name="SelfInfo07" localSheetId="25">#REF!</definedName>
    <definedName name="SelfInfo07" localSheetId="26">#REF!</definedName>
    <definedName name="SelfInfo07" localSheetId="37">#REF!</definedName>
    <definedName name="SelfInfo07" localSheetId="40">#REF!</definedName>
    <definedName name="SelfInfo07" localSheetId="39">#REF!</definedName>
    <definedName name="SelfInfo07" localSheetId="38">#REF!</definedName>
    <definedName name="SelfInfo07" localSheetId="28">#REF!</definedName>
    <definedName name="SelfInfo07" localSheetId="10">#REF!</definedName>
    <definedName name="SelfInfo07" localSheetId="13">#REF!</definedName>
    <definedName name="SelfInfo07" localSheetId="12">#REF!</definedName>
    <definedName name="SelfInfo07" localSheetId="14">#REF!</definedName>
    <definedName name="SelfInfo07" localSheetId="27">#REF!</definedName>
    <definedName name="SelfInfo07" localSheetId="1">#REF!</definedName>
    <definedName name="SelfInfo07" localSheetId="0">#REF!</definedName>
    <definedName name="SelfInfo07" localSheetId="29">#REF!</definedName>
    <definedName name="SelfInfo07" localSheetId="11">#REF!</definedName>
    <definedName name="SelfInfo07">#REF!</definedName>
    <definedName name="SelfInfo08" localSheetId="15">#REF!</definedName>
    <definedName name="SelfInfo08" localSheetId="16">#REF!</definedName>
    <definedName name="SelfInfo08" localSheetId="17">#REF!</definedName>
    <definedName name="SelfInfo08" localSheetId="18">#REF!</definedName>
    <definedName name="SelfInfo08" localSheetId="19">#REF!</definedName>
    <definedName name="SelfInfo08" localSheetId="20">#REF!</definedName>
    <definedName name="SelfInfo08" localSheetId="21">#REF!</definedName>
    <definedName name="SelfInfo08" localSheetId="22">#REF!</definedName>
    <definedName name="SelfInfo08" localSheetId="23">#REF!</definedName>
    <definedName name="SelfInfo08" localSheetId="24">#REF!</definedName>
    <definedName name="SelfInfo08" localSheetId="25">#REF!</definedName>
    <definedName name="SelfInfo08" localSheetId="26">#REF!</definedName>
    <definedName name="SelfInfo08" localSheetId="37">#REF!</definedName>
    <definedName name="SelfInfo08" localSheetId="40">#REF!</definedName>
    <definedName name="SelfInfo08" localSheetId="39">#REF!</definedName>
    <definedName name="SelfInfo08" localSheetId="38">#REF!</definedName>
    <definedName name="SelfInfo08" localSheetId="28">#REF!</definedName>
    <definedName name="SelfInfo08" localSheetId="10">#REF!</definedName>
    <definedName name="SelfInfo08" localSheetId="13">#REF!</definedName>
    <definedName name="SelfInfo08" localSheetId="12">#REF!</definedName>
    <definedName name="SelfInfo08" localSheetId="14">#REF!</definedName>
    <definedName name="SelfInfo08" localSheetId="27">#REF!</definedName>
    <definedName name="SelfInfo08" localSheetId="1">#REF!</definedName>
    <definedName name="SelfInfo08" localSheetId="0">#REF!</definedName>
    <definedName name="SelfInfo08" localSheetId="29">#REF!</definedName>
    <definedName name="SelfInfo08" localSheetId="11">#REF!</definedName>
    <definedName name="SelfInfo08">#REF!</definedName>
    <definedName name="SET_2">[23]SET!$B$1:$C$215</definedName>
    <definedName name="set44w" localSheetId="16">#REF!</definedName>
    <definedName name="set44w" localSheetId="17">#REF!</definedName>
    <definedName name="set44w" localSheetId="18">#REF!</definedName>
    <definedName name="set44w" localSheetId="19">#REF!</definedName>
    <definedName name="set44w" localSheetId="20">#REF!</definedName>
    <definedName name="set44w" localSheetId="21">#REF!</definedName>
    <definedName name="set44w" localSheetId="22">#REF!</definedName>
    <definedName name="set44w" localSheetId="23">#REF!</definedName>
    <definedName name="set44w" localSheetId="24">#REF!</definedName>
    <definedName name="set44w" localSheetId="25">#REF!</definedName>
    <definedName name="set44w" localSheetId="26">#REF!</definedName>
    <definedName name="set44w" localSheetId="0">#REF!</definedName>
    <definedName name="set44w">#REF!</definedName>
    <definedName name="SHIN" localSheetId="0" hidden="1">{#N/A,#N/A,FALSE,"P.C.B"}</definedName>
    <definedName name="SHIN" hidden="1">{#N/A,#N/A,FALSE,"P.C.B"}</definedName>
    <definedName name="SLIM" localSheetId="16">#REF!</definedName>
    <definedName name="SLIM" localSheetId="17">#REF!</definedName>
    <definedName name="SLIM" localSheetId="18">#REF!</definedName>
    <definedName name="SLIM" localSheetId="19">#REF!</definedName>
    <definedName name="SLIM" localSheetId="20">#REF!</definedName>
    <definedName name="SLIM" localSheetId="21">#REF!</definedName>
    <definedName name="SLIM" localSheetId="22">#REF!</definedName>
    <definedName name="SLIM" localSheetId="23">#REF!</definedName>
    <definedName name="SLIM" localSheetId="24">#REF!</definedName>
    <definedName name="SLIM" localSheetId="25">#REF!</definedName>
    <definedName name="SLIM" localSheetId="26">#REF!</definedName>
    <definedName name="SLIM" localSheetId="0">#REF!</definedName>
    <definedName name="SLIM">#REF!</definedName>
    <definedName name="SOON" localSheetId="0" hidden="1">{#N/A,#N/A,FALSE,"P.C.B"}</definedName>
    <definedName name="SOON" hidden="1">{#N/A,#N/A,FALSE,"P.C.B"}</definedName>
    <definedName name="SSS" localSheetId="0">{"'Sheet1'!$A$1:$H$36"}</definedName>
    <definedName name="SSS">{"'Sheet1'!$A$1:$H$36"}</definedName>
    <definedName name="staffno">[17]TEMP!$A$1:$B$43</definedName>
    <definedName name="SUB" localSheetId="0">{"'Sheet1'!$A$1:$H$36"}</definedName>
    <definedName name="SUB">{"'Sheet1'!$A$1:$H$36"}</definedName>
    <definedName name="sum" localSheetId="15">#REF!</definedName>
    <definedName name="sum" localSheetId="16">#REF!</definedName>
    <definedName name="sum" localSheetId="17">#REF!</definedName>
    <definedName name="sum" localSheetId="18">#REF!</definedName>
    <definedName name="sum" localSheetId="19">#REF!</definedName>
    <definedName name="sum" localSheetId="20">#REF!</definedName>
    <definedName name="sum" localSheetId="21">#REF!</definedName>
    <definedName name="sum" localSheetId="22">#REF!</definedName>
    <definedName name="sum" localSheetId="23">#REF!</definedName>
    <definedName name="sum" localSheetId="24">#REF!</definedName>
    <definedName name="sum" localSheetId="25">#REF!</definedName>
    <definedName name="sum" localSheetId="26">#REF!</definedName>
    <definedName name="sum" localSheetId="37">#REF!</definedName>
    <definedName name="sum" localSheetId="40">#REF!</definedName>
    <definedName name="sum" localSheetId="39">#REF!</definedName>
    <definedName name="sum" localSheetId="38">#REF!</definedName>
    <definedName name="sum" localSheetId="28">#REF!</definedName>
    <definedName name="sum" localSheetId="10">#REF!</definedName>
    <definedName name="sum" localSheetId="13">#REF!</definedName>
    <definedName name="sum" localSheetId="12">#REF!</definedName>
    <definedName name="sum" localSheetId="14">#REF!</definedName>
    <definedName name="sum" localSheetId="27">#REF!</definedName>
    <definedName name="sum" localSheetId="1">#REF!</definedName>
    <definedName name="sum" localSheetId="0">#REF!</definedName>
    <definedName name="sum" localSheetId="29">#REF!</definedName>
    <definedName name="sum" localSheetId="11">#REF!</definedName>
    <definedName name="sum">#REF!</definedName>
    <definedName name="SVC제품별매출" localSheetId="0" hidden="1">{#N/A,#N/A,FALSE,"P.C.B"}</definedName>
    <definedName name="SVC제품별매출" hidden="1">{#N/A,#N/A,FALSE,"P.C.B"}</definedName>
    <definedName name="t" localSheetId="0" hidden="1">{#N/A,#N/A,FALSE,"BS";#N/A,#N/A,FALSE,"PL";#N/A,#N/A,FALSE,"처분";#N/A,#N/A,FALSE,"현금";#N/A,#N/A,FALSE,"매출";#N/A,#N/A,FALSE,"원가";#N/A,#N/A,FALSE,"경영"}</definedName>
    <definedName name="t" hidden="1">{#N/A,#N/A,FALSE,"BS";#N/A,#N/A,FALSE,"PL";#N/A,#N/A,FALSE,"처분";#N/A,#N/A,FALSE,"현금";#N/A,#N/A,FALSE,"매출";#N/A,#N/A,FALSE,"원가";#N/A,#N/A,FALSE,"경영"}</definedName>
    <definedName name="T5_500" localSheetId="16">[11]N당기5차!#REF!</definedName>
    <definedName name="T5_500" localSheetId="17">[11]N당기5차!#REF!</definedName>
    <definedName name="T5_500" localSheetId="18">[11]N당기5차!#REF!</definedName>
    <definedName name="T5_500" localSheetId="19">[11]N당기5차!#REF!</definedName>
    <definedName name="T5_500" localSheetId="20">[11]N당기5차!#REF!</definedName>
    <definedName name="T5_500" localSheetId="21">[11]N당기5차!#REF!</definedName>
    <definedName name="T5_500" localSheetId="22">[11]N당기5차!#REF!</definedName>
    <definedName name="T5_500" localSheetId="23">[11]N당기5차!#REF!</definedName>
    <definedName name="T5_500" localSheetId="24">[11]N당기5차!#REF!</definedName>
    <definedName name="T5_500" localSheetId="25">[11]N당기5차!#REF!</definedName>
    <definedName name="T5_500" localSheetId="26">[11]N당기5차!#REF!</definedName>
    <definedName name="T5_500">[11]N당기5차!#REF!</definedName>
    <definedName name="TextRefCopyRangeCount">1</definedName>
    <definedName name="TOTAL" localSheetId="16">#REF!</definedName>
    <definedName name="TOTAL" localSheetId="17">#REF!</definedName>
    <definedName name="TOTAL" localSheetId="18">#REF!</definedName>
    <definedName name="TOTAL" localSheetId="19">#REF!</definedName>
    <definedName name="TOTAL" localSheetId="20">#REF!</definedName>
    <definedName name="TOTAL" localSheetId="21">#REF!</definedName>
    <definedName name="TOTAL" localSheetId="22">#REF!</definedName>
    <definedName name="TOTAL" localSheetId="23">#REF!</definedName>
    <definedName name="TOTAL" localSheetId="24">#REF!</definedName>
    <definedName name="TOTAL" localSheetId="25">#REF!</definedName>
    <definedName name="TOTAL" localSheetId="26">#REF!</definedName>
    <definedName name="TOTAL" localSheetId="0">#REF!</definedName>
    <definedName name="TOTAL">#REF!</definedName>
    <definedName name="TOTAL1" localSheetId="16">#REF!</definedName>
    <definedName name="TOTAL1" localSheetId="17">#REF!</definedName>
    <definedName name="TOTAL1" localSheetId="18">#REF!</definedName>
    <definedName name="TOTAL1" localSheetId="19">#REF!</definedName>
    <definedName name="TOTAL1" localSheetId="20">#REF!</definedName>
    <definedName name="TOTAL1" localSheetId="21">#REF!</definedName>
    <definedName name="TOTAL1" localSheetId="22">#REF!</definedName>
    <definedName name="TOTAL1" localSheetId="23">#REF!</definedName>
    <definedName name="TOTAL1" localSheetId="24">#REF!</definedName>
    <definedName name="TOTAL1" localSheetId="25">#REF!</definedName>
    <definedName name="TOTAL1" localSheetId="26">#REF!</definedName>
    <definedName name="TOTAL1" localSheetId="0">#REF!</definedName>
    <definedName name="TOTAL1">#REF!</definedName>
    <definedName name="TOTAL2" localSheetId="16">#REF!</definedName>
    <definedName name="TOTAL2" localSheetId="17">#REF!</definedName>
    <definedName name="TOTAL2" localSheetId="18">#REF!</definedName>
    <definedName name="TOTAL2" localSheetId="19">#REF!</definedName>
    <definedName name="TOTAL2" localSheetId="20">#REF!</definedName>
    <definedName name="TOTAL2" localSheetId="21">#REF!</definedName>
    <definedName name="TOTAL2" localSheetId="22">#REF!</definedName>
    <definedName name="TOTAL2" localSheetId="23">#REF!</definedName>
    <definedName name="TOTAL2" localSheetId="24">#REF!</definedName>
    <definedName name="TOTAL2" localSheetId="25">#REF!</definedName>
    <definedName name="TOTAL2" localSheetId="26">#REF!</definedName>
    <definedName name="TOTAL2" localSheetId="0">#REF!</definedName>
    <definedName name="TOTAL2">#REF!</definedName>
    <definedName name="TOTAL3" localSheetId="16">#REF!</definedName>
    <definedName name="TOTAL3" localSheetId="17">#REF!</definedName>
    <definedName name="TOTAL3" localSheetId="18">#REF!</definedName>
    <definedName name="TOTAL3" localSheetId="19">#REF!</definedName>
    <definedName name="TOTAL3" localSheetId="20">#REF!</definedName>
    <definedName name="TOTAL3" localSheetId="21">#REF!</definedName>
    <definedName name="TOTAL3" localSheetId="22">#REF!</definedName>
    <definedName name="TOTAL3" localSheetId="23">#REF!</definedName>
    <definedName name="TOTAL3" localSheetId="24">#REF!</definedName>
    <definedName name="TOTAL3" localSheetId="25">#REF!</definedName>
    <definedName name="TOTAL3" localSheetId="26">#REF!</definedName>
    <definedName name="TOTAL3" localSheetId="0">#REF!</definedName>
    <definedName name="TOTAL3">#REF!</definedName>
    <definedName name="TTDesiredLevelOfEvidenceItems">'[20]Global Data'!$B$92:$B$95</definedName>
    <definedName name="TwoStepMisstatementIdentified">'[20]Two Step Revenue Testing Master'!$C$85</definedName>
    <definedName name="TwoStepTolerableEstMisstmtCalc">'[20]Two Step Revenue Testing Master'!$T$45</definedName>
    <definedName name="TYPE" localSheetId="16">#REF!</definedName>
    <definedName name="TYPE" localSheetId="17">#REF!</definedName>
    <definedName name="TYPE" localSheetId="18">#REF!</definedName>
    <definedName name="TYPE" localSheetId="19">#REF!</definedName>
    <definedName name="TYPE" localSheetId="20">#REF!</definedName>
    <definedName name="TYPE" localSheetId="21">#REF!</definedName>
    <definedName name="TYPE" localSheetId="22">#REF!</definedName>
    <definedName name="TYPE" localSheetId="23">#REF!</definedName>
    <definedName name="TYPE" localSheetId="24">#REF!</definedName>
    <definedName name="TYPE" localSheetId="25">#REF!</definedName>
    <definedName name="TYPE" localSheetId="26">#REF!</definedName>
    <definedName name="TYPE" localSheetId="0">#REF!</definedName>
    <definedName name="TYPE">#REF!</definedName>
    <definedName name="u" localSheetId="0" hidden="1">{#N/A,#N/A,FALSE,"BS";#N/A,#N/A,FALSE,"PL";#N/A,#N/A,FALSE,"처분";#N/A,#N/A,FALSE,"현금";#N/A,#N/A,FALSE,"매출";#N/A,#N/A,FALSE,"원가";#N/A,#N/A,FALSE,"경영"}</definedName>
    <definedName name="u" hidden="1">{#N/A,#N/A,FALSE,"BS";#N/A,#N/A,FALSE,"PL";#N/A,#N/A,FALSE,"처분";#N/A,#N/A,FALSE,"현금";#N/A,#N/A,FALSE,"매출";#N/A,#N/A,FALSE,"원가";#N/A,#N/A,FALSE,"경영"}</definedName>
    <definedName name="UNI_AA_VERSION">"150.2.0"</definedName>
    <definedName name="UNI_FILT_END">8</definedName>
    <definedName name="UNI_FILT_OFFSPEC">2</definedName>
    <definedName name="UNI_FILT_ONSPEC">1</definedName>
    <definedName name="UNI_FILT_START">4</definedName>
    <definedName name="UNI_NOTHING">0</definedName>
    <definedName name="UNI_PRES_CLOSEST">512</definedName>
    <definedName name="UNI_PRES_FILTER">1</definedName>
    <definedName name="UNI_PRES_HEADINGS">16</definedName>
    <definedName name="UNI_PRES_INVERT">2</definedName>
    <definedName name="UNI_PRES_MATRIX">4</definedName>
    <definedName name="UNI_PRES_MERGED">8</definedName>
    <definedName name="UNI_PRES_MRECORD">64</definedName>
    <definedName name="UNI_PRES_OUTLIERS">32</definedName>
    <definedName name="UNI_PRES_POST">256</definedName>
    <definedName name="UNI_PRES_PRIOR">2048</definedName>
    <definedName name="UNI_PRES_RECENT">1024</definedName>
    <definedName name="UNI_PRES_STATIC">128</definedName>
    <definedName name="UNI_RET_ATTRIB">64</definedName>
    <definedName name="UNI_RET_CONF">32</definedName>
    <definedName name="UNI_RET_DESC">4</definedName>
    <definedName name="UNI_RET_END">16384</definedName>
    <definedName name="UNI_RET_EQUIP">32768</definedName>
    <definedName name="UNI_RET_EVENT">4096</definedName>
    <definedName name="UNI_RET_OFFSPEC">512</definedName>
    <definedName name="UNI_RET_ONSPEC">256</definedName>
    <definedName name="UNI_RET_PROP">131072</definedName>
    <definedName name="UNI_RET_PROPDESC">262144</definedName>
    <definedName name="UNI_RET_SMPLPNT">65536</definedName>
    <definedName name="UNI_RET_SPECMAX">2048</definedName>
    <definedName name="UNI_RET_SPECMIN">1024</definedName>
    <definedName name="UNI_RET_START">8192</definedName>
    <definedName name="UNI_RET_TAG">1</definedName>
    <definedName name="UNI_RET_TESTTIME">128</definedName>
    <definedName name="UNI_RET_TIME">8</definedName>
    <definedName name="UNI_RET_UNIT">2</definedName>
    <definedName name="UNI_RET_VALUE">16</definedName>
    <definedName name="USD" localSheetId="16">'[16]2.기타(최종)'!#REF!</definedName>
    <definedName name="USD" localSheetId="17">'[16]2.기타(최종)'!#REF!</definedName>
    <definedName name="USD" localSheetId="18">'[16]2.기타(최종)'!#REF!</definedName>
    <definedName name="USD" localSheetId="19">'[16]2.기타(최종)'!#REF!</definedName>
    <definedName name="USD" localSheetId="20">'[16]2.기타(최종)'!#REF!</definedName>
    <definedName name="USD" localSheetId="21">'[16]2.기타(최종)'!#REF!</definedName>
    <definedName name="USD" localSheetId="22">'[16]2.기타(최종)'!#REF!</definedName>
    <definedName name="USD" localSheetId="23">'[16]2.기타(최종)'!#REF!</definedName>
    <definedName name="USD" localSheetId="24">'[16]2.기타(최종)'!#REF!</definedName>
    <definedName name="USD" localSheetId="25">'[16]2.기타(최종)'!#REF!</definedName>
    <definedName name="USD" localSheetId="26">'[16]2.기타(최종)'!#REF!</definedName>
    <definedName name="USD">'[16]2.기타(최종)'!#REF!</definedName>
    <definedName name="valuevx">42.314159</definedName>
    <definedName name="VV" localSheetId="16">#REF!</definedName>
    <definedName name="VV" localSheetId="17">#REF!</definedName>
    <definedName name="VV" localSheetId="18">#REF!</definedName>
    <definedName name="VV" localSheetId="19">#REF!</definedName>
    <definedName name="VV" localSheetId="20">#REF!</definedName>
    <definedName name="VV" localSheetId="21">#REF!</definedName>
    <definedName name="VV" localSheetId="22">#REF!</definedName>
    <definedName name="VV" localSheetId="23">#REF!</definedName>
    <definedName name="VV" localSheetId="24">#REF!</definedName>
    <definedName name="VV" localSheetId="25">#REF!</definedName>
    <definedName name="VV" localSheetId="26">#REF!</definedName>
    <definedName name="VV" localSheetId="0">#REF!</definedName>
    <definedName name="VV">#REF!</definedName>
    <definedName name="W" localSheetId="0" hidden="1">{#N/A,#N/A,FALSE,"P.C.B"}</definedName>
    <definedName name="W" hidden="1">{#N/A,#N/A,FALSE,"P.C.B"}</definedName>
    <definedName name="wew" hidden="1">[24]현금흐름표!$F$45</definedName>
    <definedName name="Width">3</definedName>
    <definedName name="wrn.Aging._.and._.Trend._.Analysis." localSheetId="0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COSA._.FS._.국문." localSheetId="0" hidden="1">{#N/A,#N/A,FALSE,"BS";#N/A,#N/A,FALSE,"PL";#N/A,#N/A,FALSE,"처분";#N/A,#N/A,FALSE,"현금";#N/A,#N/A,FALSE,"매출";#N/A,#N/A,FALSE,"원가";#N/A,#N/A,FALSE,"경영"}</definedName>
    <definedName name="wrn.COSA._.FS._.국문." hidden="1">{#N/A,#N/A,FALSE,"BS";#N/A,#N/A,FALSE,"PL";#N/A,#N/A,FALSE,"처분";#N/A,#N/A,FALSE,"현금";#N/A,#N/A,FALSE,"매출";#N/A,#N/A,FALSE,"원가";#N/A,#N/A,FALSE,"경영"}</definedName>
    <definedName name="wrn.COSA94TAXRETURN." localSheetId="0" hidden="1">{#N/A,#N/A,FALSE,"일반적사항";#N/A,#N/A,FALSE,"주요재무자료";#N/A,#N/A,FALSE,"표지";#N/A,#N/A,FALSE,"총괄표";#N/A,#N/A,FALSE,"1호 과표세액";#N/A,#N/A,FALSE,"1-2호 농어촌과표";#N/A,#N/A,FALSE,"2호 서식";#N/A,#N/A,FALSE,"2호부표 최저한세";#N/A,#N/A,FALSE,"3(1)부7 기업합리";#N/A,#N/A,FALSE,"3(3)호(갑) 원천납부";#N/A,#N/A,FALSE,"5호 농어촌";#N/A,#N/A,FALSE,"5호2 농감면(갑)";#N/A,#N/A,FALSE,"6호 소득금액";#N/A,#N/A,FALSE,"6호 첨부(익)";#N/A,#N/A,FALSE,"6호 첨부(손)";#N/A,#N/A,FALSE,"6-1호 수입금액";#N/A,#N/A,FALSE,"6-3호 퇴충";#N/A,#N/A,FALSE,"6-3(3)호 단퇴";#N/A,#N/A,FALSE,"6-3(4)호 대손";#N/A,#N/A,FALSE,"6-4호 접대(갑)";#N/A,#N/A,FALSE,"6-4호 접대(을)";#N/A,#N/A,FALSE,"6-5호 외화(갑)";#N/A,#N/A,FALSE,"6-5호 외화(을)";#N/A,#N/A,FALSE,"감가총괄";#N/A,#N/A,FALSE,"6-6(3)호 감가(정액)";#N/A,#N/A,FALSE,"6-6호(부표) 자본적지출";#N/A,#N/A,FALSE,"6-7호 가지급금(갑)";#N/A,#N/A,FALSE,"6-7호 가지급(을)";#N/A,#N/A,FALSE,"6-10호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자본금(을)";#N/A,#N/A,FALSE,"10(2)호 소득공제";#N/A,#N/A,FALSE,"10(3)호 주요계정";#N/A,#N/A,FALSE,"10(3)호 부표";#N/A,#N/A,FALSE,"10(4)호 조정수입";#N/A,#N/A,FALSE,"14(1)호 갑 주식";#N/A,#N/A,FALSE,"59호 해외특수";#N/A,#N/A,FALSE,"요약 BS";#N/A,#N/A,FALSE,"요약 PL";#N/A,#N/A,FALSE,"요약RE"}</definedName>
    <definedName name="wrn.COSA94TAXRETURN." hidden="1">{#N/A,#N/A,FALSE,"일반적사항";#N/A,#N/A,FALSE,"주요재무자료";#N/A,#N/A,FALSE,"표지";#N/A,#N/A,FALSE,"총괄표";#N/A,#N/A,FALSE,"1호 과표세액";#N/A,#N/A,FALSE,"1-2호 농어촌과표";#N/A,#N/A,FALSE,"2호 서식";#N/A,#N/A,FALSE,"2호부표 최저한세";#N/A,#N/A,FALSE,"3(1)부7 기업합리";#N/A,#N/A,FALSE,"3(3)호(갑) 원천납부";#N/A,#N/A,FALSE,"5호 농어촌";#N/A,#N/A,FALSE,"5호2 농감면(갑)";#N/A,#N/A,FALSE,"6호 소득금액";#N/A,#N/A,FALSE,"6호 첨부(익)";#N/A,#N/A,FALSE,"6호 첨부(손)";#N/A,#N/A,FALSE,"6-1호 수입금액";#N/A,#N/A,FALSE,"6-3호 퇴충";#N/A,#N/A,FALSE,"6-3(3)호 단퇴";#N/A,#N/A,FALSE,"6-3(4)호 대손";#N/A,#N/A,FALSE,"6-4호 접대(갑)";#N/A,#N/A,FALSE,"6-4호 접대(을)";#N/A,#N/A,FALSE,"6-5호 외화(갑)";#N/A,#N/A,FALSE,"6-5호 외화(을)";#N/A,#N/A,FALSE,"감가총괄";#N/A,#N/A,FALSE,"6-6(3)호 감가(정액)";#N/A,#N/A,FALSE,"6-6호(부표) 자본적지출";#N/A,#N/A,FALSE,"6-7호 가지급금(갑)";#N/A,#N/A,FALSE,"6-7호 가지급(을)";#N/A,#N/A,FALSE,"6-10호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자본금(을)";#N/A,#N/A,FALSE,"10(2)호 소득공제";#N/A,#N/A,FALSE,"10(3)호 주요계정";#N/A,#N/A,FALSE,"10(3)호 부표";#N/A,#N/A,FALSE,"10(4)호 조정수입";#N/A,#N/A,FALSE,"14(1)호 갑 주식";#N/A,#N/A,FALSE,"59호 해외특수";#N/A,#N/A,FALSE,"요약 BS";#N/A,#N/A,FALSE,"요약 PL";#N/A,#N/A,FALSE,"요약RE"}</definedName>
    <definedName name="wrn.PCB원가계산." localSheetId="0" hidden="1">{#N/A,#N/A,FALSE,"P.C.B"}</definedName>
    <definedName name="wrn.PCB원가계산." hidden="1">{#N/A,#N/A,FALSE,"P.C.B"}</definedName>
    <definedName name="wrn.간단한세무조정계산서." localSheetId="0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wrn.간단한세무조정계산서.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wrn.세무조정계산서." localSheetId="0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wrn.세무조정계산서.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wrn.세무조정모든양식." localSheetId="0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wrn.세무조정모든양식.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wrn.수주현황." localSheetId="0" hidden="1">{#N/A,#N/A,FALSE,"수주현황";#N/A,#N/A,FALSE,"수주현황";#N/A,#N/A,FALSE,"수주현황"}</definedName>
    <definedName name="wrn.수주현황." hidden="1">{#N/A,#N/A,FALSE,"수주현황";#N/A,#N/A,FALSE,"수주현황";#N/A,#N/A,FALSE,"수주현황"}</definedName>
    <definedName name="wrn.채권재조정." localSheetId="0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wrn.채권재조정.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wrn.채권채무조회서." localSheetId="0" hidden="1">{#N/A,#N/A,FALSE,"채권채무";#N/A,#N/A,FALSE,"control sheet"}</definedName>
    <definedName name="wrn.채권채무조회서." hidden="1">{#N/A,#N/A,FALSE,"채권채무";#N/A,#N/A,FALSE,"control sheet"}</definedName>
    <definedName name="X" localSheetId="16">#REF!</definedName>
    <definedName name="X" localSheetId="17">#REF!</definedName>
    <definedName name="X" localSheetId="18">#REF!</definedName>
    <definedName name="X" localSheetId="19">#REF!</definedName>
    <definedName name="X" localSheetId="20">#REF!</definedName>
    <definedName name="X" localSheetId="21">#REF!</definedName>
    <definedName name="X" localSheetId="22">#REF!</definedName>
    <definedName name="X" localSheetId="23">#REF!</definedName>
    <definedName name="X" localSheetId="24">#REF!</definedName>
    <definedName name="X" localSheetId="25">#REF!</definedName>
    <definedName name="X" localSheetId="26">#REF!</definedName>
    <definedName name="X">#REF!</definedName>
    <definedName name="X5_500" localSheetId="16">[11]N당기5차!#REF!</definedName>
    <definedName name="X5_500" localSheetId="17">[11]N당기5차!#REF!</definedName>
    <definedName name="X5_500" localSheetId="18">[11]N당기5차!#REF!</definedName>
    <definedName name="X5_500" localSheetId="19">[11]N당기5차!#REF!</definedName>
    <definedName name="X5_500" localSheetId="20">[11]N당기5차!#REF!</definedName>
    <definedName name="X5_500" localSheetId="21">[11]N당기5차!#REF!</definedName>
    <definedName name="X5_500" localSheetId="22">[11]N당기5차!#REF!</definedName>
    <definedName name="X5_500" localSheetId="23">[11]N당기5차!#REF!</definedName>
    <definedName name="X5_500" localSheetId="24">[11]N당기5차!#REF!</definedName>
    <definedName name="X5_500" localSheetId="25">[11]N당기5차!#REF!</definedName>
    <definedName name="X5_500" localSheetId="26">[11]N당기5차!#REF!</definedName>
    <definedName name="X5_500">[11]N당기5차!#REF!</definedName>
    <definedName name="XX" localSheetId="16">#REF!</definedName>
    <definedName name="XX" localSheetId="17">#REF!</definedName>
    <definedName name="XX" localSheetId="18">#REF!</definedName>
    <definedName name="XX" localSheetId="19">#REF!</definedName>
    <definedName name="XX" localSheetId="20">#REF!</definedName>
    <definedName name="XX" localSheetId="21">#REF!</definedName>
    <definedName name="XX" localSheetId="22">#REF!</definedName>
    <definedName name="XX" localSheetId="23">#REF!</definedName>
    <definedName name="XX" localSheetId="24">#REF!</definedName>
    <definedName name="XX" localSheetId="25">#REF!</definedName>
    <definedName name="XX" localSheetId="26">#REF!</definedName>
    <definedName name="XX" localSheetId="0">#REF!</definedName>
    <definedName name="XX">#REF!</definedName>
    <definedName name="y" localSheetId="0" hidden="1">{#N/A,#N/A,FALSE,"BS";#N/A,#N/A,FALSE,"PL";#N/A,#N/A,FALSE,"처분";#N/A,#N/A,FALSE,"현금";#N/A,#N/A,FALSE,"매출";#N/A,#N/A,FALSE,"원가";#N/A,#N/A,FALSE,"경영"}</definedName>
    <definedName name="y" hidden="1">{#N/A,#N/A,FALSE,"BS";#N/A,#N/A,FALSE,"PL";#N/A,#N/A,FALSE,"처분";#N/A,#N/A,FALSE,"현금";#N/A,#N/A,FALSE,"매출";#N/A,#N/A,FALSE,"원가";#N/A,#N/A,FALSE,"경영"}</definedName>
    <definedName name="YOON" localSheetId="0" hidden="1">{#N/A,#N/A,FALSE,"P.C.B"}</definedName>
    <definedName name="YOON" hidden="1">{#N/A,#N/A,FALSE,"P.C.B"}</definedName>
    <definedName name="Z" localSheetId="0" hidden="1">{#N/A,#N/A,FALSE,"P.C.B"}</definedName>
    <definedName name="Z" hidden="1">{#N/A,#N/A,FALSE,"P.C.B"}</definedName>
    <definedName name="σ" localSheetId="16">#REF!</definedName>
    <definedName name="σ" localSheetId="17">#REF!</definedName>
    <definedName name="σ" localSheetId="18">#REF!</definedName>
    <definedName name="σ" localSheetId="19">#REF!</definedName>
    <definedName name="σ" localSheetId="20">#REF!</definedName>
    <definedName name="σ" localSheetId="21">#REF!</definedName>
    <definedName name="σ" localSheetId="22">#REF!</definedName>
    <definedName name="σ" localSheetId="23">#REF!</definedName>
    <definedName name="σ" localSheetId="24">#REF!</definedName>
    <definedName name="σ" localSheetId="25">#REF!</definedName>
    <definedName name="σ" localSheetId="26">#REF!</definedName>
    <definedName name="σ">#REF!</definedName>
    <definedName name="σ5_500" localSheetId="16">[11]N당기5차!#REF!</definedName>
    <definedName name="σ5_500" localSheetId="17">[11]N당기5차!#REF!</definedName>
    <definedName name="σ5_500" localSheetId="18">[11]N당기5차!#REF!</definedName>
    <definedName name="σ5_500" localSheetId="19">[11]N당기5차!#REF!</definedName>
    <definedName name="σ5_500" localSheetId="20">[11]N당기5차!#REF!</definedName>
    <definedName name="σ5_500" localSheetId="21">[11]N당기5차!#REF!</definedName>
    <definedName name="σ5_500" localSheetId="22">[11]N당기5차!#REF!</definedName>
    <definedName name="σ5_500" localSheetId="23">[11]N당기5차!#REF!</definedName>
    <definedName name="σ5_500" localSheetId="24">[11]N당기5차!#REF!</definedName>
    <definedName name="σ5_500" localSheetId="25">[11]N당기5차!#REF!</definedName>
    <definedName name="σ5_500" localSheetId="26">[11]N당기5차!#REF!</definedName>
    <definedName name="σ5_500">[11]N당기5차!#REF!</definedName>
    <definedName name="ㄱㄱ" localSheetId="0" hidden="1">{#N/A,#N/A,FALSE,"P.C.B"}</definedName>
    <definedName name="ㄱㄱ" hidden="1">{#N/A,#N/A,FALSE,"P.C.B"}</definedName>
    <definedName name="ㄱㄱㄱ" localSheetId="16">#REF!</definedName>
    <definedName name="ㄱㄱㄱ" localSheetId="17">#REF!</definedName>
    <definedName name="ㄱㄱㄱ" localSheetId="18">#REF!</definedName>
    <definedName name="ㄱㄱㄱ" localSheetId="19">#REF!</definedName>
    <definedName name="ㄱㄱㄱ" localSheetId="20">#REF!</definedName>
    <definedName name="ㄱㄱㄱ" localSheetId="21">#REF!</definedName>
    <definedName name="ㄱㄱㄱ" localSheetId="22">#REF!</definedName>
    <definedName name="ㄱㄱㄱ" localSheetId="23">#REF!</definedName>
    <definedName name="ㄱㄱㄱ" localSheetId="24">#REF!</definedName>
    <definedName name="ㄱㄱㄱ" localSheetId="25">#REF!</definedName>
    <definedName name="ㄱㄱㄱ" localSheetId="26">#REF!</definedName>
    <definedName name="ㄱㄱㄱ" localSheetId="0">#REF!</definedName>
    <definedName name="ㄱㄱㄱ">#REF!</definedName>
    <definedName name="가지급금" localSheetId="0" hidden="1">{#N/A,#N/A,FALSE,"Aging Summary";#N/A,#N/A,FALSE,"Ratio Analysis";#N/A,#N/A,FALSE,"Test 120 Day Accts";#N/A,#N/A,FALSE,"Tickmarks"}</definedName>
    <definedName name="가지급금" hidden="1">{#N/A,#N/A,FALSE,"Aging Summary";#N/A,#N/A,FALSE,"Ratio Analysis";#N/A,#N/A,FALSE,"Test 120 Day Accts";#N/A,#N/A,FALSE,"Tickmarks"}</definedName>
    <definedName name="각사직급" localSheetId="16">#REF!</definedName>
    <definedName name="각사직급" localSheetId="17">#REF!</definedName>
    <definedName name="각사직급" localSheetId="18">#REF!</definedName>
    <definedName name="각사직급" localSheetId="19">#REF!</definedName>
    <definedName name="각사직급" localSheetId="20">#REF!</definedName>
    <definedName name="각사직급" localSheetId="21">#REF!</definedName>
    <definedName name="각사직급" localSheetId="22">#REF!</definedName>
    <definedName name="각사직급" localSheetId="23">#REF!</definedName>
    <definedName name="각사직급" localSheetId="24">#REF!</definedName>
    <definedName name="각사직급" localSheetId="25">#REF!</definedName>
    <definedName name="각사직급" localSheetId="26">#REF!</definedName>
    <definedName name="각사직급" localSheetId="0">#REF!</definedName>
    <definedName name="각사직급">#REF!</definedName>
    <definedName name="값" localSheetId="0" hidden="1">{#N/A,#N/A,FALSE,"P.C.B"}</definedName>
    <definedName name="값" hidden="1">{#N/A,#N/A,FALSE,"P.C.B"}</definedName>
    <definedName name="강" localSheetId="0" hidden="1">{#N/A,#N/A,FALSE,"P.C.B"}</definedName>
    <definedName name="강" hidden="1">{#N/A,#N/A,FALSE,"P.C.B"}</definedName>
    <definedName name="개정세율" localSheetId="15">#REF!</definedName>
    <definedName name="개정세율" localSheetId="16">#REF!</definedName>
    <definedName name="개정세율" localSheetId="17">#REF!</definedName>
    <definedName name="개정세율" localSheetId="18">#REF!</definedName>
    <definedName name="개정세율" localSheetId="19">#REF!</definedName>
    <definedName name="개정세율" localSheetId="20">#REF!</definedName>
    <definedName name="개정세율" localSheetId="21">#REF!</definedName>
    <definedName name="개정세율" localSheetId="22">#REF!</definedName>
    <definedName name="개정세율" localSheetId="23">#REF!</definedName>
    <definedName name="개정세율" localSheetId="24">#REF!</definedName>
    <definedName name="개정세율" localSheetId="25">#REF!</definedName>
    <definedName name="개정세율" localSheetId="26">#REF!</definedName>
    <definedName name="개정세율" localSheetId="37">#REF!</definedName>
    <definedName name="개정세율" localSheetId="40">#REF!</definedName>
    <definedName name="개정세율" localSheetId="39">#REF!</definedName>
    <definedName name="개정세율" localSheetId="38">#REF!</definedName>
    <definedName name="개정세율" localSheetId="28">#REF!</definedName>
    <definedName name="개정세율" localSheetId="10">#REF!</definedName>
    <definedName name="개정세율" localSheetId="13">#REF!</definedName>
    <definedName name="개정세율" localSheetId="12">#REF!</definedName>
    <definedName name="개정세율" localSheetId="14">#REF!</definedName>
    <definedName name="개정세율" localSheetId="27">#REF!</definedName>
    <definedName name="개정세율" localSheetId="1">#REF!</definedName>
    <definedName name="개정세율" localSheetId="0">#REF!</definedName>
    <definedName name="개정세율" localSheetId="29">#REF!</definedName>
    <definedName name="개정세율" localSheetId="11">#REF!</definedName>
    <definedName name="개정세율">#REF!</definedName>
    <definedName name="개정세율2002" localSheetId="15">#REF!</definedName>
    <definedName name="개정세율2002" localSheetId="16">#REF!</definedName>
    <definedName name="개정세율2002" localSheetId="17">#REF!</definedName>
    <definedName name="개정세율2002" localSheetId="18">#REF!</definedName>
    <definedName name="개정세율2002" localSheetId="19">#REF!</definedName>
    <definedName name="개정세율2002" localSheetId="20">#REF!</definedName>
    <definedName name="개정세율2002" localSheetId="21">#REF!</definedName>
    <definedName name="개정세율2002" localSheetId="22">#REF!</definedName>
    <definedName name="개정세율2002" localSheetId="23">#REF!</definedName>
    <definedName name="개정세율2002" localSheetId="24">#REF!</definedName>
    <definedName name="개정세율2002" localSheetId="25">#REF!</definedName>
    <definedName name="개정세율2002" localSheetId="26">#REF!</definedName>
    <definedName name="개정세율2002" localSheetId="37">#REF!</definedName>
    <definedName name="개정세율2002" localSheetId="40">#REF!</definedName>
    <definedName name="개정세율2002" localSheetId="39">#REF!</definedName>
    <definedName name="개정세율2002" localSheetId="38">#REF!</definedName>
    <definedName name="개정세율2002" localSheetId="28">#REF!</definedName>
    <definedName name="개정세율2002" localSheetId="10">#REF!</definedName>
    <definedName name="개정세율2002" localSheetId="13">#REF!</definedName>
    <definedName name="개정세율2002" localSheetId="12">#REF!</definedName>
    <definedName name="개정세율2002" localSheetId="14">#REF!</definedName>
    <definedName name="개정세율2002" localSheetId="27">#REF!</definedName>
    <definedName name="개정세율2002" localSheetId="1">#REF!</definedName>
    <definedName name="개정세율2002" localSheetId="0">#REF!</definedName>
    <definedName name="개정세율2002" localSheetId="29">#REF!</definedName>
    <definedName name="개정세율2002" localSheetId="11">#REF!</definedName>
    <definedName name="개정세율2002">#REF!</definedName>
    <definedName name="개정세율2003" localSheetId="15">#REF!</definedName>
    <definedName name="개정세율2003" localSheetId="16">#REF!</definedName>
    <definedName name="개정세율2003" localSheetId="17">#REF!</definedName>
    <definedName name="개정세율2003" localSheetId="18">#REF!</definedName>
    <definedName name="개정세율2003" localSheetId="19">#REF!</definedName>
    <definedName name="개정세율2003" localSheetId="20">#REF!</definedName>
    <definedName name="개정세율2003" localSheetId="21">#REF!</definedName>
    <definedName name="개정세율2003" localSheetId="22">#REF!</definedName>
    <definedName name="개정세율2003" localSheetId="23">#REF!</definedName>
    <definedName name="개정세율2003" localSheetId="24">#REF!</definedName>
    <definedName name="개정세율2003" localSheetId="25">#REF!</definedName>
    <definedName name="개정세율2003" localSheetId="26">#REF!</definedName>
    <definedName name="개정세율2003" localSheetId="37">#REF!</definedName>
    <definedName name="개정세율2003" localSheetId="40">#REF!</definedName>
    <definedName name="개정세율2003" localSheetId="39">#REF!</definedName>
    <definedName name="개정세율2003" localSheetId="38">#REF!</definedName>
    <definedName name="개정세율2003" localSheetId="28">#REF!</definedName>
    <definedName name="개정세율2003" localSheetId="10">#REF!</definedName>
    <definedName name="개정세율2003" localSheetId="13">#REF!</definedName>
    <definedName name="개정세율2003" localSheetId="12">#REF!</definedName>
    <definedName name="개정세율2003" localSheetId="14">#REF!</definedName>
    <definedName name="개정세율2003" localSheetId="27">#REF!</definedName>
    <definedName name="개정세율2003" localSheetId="1">#REF!</definedName>
    <definedName name="개정세율2003" localSheetId="0">#REF!</definedName>
    <definedName name="개정세율2003" localSheetId="29">#REF!</definedName>
    <definedName name="개정세율2003" localSheetId="11">#REF!</definedName>
    <definedName name="개정세율2003">#REF!</definedName>
    <definedName name="개정세율2004" localSheetId="15">#REF!</definedName>
    <definedName name="개정세율2004" localSheetId="16">#REF!</definedName>
    <definedName name="개정세율2004" localSheetId="17">#REF!</definedName>
    <definedName name="개정세율2004" localSheetId="18">#REF!</definedName>
    <definedName name="개정세율2004" localSheetId="19">#REF!</definedName>
    <definedName name="개정세율2004" localSheetId="20">#REF!</definedName>
    <definedName name="개정세율2004" localSheetId="21">#REF!</definedName>
    <definedName name="개정세율2004" localSheetId="22">#REF!</definedName>
    <definedName name="개정세율2004" localSheetId="23">#REF!</definedName>
    <definedName name="개정세율2004" localSheetId="24">#REF!</definedName>
    <definedName name="개정세율2004" localSheetId="25">#REF!</definedName>
    <definedName name="개정세율2004" localSheetId="26">#REF!</definedName>
    <definedName name="개정세율2004" localSheetId="37">#REF!</definedName>
    <definedName name="개정세율2004" localSheetId="40">#REF!</definedName>
    <definedName name="개정세율2004" localSheetId="39">#REF!</definedName>
    <definedName name="개정세율2004" localSheetId="38">#REF!</definedName>
    <definedName name="개정세율2004" localSheetId="28">#REF!</definedName>
    <definedName name="개정세율2004" localSheetId="10">#REF!</definedName>
    <definedName name="개정세율2004" localSheetId="13">#REF!</definedName>
    <definedName name="개정세율2004" localSheetId="12">#REF!</definedName>
    <definedName name="개정세율2004" localSheetId="14">#REF!</definedName>
    <definedName name="개정세율2004" localSheetId="27">#REF!</definedName>
    <definedName name="개정세율2004" localSheetId="1">#REF!</definedName>
    <definedName name="개정세율2004" localSheetId="0">#REF!</definedName>
    <definedName name="개정세율2004" localSheetId="29">#REF!</definedName>
    <definedName name="개정세율2004" localSheetId="11">#REF!</definedName>
    <definedName name="개정세율2004">#REF!</definedName>
    <definedName name="개정세율2005" localSheetId="15">#REF!</definedName>
    <definedName name="개정세율2005" localSheetId="16">#REF!</definedName>
    <definedName name="개정세율2005" localSheetId="17">#REF!</definedName>
    <definedName name="개정세율2005" localSheetId="18">#REF!</definedName>
    <definedName name="개정세율2005" localSheetId="19">#REF!</definedName>
    <definedName name="개정세율2005" localSheetId="20">#REF!</definedName>
    <definedName name="개정세율2005" localSheetId="21">#REF!</definedName>
    <definedName name="개정세율2005" localSheetId="22">#REF!</definedName>
    <definedName name="개정세율2005" localSheetId="23">#REF!</definedName>
    <definedName name="개정세율2005" localSheetId="24">#REF!</definedName>
    <definedName name="개정세율2005" localSheetId="25">#REF!</definedName>
    <definedName name="개정세율2005" localSheetId="26">#REF!</definedName>
    <definedName name="개정세율2005" localSheetId="37">#REF!</definedName>
    <definedName name="개정세율2005" localSheetId="40">#REF!</definedName>
    <definedName name="개정세율2005" localSheetId="39">#REF!</definedName>
    <definedName name="개정세율2005" localSheetId="38">#REF!</definedName>
    <definedName name="개정세율2005" localSheetId="28">#REF!</definedName>
    <definedName name="개정세율2005" localSheetId="10">#REF!</definedName>
    <definedName name="개정세율2005" localSheetId="13">#REF!</definedName>
    <definedName name="개정세율2005" localSheetId="12">#REF!</definedName>
    <definedName name="개정세율2005" localSheetId="14">#REF!</definedName>
    <definedName name="개정세율2005" localSheetId="27">#REF!</definedName>
    <definedName name="개정세율2005" localSheetId="1">#REF!</definedName>
    <definedName name="개정세율2005" localSheetId="0">#REF!</definedName>
    <definedName name="개정세율2005" localSheetId="29">#REF!</definedName>
    <definedName name="개정세율2005" localSheetId="11">#REF!</definedName>
    <definedName name="개정세율2005">#REF!</definedName>
    <definedName name="개정세율2006" localSheetId="15">#REF!</definedName>
    <definedName name="개정세율2006" localSheetId="16">#REF!</definedName>
    <definedName name="개정세율2006" localSheetId="17">#REF!</definedName>
    <definedName name="개정세율2006" localSheetId="18">#REF!</definedName>
    <definedName name="개정세율2006" localSheetId="19">#REF!</definedName>
    <definedName name="개정세율2006" localSheetId="20">#REF!</definedName>
    <definedName name="개정세율2006" localSheetId="21">#REF!</definedName>
    <definedName name="개정세율2006" localSheetId="22">#REF!</definedName>
    <definedName name="개정세율2006" localSheetId="23">#REF!</definedName>
    <definedName name="개정세율2006" localSheetId="24">#REF!</definedName>
    <definedName name="개정세율2006" localSheetId="25">#REF!</definedName>
    <definedName name="개정세율2006" localSheetId="26">#REF!</definedName>
    <definedName name="개정세율2006" localSheetId="37">#REF!</definedName>
    <definedName name="개정세율2006" localSheetId="40">#REF!</definedName>
    <definedName name="개정세율2006" localSheetId="39">#REF!</definedName>
    <definedName name="개정세율2006" localSheetId="38">#REF!</definedName>
    <definedName name="개정세율2006" localSheetId="28">#REF!</definedName>
    <definedName name="개정세율2006" localSheetId="10">#REF!</definedName>
    <definedName name="개정세율2006" localSheetId="13">#REF!</definedName>
    <definedName name="개정세율2006" localSheetId="12">#REF!</definedName>
    <definedName name="개정세율2006" localSheetId="14">#REF!</definedName>
    <definedName name="개정세율2006" localSheetId="27">#REF!</definedName>
    <definedName name="개정세율2006" localSheetId="1">#REF!</definedName>
    <definedName name="개정세율2006" localSheetId="0">#REF!</definedName>
    <definedName name="개정세율2006" localSheetId="29">#REF!</definedName>
    <definedName name="개정세율2006" localSheetId="11">#REF!</definedName>
    <definedName name="개정세율2006">#REF!</definedName>
    <definedName name="개정세율2007" localSheetId="15">#REF!</definedName>
    <definedName name="개정세율2007" localSheetId="16">#REF!</definedName>
    <definedName name="개정세율2007" localSheetId="17">#REF!</definedName>
    <definedName name="개정세율2007" localSheetId="18">#REF!</definedName>
    <definedName name="개정세율2007" localSheetId="19">#REF!</definedName>
    <definedName name="개정세율2007" localSheetId="20">#REF!</definedName>
    <definedName name="개정세율2007" localSheetId="21">#REF!</definedName>
    <definedName name="개정세율2007" localSheetId="22">#REF!</definedName>
    <definedName name="개정세율2007" localSheetId="23">#REF!</definedName>
    <definedName name="개정세율2007" localSheetId="24">#REF!</definedName>
    <definedName name="개정세율2007" localSheetId="25">#REF!</definedName>
    <definedName name="개정세율2007" localSheetId="26">#REF!</definedName>
    <definedName name="개정세율2007" localSheetId="37">#REF!</definedName>
    <definedName name="개정세율2007" localSheetId="40">#REF!</definedName>
    <definedName name="개정세율2007" localSheetId="39">#REF!</definedName>
    <definedName name="개정세율2007" localSheetId="38">#REF!</definedName>
    <definedName name="개정세율2007" localSheetId="28">#REF!</definedName>
    <definedName name="개정세율2007" localSheetId="10">#REF!</definedName>
    <definedName name="개정세율2007" localSheetId="13">#REF!</definedName>
    <definedName name="개정세율2007" localSheetId="12">#REF!</definedName>
    <definedName name="개정세율2007" localSheetId="14">#REF!</definedName>
    <definedName name="개정세율2007" localSheetId="27">#REF!</definedName>
    <definedName name="개정세율2007" localSheetId="1">#REF!</definedName>
    <definedName name="개정세율2007" localSheetId="0">#REF!</definedName>
    <definedName name="개정세율2007" localSheetId="29">#REF!</definedName>
    <definedName name="개정세율2007" localSheetId="11">#REF!</definedName>
    <definedName name="개정세율2007">#REF!</definedName>
    <definedName name="거래선차" localSheetId="16">#REF!</definedName>
    <definedName name="거래선차" localSheetId="17">#REF!</definedName>
    <definedName name="거래선차" localSheetId="18">#REF!</definedName>
    <definedName name="거래선차" localSheetId="19">#REF!</definedName>
    <definedName name="거래선차" localSheetId="20">#REF!</definedName>
    <definedName name="거래선차" localSheetId="21">#REF!</definedName>
    <definedName name="거래선차" localSheetId="22">#REF!</definedName>
    <definedName name="거래선차" localSheetId="23">#REF!</definedName>
    <definedName name="거래선차" localSheetId="24">#REF!</definedName>
    <definedName name="거래선차" localSheetId="25">#REF!</definedName>
    <definedName name="거래선차" localSheetId="26">#REF!</definedName>
    <definedName name="거래선차" localSheetId="0">#REF!</definedName>
    <definedName name="거래선차">#REF!</definedName>
    <definedName name="건강보험료" localSheetId="15">#REF!</definedName>
    <definedName name="건강보험료" localSheetId="16">#REF!</definedName>
    <definedName name="건강보험료" localSheetId="17">#REF!</definedName>
    <definedName name="건강보험료" localSheetId="18">#REF!</definedName>
    <definedName name="건강보험료" localSheetId="19">#REF!</definedName>
    <definedName name="건강보험료" localSheetId="20">#REF!</definedName>
    <definedName name="건강보험료" localSheetId="21">#REF!</definedName>
    <definedName name="건강보험료" localSheetId="22">#REF!</definedName>
    <definedName name="건강보험료" localSheetId="23">#REF!</definedName>
    <definedName name="건강보험료" localSheetId="24">#REF!</definedName>
    <definedName name="건강보험료" localSheetId="25">#REF!</definedName>
    <definedName name="건강보험료" localSheetId="26">#REF!</definedName>
    <definedName name="건강보험료" localSheetId="37">#REF!</definedName>
    <definedName name="건강보험료" localSheetId="40">#REF!</definedName>
    <definedName name="건강보험료" localSheetId="39">#REF!</definedName>
    <definedName name="건강보험료" localSheetId="38">#REF!</definedName>
    <definedName name="건강보험료" localSheetId="28">#REF!</definedName>
    <definedName name="건강보험료" localSheetId="10">#REF!</definedName>
    <definedName name="건강보험료" localSheetId="13">#REF!</definedName>
    <definedName name="건강보험료" localSheetId="12">#REF!</definedName>
    <definedName name="건강보험료" localSheetId="14">#REF!</definedName>
    <definedName name="건강보험료" localSheetId="27">#REF!</definedName>
    <definedName name="건강보험료" localSheetId="1">#REF!</definedName>
    <definedName name="건강보험료" localSheetId="0">#REF!</definedName>
    <definedName name="건강보험료" localSheetId="29">#REF!</definedName>
    <definedName name="건강보험료" localSheetId="11">#REF!</definedName>
    <definedName name="건강보험료">#REF!</definedName>
    <definedName name="결산일수">[10]기초정보!$C$8</definedName>
    <definedName name="결영" localSheetId="0" hidden="1">{#N/A,#N/A,FALSE,"P.C.B"}</definedName>
    <definedName name="결영" hidden="1">{#N/A,#N/A,FALSE,"P.C.B"}</definedName>
    <definedName name="결재난">"Rectangle 1,AutoShape 2,AutoShape 4,AutoShape 5"</definedName>
    <definedName name="결정세액03" localSheetId="15">#REF!</definedName>
    <definedName name="결정세액03" localSheetId="16">#REF!</definedName>
    <definedName name="결정세액03" localSheetId="17">#REF!</definedName>
    <definedName name="결정세액03" localSheetId="18">#REF!</definedName>
    <definedName name="결정세액03" localSheetId="19">#REF!</definedName>
    <definedName name="결정세액03" localSheetId="20">#REF!</definedName>
    <definedName name="결정세액03" localSheetId="21">#REF!</definedName>
    <definedName name="결정세액03" localSheetId="22">#REF!</definedName>
    <definedName name="결정세액03" localSheetId="23">#REF!</definedName>
    <definedName name="결정세액03" localSheetId="24">#REF!</definedName>
    <definedName name="결정세액03" localSheetId="25">#REF!</definedName>
    <definedName name="결정세액03" localSheetId="26">#REF!</definedName>
    <definedName name="결정세액03" localSheetId="37">#REF!</definedName>
    <definedName name="결정세액03" localSheetId="40">#REF!</definedName>
    <definedName name="결정세액03" localSheetId="39">#REF!</definedName>
    <definedName name="결정세액03" localSheetId="38">#REF!</definedName>
    <definedName name="결정세액03" localSheetId="28">#REF!</definedName>
    <definedName name="결정세액03" localSheetId="10">#REF!</definedName>
    <definedName name="결정세액03" localSheetId="13">#REF!</definedName>
    <definedName name="결정세액03" localSheetId="12">#REF!</definedName>
    <definedName name="결정세액03" localSheetId="14">#REF!</definedName>
    <definedName name="결정세액03" localSheetId="27">#REF!</definedName>
    <definedName name="결정세액03" localSheetId="1">#REF!</definedName>
    <definedName name="결정세액03" localSheetId="0">#REF!</definedName>
    <definedName name="결정세액03" localSheetId="29">#REF!</definedName>
    <definedName name="결정세액03" localSheetId="11">#REF!</definedName>
    <definedName name="결정세액03">#REF!</definedName>
    <definedName name="결정세액04" localSheetId="15">#REF!</definedName>
    <definedName name="결정세액04" localSheetId="16">#REF!</definedName>
    <definedName name="결정세액04" localSheetId="17">#REF!</definedName>
    <definedName name="결정세액04" localSheetId="18">#REF!</definedName>
    <definedName name="결정세액04" localSheetId="19">#REF!</definedName>
    <definedName name="결정세액04" localSheetId="20">#REF!</definedName>
    <definedName name="결정세액04" localSheetId="21">#REF!</definedName>
    <definedName name="결정세액04" localSheetId="22">#REF!</definedName>
    <definedName name="결정세액04" localSheetId="23">#REF!</definedName>
    <definedName name="결정세액04" localSheetId="24">#REF!</definedName>
    <definedName name="결정세액04" localSheetId="25">#REF!</definedName>
    <definedName name="결정세액04" localSheetId="26">#REF!</definedName>
    <definedName name="결정세액04" localSheetId="37">#REF!</definedName>
    <definedName name="결정세액04" localSheetId="40">#REF!</definedName>
    <definedName name="결정세액04" localSheetId="39">#REF!</definedName>
    <definedName name="결정세액04" localSheetId="38">#REF!</definedName>
    <definedName name="결정세액04" localSheetId="28">#REF!</definedName>
    <definedName name="결정세액04" localSheetId="10">#REF!</definedName>
    <definedName name="결정세액04" localSheetId="13">#REF!</definedName>
    <definedName name="결정세액04" localSheetId="12">#REF!</definedName>
    <definedName name="결정세액04" localSheetId="14">#REF!</definedName>
    <definedName name="결정세액04" localSheetId="27">#REF!</definedName>
    <definedName name="결정세액04" localSheetId="1">#REF!</definedName>
    <definedName name="결정세액04" localSheetId="0">#REF!</definedName>
    <definedName name="결정세액04" localSheetId="29">#REF!</definedName>
    <definedName name="결정세액04" localSheetId="11">#REF!</definedName>
    <definedName name="결정세액04">#REF!</definedName>
    <definedName name="결제" localSheetId="15">#REF!</definedName>
    <definedName name="결제" localSheetId="16">#REF!</definedName>
    <definedName name="결제" localSheetId="17">#REF!</definedName>
    <definedName name="결제" localSheetId="18">#REF!</definedName>
    <definedName name="결제" localSheetId="19">#REF!</definedName>
    <definedName name="결제" localSheetId="20">#REF!</definedName>
    <definedName name="결제" localSheetId="21">#REF!</definedName>
    <definedName name="결제" localSheetId="22">#REF!</definedName>
    <definedName name="결제" localSheetId="23">#REF!</definedName>
    <definedName name="결제" localSheetId="24">#REF!</definedName>
    <definedName name="결제" localSheetId="25">#REF!</definedName>
    <definedName name="결제" localSheetId="26">#REF!</definedName>
    <definedName name="결제" localSheetId="37">#REF!</definedName>
    <definedName name="결제" localSheetId="40">#REF!</definedName>
    <definedName name="결제" localSheetId="39">#REF!</definedName>
    <definedName name="결제" localSheetId="38">#REF!</definedName>
    <definedName name="결제" localSheetId="28">#REF!</definedName>
    <definedName name="결제" localSheetId="10">#REF!</definedName>
    <definedName name="결제" localSheetId="13">#REF!</definedName>
    <definedName name="결제" localSheetId="12">#REF!</definedName>
    <definedName name="결제" localSheetId="14">#REF!</definedName>
    <definedName name="결제" localSheetId="27">#REF!</definedName>
    <definedName name="결제" localSheetId="1">#REF!</definedName>
    <definedName name="결제" localSheetId="0">#REF!</definedName>
    <definedName name="결제" localSheetId="29">#REF!</definedName>
    <definedName name="결제" localSheetId="11">#REF!</definedName>
    <definedName name="결제">#REF!</definedName>
    <definedName name="경리" localSheetId="0" hidden="1">{#N/A,#N/A,FALSE,"P.C.B"}</definedName>
    <definedName name="경리" hidden="1">{#N/A,#N/A,FALSE,"P.C.B"}</definedName>
    <definedName name="경영" localSheetId="0" hidden="1">{#N/A,#N/A,FALSE,"P.C.B"}</definedName>
    <definedName name="경영" hidden="1">{#N/A,#N/A,FALSE,"P.C.B"}</definedName>
    <definedName name="경영SET" localSheetId="16">#REF!</definedName>
    <definedName name="경영SET" localSheetId="17">#REF!</definedName>
    <definedName name="경영SET" localSheetId="18">#REF!</definedName>
    <definedName name="경영SET" localSheetId="19">#REF!</definedName>
    <definedName name="경영SET" localSheetId="20">#REF!</definedName>
    <definedName name="경영SET" localSheetId="21">#REF!</definedName>
    <definedName name="경영SET" localSheetId="22">#REF!</definedName>
    <definedName name="경영SET" localSheetId="23">#REF!</definedName>
    <definedName name="경영SET" localSheetId="24">#REF!</definedName>
    <definedName name="경영SET" localSheetId="25">#REF!</definedName>
    <definedName name="경영SET" localSheetId="26">#REF!</definedName>
    <definedName name="경영SET" localSheetId="0">#REF!</definedName>
    <definedName name="경영SET">#REF!</definedName>
    <definedName name="경영현황" localSheetId="0" hidden="1">{#N/A,#N/A,FALSE,"P.C.B"}</definedName>
    <definedName name="경영현황" hidden="1">{#N/A,#N/A,FALSE,"P.C.B"}</definedName>
    <definedName name="고객정보" localSheetId="15">#REF!</definedName>
    <definedName name="고객정보" localSheetId="16">#REF!</definedName>
    <definedName name="고객정보" localSheetId="17">#REF!</definedName>
    <definedName name="고객정보" localSheetId="18">#REF!</definedName>
    <definedName name="고객정보" localSheetId="19">#REF!</definedName>
    <definedName name="고객정보" localSheetId="20">#REF!</definedName>
    <definedName name="고객정보" localSheetId="21">#REF!</definedName>
    <definedName name="고객정보" localSheetId="22">#REF!</definedName>
    <definedName name="고객정보" localSheetId="23">#REF!</definedName>
    <definedName name="고객정보" localSheetId="24">#REF!</definedName>
    <definedName name="고객정보" localSheetId="25">#REF!</definedName>
    <definedName name="고객정보" localSheetId="26">#REF!</definedName>
    <definedName name="고객정보" localSheetId="37">#REF!</definedName>
    <definedName name="고객정보" localSheetId="40">#REF!</definedName>
    <definedName name="고객정보" localSheetId="39">#REF!</definedName>
    <definedName name="고객정보" localSheetId="38">#REF!</definedName>
    <definedName name="고객정보" localSheetId="28">#REF!</definedName>
    <definedName name="고객정보" localSheetId="10">#REF!</definedName>
    <definedName name="고객정보" localSheetId="13">#REF!</definedName>
    <definedName name="고객정보" localSheetId="12">#REF!</definedName>
    <definedName name="고객정보" localSheetId="14">#REF!</definedName>
    <definedName name="고객정보" localSheetId="27">#REF!</definedName>
    <definedName name="고객정보" localSheetId="1">#REF!</definedName>
    <definedName name="고객정보" localSheetId="0">#REF!</definedName>
    <definedName name="고객정보" localSheetId="29">#REF!</definedName>
    <definedName name="고객정보" localSheetId="11">#REF!</definedName>
    <definedName name="고객정보">#REF!</definedName>
    <definedName name="공사명">OFFSET([25]공사기본내용입력!$A$6,0,0,COUNTA([25]공사기본내용입력!$A$6:$A$100),1)</definedName>
    <definedName name="공사손익" localSheetId="16" hidden="1">#REF!</definedName>
    <definedName name="공사손익" localSheetId="17" hidden="1">#REF!</definedName>
    <definedName name="공사손익" localSheetId="18" hidden="1">#REF!</definedName>
    <definedName name="공사손익" localSheetId="19" hidden="1">#REF!</definedName>
    <definedName name="공사손익" localSheetId="20" hidden="1">#REF!</definedName>
    <definedName name="공사손익" localSheetId="21" hidden="1">#REF!</definedName>
    <definedName name="공사손익" localSheetId="22" hidden="1">#REF!</definedName>
    <definedName name="공사손익" localSheetId="23" hidden="1">#REF!</definedName>
    <definedName name="공사손익" localSheetId="24" hidden="1">#REF!</definedName>
    <definedName name="공사손익" localSheetId="25" hidden="1">#REF!</definedName>
    <definedName name="공사손익" localSheetId="26" hidden="1">#REF!</definedName>
    <definedName name="공사손익" localSheetId="0" hidden="1">#REF!</definedName>
    <definedName name="공사손익" hidden="1">#REF!</definedName>
    <definedName name="관리" localSheetId="0" hidden="1">{#N/A,#N/A,FALSE,"P.C.B"}</definedName>
    <definedName name="관리" hidden="1">{#N/A,#N/A,FALSE,"P.C.B"}</definedName>
    <definedName name="관리1" localSheetId="0" hidden="1">{#N/A,#N/A,FALSE,"P.C.B"}</definedName>
    <definedName name="관리1" hidden="1">{#N/A,#N/A,FALSE,"P.C.B"}</definedName>
    <definedName name="관리2" localSheetId="0" hidden="1">{#N/A,#N/A,FALSE,"P.C.B"}</definedName>
    <definedName name="관리2" hidden="1">{#N/A,#N/A,FALSE,"P.C.B"}</definedName>
    <definedName name="관리과" localSheetId="0" hidden="1">{#N/A,#N/A,FALSE,"P.C.B"}</definedName>
    <definedName name="관리과" hidden="1">{#N/A,#N/A,FALSE,"P.C.B"}</definedName>
    <definedName name="관리대수">OFFSET([26]GRAPH!$C$6,1,([26]GRAPH!$A$1-1)*3,12,1)</definedName>
    <definedName name="관리리리리" localSheetId="0" hidden="1">{#N/A,#N/A,FALSE,"P.C.B"}</definedName>
    <definedName name="관리리리리" hidden="1">{#N/A,#N/A,FALSE,"P.C.B"}</definedName>
    <definedName name="관리번호" localSheetId="16">#REF!</definedName>
    <definedName name="관리번호" localSheetId="17">#REF!</definedName>
    <definedName name="관리번호" localSheetId="18">#REF!</definedName>
    <definedName name="관리번호" localSheetId="19">#REF!</definedName>
    <definedName name="관리번호" localSheetId="20">#REF!</definedName>
    <definedName name="관리번호" localSheetId="21">#REF!</definedName>
    <definedName name="관리번호" localSheetId="22">#REF!</definedName>
    <definedName name="관리번호" localSheetId="23">#REF!</definedName>
    <definedName name="관리번호" localSheetId="24">#REF!</definedName>
    <definedName name="관리번호" localSheetId="25">#REF!</definedName>
    <definedName name="관리번호" localSheetId="26">#REF!</definedName>
    <definedName name="관리번호" localSheetId="0">#REF!</definedName>
    <definedName name="관리번호">#REF!</definedName>
    <definedName name="관리지표" localSheetId="0" hidden="1">{#N/A,#N/A,FALSE,"P.C.B"}</definedName>
    <definedName name="관리지표" hidden="1">{#N/A,#N/A,FALSE,"P.C.B"}</definedName>
    <definedName name="교체" localSheetId="15">#REF!</definedName>
    <definedName name="교체" localSheetId="16">#REF!</definedName>
    <definedName name="교체" localSheetId="17">#REF!</definedName>
    <definedName name="교체" localSheetId="18">#REF!</definedName>
    <definedName name="교체" localSheetId="19">#REF!</definedName>
    <definedName name="교체" localSheetId="20">#REF!</definedName>
    <definedName name="교체" localSheetId="21">#REF!</definedName>
    <definedName name="교체" localSheetId="22">#REF!</definedName>
    <definedName name="교체" localSheetId="23">#REF!</definedName>
    <definedName name="교체" localSheetId="24">#REF!</definedName>
    <definedName name="교체" localSheetId="25">#REF!</definedName>
    <definedName name="교체" localSheetId="26">#REF!</definedName>
    <definedName name="교체" localSheetId="37">#REF!</definedName>
    <definedName name="교체" localSheetId="40">#REF!</definedName>
    <definedName name="교체" localSheetId="39">#REF!</definedName>
    <definedName name="교체" localSheetId="38">#REF!</definedName>
    <definedName name="교체" localSheetId="28">#REF!</definedName>
    <definedName name="교체" localSheetId="10">#REF!</definedName>
    <definedName name="교체" localSheetId="13">#REF!</definedName>
    <definedName name="교체" localSheetId="12">#REF!</definedName>
    <definedName name="교체" localSheetId="14">#REF!</definedName>
    <definedName name="교체" localSheetId="27">#REF!</definedName>
    <definedName name="교체" localSheetId="1">#REF!</definedName>
    <definedName name="교체" localSheetId="0">#REF!</definedName>
    <definedName name="교체" localSheetId="29">#REF!</definedName>
    <definedName name="교체" localSheetId="11">#REF!</definedName>
    <definedName name="교체">#REF!</definedName>
    <definedName name="교통비" localSheetId="15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16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17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18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19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2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21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22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23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24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25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26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37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4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39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38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28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1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13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12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14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27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1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29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 localSheetId="11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교통비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구분">"◁◁"&amp;INDEX([27]WARRENTY!$C$2:$G$2,1,[27]WARRENTY!$A$1)&amp;"▷▷"</definedName>
    <definedName name="구조조정후" localSheetId="0" hidden="1">{"'AS,SEC'!$A$4:$J$25"}</definedName>
    <definedName name="구조조정후" hidden="1">{"'AS,SEC'!$A$4:$J$25"}</definedName>
    <definedName name="국민연금" localSheetId="15">#REF!</definedName>
    <definedName name="국민연금" localSheetId="16">#REF!</definedName>
    <definedName name="국민연금" localSheetId="17">#REF!</definedName>
    <definedName name="국민연금" localSheetId="18">#REF!</definedName>
    <definedName name="국민연금" localSheetId="19">#REF!</definedName>
    <definedName name="국민연금" localSheetId="20">#REF!</definedName>
    <definedName name="국민연금" localSheetId="21">#REF!</definedName>
    <definedName name="국민연금" localSheetId="22">#REF!</definedName>
    <definedName name="국민연금" localSheetId="23">#REF!</definedName>
    <definedName name="국민연금" localSheetId="24">#REF!</definedName>
    <definedName name="국민연금" localSheetId="25">#REF!</definedName>
    <definedName name="국민연금" localSheetId="26">#REF!</definedName>
    <definedName name="국민연금" localSheetId="37">#REF!</definedName>
    <definedName name="국민연금" localSheetId="40">#REF!</definedName>
    <definedName name="국민연금" localSheetId="39">#REF!</definedName>
    <definedName name="국민연금" localSheetId="38">#REF!</definedName>
    <definedName name="국민연금" localSheetId="28">#REF!</definedName>
    <definedName name="국민연금" localSheetId="10">#REF!</definedName>
    <definedName name="국민연금" localSheetId="13">#REF!</definedName>
    <definedName name="국민연금" localSheetId="12">#REF!</definedName>
    <definedName name="국민연금" localSheetId="14">#REF!</definedName>
    <definedName name="국민연금" localSheetId="27">#REF!</definedName>
    <definedName name="국민연금" localSheetId="1">#REF!</definedName>
    <definedName name="국민연금" localSheetId="0">#REF!</definedName>
    <definedName name="국민연금" localSheetId="29">#REF!</definedName>
    <definedName name="국민연금" localSheetId="11">#REF!</definedName>
    <definedName name="국민연금">#REF!</definedName>
    <definedName name="그로스업03" localSheetId="15">#REF!</definedName>
    <definedName name="그로스업03" localSheetId="16">#REF!</definedName>
    <definedName name="그로스업03" localSheetId="17">#REF!</definedName>
    <definedName name="그로스업03" localSheetId="18">#REF!</definedName>
    <definedName name="그로스업03" localSheetId="19">#REF!</definedName>
    <definedName name="그로스업03" localSheetId="20">#REF!</definedName>
    <definedName name="그로스업03" localSheetId="21">#REF!</definedName>
    <definedName name="그로스업03" localSheetId="22">#REF!</definedName>
    <definedName name="그로스업03" localSheetId="23">#REF!</definedName>
    <definedName name="그로스업03" localSheetId="24">#REF!</definedName>
    <definedName name="그로스업03" localSheetId="25">#REF!</definedName>
    <definedName name="그로스업03" localSheetId="26">#REF!</definedName>
    <definedName name="그로스업03" localSheetId="37">#REF!</definedName>
    <definedName name="그로스업03" localSheetId="40">#REF!</definedName>
    <definedName name="그로스업03" localSheetId="39">#REF!</definedName>
    <definedName name="그로스업03" localSheetId="38">#REF!</definedName>
    <definedName name="그로스업03" localSheetId="28">#REF!</definedName>
    <definedName name="그로스업03" localSheetId="10">#REF!</definedName>
    <definedName name="그로스업03" localSheetId="13">#REF!</definedName>
    <definedName name="그로스업03" localSheetId="12">#REF!</definedName>
    <definedName name="그로스업03" localSheetId="14">#REF!</definedName>
    <definedName name="그로스업03" localSheetId="27">#REF!</definedName>
    <definedName name="그로스업03" localSheetId="1">#REF!</definedName>
    <definedName name="그로스업03" localSheetId="0">#REF!</definedName>
    <definedName name="그로스업03" localSheetId="29">#REF!</definedName>
    <definedName name="그로스업03" localSheetId="11">#REF!</definedName>
    <definedName name="그로스업03">#REF!</definedName>
    <definedName name="그로스업04" localSheetId="15">#REF!</definedName>
    <definedName name="그로스업04" localSheetId="16">#REF!</definedName>
    <definedName name="그로스업04" localSheetId="17">#REF!</definedName>
    <definedName name="그로스업04" localSheetId="18">#REF!</definedName>
    <definedName name="그로스업04" localSheetId="19">#REF!</definedName>
    <definedName name="그로스업04" localSheetId="20">#REF!</definedName>
    <definedName name="그로스업04" localSheetId="21">#REF!</definedName>
    <definedName name="그로스업04" localSheetId="22">#REF!</definedName>
    <definedName name="그로스업04" localSheetId="23">#REF!</definedName>
    <definedName name="그로스업04" localSheetId="24">#REF!</definedName>
    <definedName name="그로스업04" localSheetId="25">#REF!</definedName>
    <definedName name="그로스업04" localSheetId="26">#REF!</definedName>
    <definedName name="그로스업04" localSheetId="37">#REF!</definedName>
    <definedName name="그로스업04" localSheetId="40">#REF!</definedName>
    <definedName name="그로스업04" localSheetId="39">#REF!</definedName>
    <definedName name="그로스업04" localSheetId="38">#REF!</definedName>
    <definedName name="그로스업04" localSheetId="28">#REF!</definedName>
    <definedName name="그로스업04" localSheetId="10">#REF!</definedName>
    <definedName name="그로스업04" localSheetId="13">#REF!</definedName>
    <definedName name="그로스업04" localSheetId="12">#REF!</definedName>
    <definedName name="그로스업04" localSheetId="14">#REF!</definedName>
    <definedName name="그로스업04" localSheetId="27">#REF!</definedName>
    <definedName name="그로스업04" localSheetId="1">#REF!</definedName>
    <definedName name="그로스업04" localSheetId="0">#REF!</definedName>
    <definedName name="그로스업04" localSheetId="29">#REF!</definedName>
    <definedName name="그로스업04" localSheetId="11">#REF!</definedName>
    <definedName name="그로스업04">#REF!</definedName>
    <definedName name="그로스업율03" localSheetId="15">#REF!</definedName>
    <definedName name="그로스업율03" localSheetId="16">#REF!</definedName>
    <definedName name="그로스업율03" localSheetId="17">#REF!</definedName>
    <definedName name="그로스업율03" localSheetId="18">#REF!</definedName>
    <definedName name="그로스업율03" localSheetId="19">#REF!</definedName>
    <definedName name="그로스업율03" localSheetId="20">#REF!</definedName>
    <definedName name="그로스업율03" localSheetId="21">#REF!</definedName>
    <definedName name="그로스업율03" localSheetId="22">#REF!</definedName>
    <definedName name="그로스업율03" localSheetId="23">#REF!</definedName>
    <definedName name="그로스업율03" localSheetId="24">#REF!</definedName>
    <definedName name="그로스업율03" localSheetId="25">#REF!</definedName>
    <definedName name="그로스업율03" localSheetId="26">#REF!</definedName>
    <definedName name="그로스업율03" localSheetId="37">#REF!</definedName>
    <definedName name="그로스업율03" localSheetId="40">#REF!</definedName>
    <definedName name="그로스업율03" localSheetId="39">#REF!</definedName>
    <definedName name="그로스업율03" localSheetId="38">#REF!</definedName>
    <definedName name="그로스업율03" localSheetId="28">#REF!</definedName>
    <definedName name="그로스업율03" localSheetId="10">#REF!</definedName>
    <definedName name="그로스업율03" localSheetId="13">#REF!</definedName>
    <definedName name="그로스업율03" localSheetId="12">#REF!</definedName>
    <definedName name="그로스업율03" localSheetId="14">#REF!</definedName>
    <definedName name="그로스업율03" localSheetId="27">#REF!</definedName>
    <definedName name="그로스업율03" localSheetId="1">#REF!</definedName>
    <definedName name="그로스업율03" localSheetId="0">#REF!</definedName>
    <definedName name="그로스업율03" localSheetId="29">#REF!</definedName>
    <definedName name="그로스업율03" localSheetId="11">#REF!</definedName>
    <definedName name="그로스업율03">#REF!</definedName>
    <definedName name="그로스업율04" localSheetId="15">#REF!</definedName>
    <definedName name="그로스업율04" localSheetId="16">#REF!</definedName>
    <definedName name="그로스업율04" localSheetId="17">#REF!</definedName>
    <definedName name="그로스업율04" localSheetId="18">#REF!</definedName>
    <definedName name="그로스업율04" localSheetId="19">#REF!</definedName>
    <definedName name="그로스업율04" localSheetId="20">#REF!</definedName>
    <definedName name="그로스업율04" localSheetId="21">#REF!</definedName>
    <definedName name="그로스업율04" localSheetId="22">#REF!</definedName>
    <definedName name="그로스업율04" localSheetId="23">#REF!</definedName>
    <definedName name="그로스업율04" localSheetId="24">#REF!</definedName>
    <definedName name="그로스업율04" localSheetId="25">#REF!</definedName>
    <definedName name="그로스업율04" localSheetId="26">#REF!</definedName>
    <definedName name="그로스업율04" localSheetId="37">#REF!</definedName>
    <definedName name="그로스업율04" localSheetId="40">#REF!</definedName>
    <definedName name="그로스업율04" localSheetId="39">#REF!</definedName>
    <definedName name="그로스업율04" localSheetId="38">#REF!</definedName>
    <definedName name="그로스업율04" localSheetId="28">#REF!</definedName>
    <definedName name="그로스업율04" localSheetId="10">#REF!</definedName>
    <definedName name="그로스업율04" localSheetId="13">#REF!</definedName>
    <definedName name="그로스업율04" localSheetId="12">#REF!</definedName>
    <definedName name="그로스업율04" localSheetId="14">#REF!</definedName>
    <definedName name="그로스업율04" localSheetId="27">#REF!</definedName>
    <definedName name="그로스업율04" localSheetId="1">#REF!</definedName>
    <definedName name="그로스업율04" localSheetId="0">#REF!</definedName>
    <definedName name="그로스업율04" localSheetId="29">#REF!</definedName>
    <definedName name="그로스업율04" localSheetId="11">#REF!</definedName>
    <definedName name="그로스업율04">#REF!</definedName>
    <definedName name="그로스업포함배당소득금액03" localSheetId="15">#REF!</definedName>
    <definedName name="그로스업포함배당소득금액03" localSheetId="16">#REF!</definedName>
    <definedName name="그로스업포함배당소득금액03" localSheetId="17">#REF!</definedName>
    <definedName name="그로스업포함배당소득금액03" localSheetId="18">#REF!</definedName>
    <definedName name="그로스업포함배당소득금액03" localSheetId="19">#REF!</definedName>
    <definedName name="그로스업포함배당소득금액03" localSheetId="20">#REF!</definedName>
    <definedName name="그로스업포함배당소득금액03" localSheetId="21">#REF!</definedName>
    <definedName name="그로스업포함배당소득금액03" localSheetId="22">#REF!</definedName>
    <definedName name="그로스업포함배당소득금액03" localSheetId="23">#REF!</definedName>
    <definedName name="그로스업포함배당소득금액03" localSheetId="24">#REF!</definedName>
    <definedName name="그로스업포함배당소득금액03" localSheetId="25">#REF!</definedName>
    <definedName name="그로스업포함배당소득금액03" localSheetId="26">#REF!</definedName>
    <definedName name="그로스업포함배당소득금액03" localSheetId="37">#REF!</definedName>
    <definedName name="그로스업포함배당소득금액03" localSheetId="40">#REF!</definedName>
    <definedName name="그로스업포함배당소득금액03" localSheetId="39">#REF!</definedName>
    <definedName name="그로스업포함배당소득금액03" localSheetId="38">#REF!</definedName>
    <definedName name="그로스업포함배당소득금액03" localSheetId="28">#REF!</definedName>
    <definedName name="그로스업포함배당소득금액03" localSheetId="10">#REF!</definedName>
    <definedName name="그로스업포함배당소득금액03" localSheetId="13">#REF!</definedName>
    <definedName name="그로스업포함배당소득금액03" localSheetId="12">#REF!</definedName>
    <definedName name="그로스업포함배당소득금액03" localSheetId="14">#REF!</definedName>
    <definedName name="그로스업포함배당소득금액03" localSheetId="27">#REF!</definedName>
    <definedName name="그로스업포함배당소득금액03" localSheetId="1">#REF!</definedName>
    <definedName name="그로스업포함배당소득금액03" localSheetId="0">#REF!</definedName>
    <definedName name="그로스업포함배당소득금액03" localSheetId="29">#REF!</definedName>
    <definedName name="그로스업포함배당소득금액03" localSheetId="11">#REF!</definedName>
    <definedName name="그로스업포함배당소득금액03">#REF!</definedName>
    <definedName name="그로스업포함배당소득금액04" localSheetId="15">#REF!</definedName>
    <definedName name="그로스업포함배당소득금액04" localSheetId="16">#REF!</definedName>
    <definedName name="그로스업포함배당소득금액04" localSheetId="17">#REF!</definedName>
    <definedName name="그로스업포함배당소득금액04" localSheetId="18">#REF!</definedName>
    <definedName name="그로스업포함배당소득금액04" localSheetId="19">#REF!</definedName>
    <definedName name="그로스업포함배당소득금액04" localSheetId="20">#REF!</definedName>
    <definedName name="그로스업포함배당소득금액04" localSheetId="21">#REF!</definedName>
    <definedName name="그로스업포함배당소득금액04" localSheetId="22">#REF!</definedName>
    <definedName name="그로스업포함배당소득금액04" localSheetId="23">#REF!</definedName>
    <definedName name="그로스업포함배당소득금액04" localSheetId="24">#REF!</definedName>
    <definedName name="그로스업포함배당소득금액04" localSheetId="25">#REF!</definedName>
    <definedName name="그로스업포함배당소득금액04" localSheetId="26">#REF!</definedName>
    <definedName name="그로스업포함배당소득금액04" localSheetId="37">#REF!</definedName>
    <definedName name="그로스업포함배당소득금액04" localSheetId="40">#REF!</definedName>
    <definedName name="그로스업포함배당소득금액04" localSheetId="39">#REF!</definedName>
    <definedName name="그로스업포함배당소득금액04" localSheetId="38">#REF!</definedName>
    <definedName name="그로스업포함배당소득금액04" localSheetId="28">#REF!</definedName>
    <definedName name="그로스업포함배당소득금액04" localSheetId="10">#REF!</definedName>
    <definedName name="그로스업포함배당소득금액04" localSheetId="13">#REF!</definedName>
    <definedName name="그로스업포함배당소득금액04" localSheetId="12">#REF!</definedName>
    <definedName name="그로스업포함배당소득금액04" localSheetId="14">#REF!</definedName>
    <definedName name="그로스업포함배당소득금액04" localSheetId="27">#REF!</definedName>
    <definedName name="그로스업포함배당소득금액04" localSheetId="1">#REF!</definedName>
    <definedName name="그로스업포함배당소득금액04" localSheetId="0">#REF!</definedName>
    <definedName name="그로스업포함배당소득금액04" localSheetId="29">#REF!</definedName>
    <definedName name="그로스업포함배당소득금액04" localSheetId="11">#REF!</definedName>
    <definedName name="그로스업포함배당소득금액04">#REF!</definedName>
    <definedName name="근소공제2" localSheetId="15">#REF!</definedName>
    <definedName name="근소공제2" localSheetId="16">#REF!</definedName>
    <definedName name="근소공제2" localSheetId="17">#REF!</definedName>
    <definedName name="근소공제2" localSheetId="18">#REF!</definedName>
    <definedName name="근소공제2" localSheetId="19">#REF!</definedName>
    <definedName name="근소공제2" localSheetId="20">#REF!</definedName>
    <definedName name="근소공제2" localSheetId="21">#REF!</definedName>
    <definedName name="근소공제2" localSheetId="22">#REF!</definedName>
    <definedName name="근소공제2" localSheetId="23">#REF!</definedName>
    <definedName name="근소공제2" localSheetId="24">#REF!</definedName>
    <definedName name="근소공제2" localSheetId="25">#REF!</definedName>
    <definedName name="근소공제2" localSheetId="26">#REF!</definedName>
    <definedName name="근소공제2" localSheetId="37">#REF!</definedName>
    <definedName name="근소공제2" localSheetId="40">#REF!</definedName>
    <definedName name="근소공제2" localSheetId="39">#REF!</definedName>
    <definedName name="근소공제2" localSheetId="38">#REF!</definedName>
    <definedName name="근소공제2" localSheetId="28">#REF!</definedName>
    <definedName name="근소공제2" localSheetId="10">#REF!</definedName>
    <definedName name="근소공제2" localSheetId="13">#REF!</definedName>
    <definedName name="근소공제2" localSheetId="12">#REF!</definedName>
    <definedName name="근소공제2" localSheetId="14">#REF!</definedName>
    <definedName name="근소공제2" localSheetId="27">#REF!</definedName>
    <definedName name="근소공제2" localSheetId="1">#REF!</definedName>
    <definedName name="근소공제2" localSheetId="0">#REF!</definedName>
    <definedName name="근소공제2" localSheetId="29">#REF!</definedName>
    <definedName name="근소공제2" localSheetId="11">#REF!</definedName>
    <definedName name="근소공제2">#REF!</definedName>
    <definedName name="근소공제2001" localSheetId="15">#REF!</definedName>
    <definedName name="근소공제2001" localSheetId="16">#REF!</definedName>
    <definedName name="근소공제2001" localSheetId="17">#REF!</definedName>
    <definedName name="근소공제2001" localSheetId="18">#REF!</definedName>
    <definedName name="근소공제2001" localSheetId="19">#REF!</definedName>
    <definedName name="근소공제2001" localSheetId="20">#REF!</definedName>
    <definedName name="근소공제2001" localSheetId="21">#REF!</definedName>
    <definedName name="근소공제2001" localSheetId="22">#REF!</definedName>
    <definedName name="근소공제2001" localSheetId="23">#REF!</definedName>
    <definedName name="근소공제2001" localSheetId="24">#REF!</definedName>
    <definedName name="근소공제2001" localSheetId="25">#REF!</definedName>
    <definedName name="근소공제2001" localSheetId="26">#REF!</definedName>
    <definedName name="근소공제2001" localSheetId="37">#REF!</definedName>
    <definedName name="근소공제2001" localSheetId="40">#REF!</definedName>
    <definedName name="근소공제2001" localSheetId="39">#REF!</definedName>
    <definedName name="근소공제2001" localSheetId="38">#REF!</definedName>
    <definedName name="근소공제2001" localSheetId="28">#REF!</definedName>
    <definedName name="근소공제2001" localSheetId="10">#REF!</definedName>
    <definedName name="근소공제2001" localSheetId="13">#REF!</definedName>
    <definedName name="근소공제2001" localSheetId="12">#REF!</definedName>
    <definedName name="근소공제2001" localSheetId="14">#REF!</definedName>
    <definedName name="근소공제2001" localSheetId="27">#REF!</definedName>
    <definedName name="근소공제2001" localSheetId="1">#REF!</definedName>
    <definedName name="근소공제2001" localSheetId="0">#REF!</definedName>
    <definedName name="근소공제2001" localSheetId="29">#REF!</definedName>
    <definedName name="근소공제2001" localSheetId="11">#REF!</definedName>
    <definedName name="근소공제2001">#REF!</definedName>
    <definedName name="근소공제2002" localSheetId="15">#REF!</definedName>
    <definedName name="근소공제2002" localSheetId="16">#REF!</definedName>
    <definedName name="근소공제2002" localSheetId="17">#REF!</definedName>
    <definedName name="근소공제2002" localSheetId="18">#REF!</definedName>
    <definedName name="근소공제2002" localSheetId="19">#REF!</definedName>
    <definedName name="근소공제2002" localSheetId="20">#REF!</definedName>
    <definedName name="근소공제2002" localSheetId="21">#REF!</definedName>
    <definedName name="근소공제2002" localSheetId="22">#REF!</definedName>
    <definedName name="근소공제2002" localSheetId="23">#REF!</definedName>
    <definedName name="근소공제2002" localSheetId="24">#REF!</definedName>
    <definedName name="근소공제2002" localSheetId="25">#REF!</definedName>
    <definedName name="근소공제2002" localSheetId="26">#REF!</definedName>
    <definedName name="근소공제2002" localSheetId="37">#REF!</definedName>
    <definedName name="근소공제2002" localSheetId="40">#REF!</definedName>
    <definedName name="근소공제2002" localSheetId="39">#REF!</definedName>
    <definedName name="근소공제2002" localSheetId="38">#REF!</definedName>
    <definedName name="근소공제2002" localSheetId="28">#REF!</definedName>
    <definedName name="근소공제2002" localSheetId="10">#REF!</definedName>
    <definedName name="근소공제2002" localSheetId="13">#REF!</definedName>
    <definedName name="근소공제2002" localSheetId="12">#REF!</definedName>
    <definedName name="근소공제2002" localSheetId="14">#REF!</definedName>
    <definedName name="근소공제2002" localSheetId="27">#REF!</definedName>
    <definedName name="근소공제2002" localSheetId="1">#REF!</definedName>
    <definedName name="근소공제2002" localSheetId="0">#REF!</definedName>
    <definedName name="근소공제2002" localSheetId="29">#REF!</definedName>
    <definedName name="근소공제2002" localSheetId="11">#REF!</definedName>
    <definedName name="근소공제2002">#REF!</definedName>
    <definedName name="근소공제2003" localSheetId="15">#REF!</definedName>
    <definedName name="근소공제2003" localSheetId="16">#REF!</definedName>
    <definedName name="근소공제2003" localSheetId="17">#REF!</definedName>
    <definedName name="근소공제2003" localSheetId="18">#REF!</definedName>
    <definedName name="근소공제2003" localSheetId="19">#REF!</definedName>
    <definedName name="근소공제2003" localSheetId="20">#REF!</definedName>
    <definedName name="근소공제2003" localSheetId="21">#REF!</definedName>
    <definedName name="근소공제2003" localSheetId="22">#REF!</definedName>
    <definedName name="근소공제2003" localSheetId="23">#REF!</definedName>
    <definedName name="근소공제2003" localSheetId="24">#REF!</definedName>
    <definedName name="근소공제2003" localSheetId="25">#REF!</definedName>
    <definedName name="근소공제2003" localSheetId="26">#REF!</definedName>
    <definedName name="근소공제2003" localSheetId="37">#REF!</definedName>
    <definedName name="근소공제2003" localSheetId="40">#REF!</definedName>
    <definedName name="근소공제2003" localSheetId="39">#REF!</definedName>
    <definedName name="근소공제2003" localSheetId="38">#REF!</definedName>
    <definedName name="근소공제2003" localSheetId="28">#REF!</definedName>
    <definedName name="근소공제2003" localSheetId="10">#REF!</definedName>
    <definedName name="근소공제2003" localSheetId="13">#REF!</definedName>
    <definedName name="근소공제2003" localSheetId="12">#REF!</definedName>
    <definedName name="근소공제2003" localSheetId="14">#REF!</definedName>
    <definedName name="근소공제2003" localSheetId="27">#REF!</definedName>
    <definedName name="근소공제2003" localSheetId="1">#REF!</definedName>
    <definedName name="근소공제2003" localSheetId="0">#REF!</definedName>
    <definedName name="근소공제2003" localSheetId="29">#REF!</definedName>
    <definedName name="근소공제2003" localSheetId="11">#REF!</definedName>
    <definedName name="근소공제2003">#REF!</definedName>
    <definedName name="근소공제2004" localSheetId="15">#REF!</definedName>
    <definedName name="근소공제2004" localSheetId="16">#REF!</definedName>
    <definedName name="근소공제2004" localSheetId="17">#REF!</definedName>
    <definedName name="근소공제2004" localSheetId="18">#REF!</definedName>
    <definedName name="근소공제2004" localSheetId="19">#REF!</definedName>
    <definedName name="근소공제2004" localSheetId="20">#REF!</definedName>
    <definedName name="근소공제2004" localSheetId="21">#REF!</definedName>
    <definedName name="근소공제2004" localSheetId="22">#REF!</definedName>
    <definedName name="근소공제2004" localSheetId="23">#REF!</definedName>
    <definedName name="근소공제2004" localSheetId="24">#REF!</definedName>
    <definedName name="근소공제2004" localSheetId="25">#REF!</definedName>
    <definedName name="근소공제2004" localSheetId="26">#REF!</definedName>
    <definedName name="근소공제2004" localSheetId="37">#REF!</definedName>
    <definedName name="근소공제2004" localSheetId="40">#REF!</definedName>
    <definedName name="근소공제2004" localSheetId="39">#REF!</definedName>
    <definedName name="근소공제2004" localSheetId="38">#REF!</definedName>
    <definedName name="근소공제2004" localSheetId="28">#REF!</definedName>
    <definedName name="근소공제2004" localSheetId="10">#REF!</definedName>
    <definedName name="근소공제2004" localSheetId="13">#REF!</definedName>
    <definedName name="근소공제2004" localSheetId="12">#REF!</definedName>
    <definedName name="근소공제2004" localSheetId="14">#REF!</definedName>
    <definedName name="근소공제2004" localSheetId="27">#REF!</definedName>
    <definedName name="근소공제2004" localSheetId="1">#REF!</definedName>
    <definedName name="근소공제2004" localSheetId="0">#REF!</definedName>
    <definedName name="근소공제2004" localSheetId="29">#REF!</definedName>
    <definedName name="근소공제2004" localSheetId="11">#REF!</definedName>
    <definedName name="근소공제2004">#REF!</definedName>
    <definedName name="근소공제2005" localSheetId="15">#REF!</definedName>
    <definedName name="근소공제2005" localSheetId="16">#REF!</definedName>
    <definedName name="근소공제2005" localSheetId="17">#REF!</definedName>
    <definedName name="근소공제2005" localSheetId="18">#REF!</definedName>
    <definedName name="근소공제2005" localSheetId="19">#REF!</definedName>
    <definedName name="근소공제2005" localSheetId="20">#REF!</definedName>
    <definedName name="근소공제2005" localSheetId="21">#REF!</definedName>
    <definedName name="근소공제2005" localSheetId="22">#REF!</definedName>
    <definedName name="근소공제2005" localSheetId="23">#REF!</definedName>
    <definedName name="근소공제2005" localSheetId="24">#REF!</definedName>
    <definedName name="근소공제2005" localSheetId="25">#REF!</definedName>
    <definedName name="근소공제2005" localSheetId="26">#REF!</definedName>
    <definedName name="근소공제2005" localSheetId="37">#REF!</definedName>
    <definedName name="근소공제2005" localSheetId="40">#REF!</definedName>
    <definedName name="근소공제2005" localSheetId="39">#REF!</definedName>
    <definedName name="근소공제2005" localSheetId="38">#REF!</definedName>
    <definedName name="근소공제2005" localSheetId="28">#REF!</definedName>
    <definedName name="근소공제2005" localSheetId="10">#REF!</definedName>
    <definedName name="근소공제2005" localSheetId="13">#REF!</definedName>
    <definedName name="근소공제2005" localSheetId="12">#REF!</definedName>
    <definedName name="근소공제2005" localSheetId="14">#REF!</definedName>
    <definedName name="근소공제2005" localSheetId="27">#REF!</definedName>
    <definedName name="근소공제2005" localSheetId="1">#REF!</definedName>
    <definedName name="근소공제2005" localSheetId="0">#REF!</definedName>
    <definedName name="근소공제2005" localSheetId="29">#REF!</definedName>
    <definedName name="근소공제2005" localSheetId="11">#REF!</definedName>
    <definedName name="근소공제2005">#REF!</definedName>
    <definedName name="근소공제2006" localSheetId="15">#REF!</definedName>
    <definedName name="근소공제2006" localSheetId="16">#REF!</definedName>
    <definedName name="근소공제2006" localSheetId="17">#REF!</definedName>
    <definedName name="근소공제2006" localSheetId="18">#REF!</definedName>
    <definedName name="근소공제2006" localSheetId="19">#REF!</definedName>
    <definedName name="근소공제2006" localSheetId="20">#REF!</definedName>
    <definedName name="근소공제2006" localSheetId="21">#REF!</definedName>
    <definedName name="근소공제2006" localSheetId="22">#REF!</definedName>
    <definedName name="근소공제2006" localSheetId="23">#REF!</definedName>
    <definedName name="근소공제2006" localSheetId="24">#REF!</definedName>
    <definedName name="근소공제2006" localSheetId="25">#REF!</definedName>
    <definedName name="근소공제2006" localSheetId="26">#REF!</definedName>
    <definedName name="근소공제2006" localSheetId="37">#REF!</definedName>
    <definedName name="근소공제2006" localSheetId="40">#REF!</definedName>
    <definedName name="근소공제2006" localSheetId="39">#REF!</definedName>
    <definedName name="근소공제2006" localSheetId="38">#REF!</definedName>
    <definedName name="근소공제2006" localSheetId="28">#REF!</definedName>
    <definedName name="근소공제2006" localSheetId="10">#REF!</definedName>
    <definedName name="근소공제2006" localSheetId="13">#REF!</definedName>
    <definedName name="근소공제2006" localSheetId="12">#REF!</definedName>
    <definedName name="근소공제2006" localSheetId="14">#REF!</definedName>
    <definedName name="근소공제2006" localSheetId="27">#REF!</definedName>
    <definedName name="근소공제2006" localSheetId="1">#REF!</definedName>
    <definedName name="근소공제2006" localSheetId="0">#REF!</definedName>
    <definedName name="근소공제2006" localSheetId="29">#REF!</definedName>
    <definedName name="근소공제2006" localSheetId="11">#REF!</definedName>
    <definedName name="근소공제2006">#REF!</definedName>
    <definedName name="근소공제변경" localSheetId="15">#REF!</definedName>
    <definedName name="근소공제변경" localSheetId="16">#REF!</definedName>
    <definedName name="근소공제변경" localSheetId="17">#REF!</definedName>
    <definedName name="근소공제변경" localSheetId="18">#REF!</definedName>
    <definedName name="근소공제변경" localSheetId="19">#REF!</definedName>
    <definedName name="근소공제변경" localSheetId="20">#REF!</definedName>
    <definedName name="근소공제변경" localSheetId="21">#REF!</definedName>
    <definedName name="근소공제변경" localSheetId="22">#REF!</definedName>
    <definedName name="근소공제변경" localSheetId="23">#REF!</definedName>
    <definedName name="근소공제변경" localSheetId="24">#REF!</definedName>
    <definedName name="근소공제변경" localSheetId="25">#REF!</definedName>
    <definedName name="근소공제변경" localSheetId="26">#REF!</definedName>
    <definedName name="근소공제변경" localSheetId="37">#REF!</definedName>
    <definedName name="근소공제변경" localSheetId="40">#REF!</definedName>
    <definedName name="근소공제변경" localSheetId="39">#REF!</definedName>
    <definedName name="근소공제변경" localSheetId="38">#REF!</definedName>
    <definedName name="근소공제변경" localSheetId="28">#REF!</definedName>
    <definedName name="근소공제변경" localSheetId="10">#REF!</definedName>
    <definedName name="근소공제변경" localSheetId="13">#REF!</definedName>
    <definedName name="근소공제변경" localSheetId="12">#REF!</definedName>
    <definedName name="근소공제변경" localSheetId="14">#REF!</definedName>
    <definedName name="근소공제변경" localSheetId="27">#REF!</definedName>
    <definedName name="근소공제변경" localSheetId="1">#REF!</definedName>
    <definedName name="근소공제변경" localSheetId="0">#REF!</definedName>
    <definedName name="근소공제변경" localSheetId="29">#REF!</definedName>
    <definedName name="근소공제변경" localSheetId="11">#REF!</definedName>
    <definedName name="근소공제변경">#REF!</definedName>
    <definedName name="근찬" localSheetId="0">{"'Sheet1'!$A$1:$H$36"}</definedName>
    <definedName name="근찬">{"'Sheet1'!$A$1:$H$36"}</definedName>
    <definedName name="금융소득계03" localSheetId="15">#REF!</definedName>
    <definedName name="금융소득계03" localSheetId="16">#REF!</definedName>
    <definedName name="금융소득계03" localSheetId="17">#REF!</definedName>
    <definedName name="금융소득계03" localSheetId="18">#REF!</definedName>
    <definedName name="금융소득계03" localSheetId="19">#REF!</definedName>
    <definedName name="금융소득계03" localSheetId="20">#REF!</definedName>
    <definedName name="금융소득계03" localSheetId="21">#REF!</definedName>
    <definedName name="금융소득계03" localSheetId="22">#REF!</definedName>
    <definedName name="금융소득계03" localSheetId="23">#REF!</definedName>
    <definedName name="금융소득계03" localSheetId="24">#REF!</definedName>
    <definedName name="금융소득계03" localSheetId="25">#REF!</definedName>
    <definedName name="금융소득계03" localSheetId="26">#REF!</definedName>
    <definedName name="금융소득계03" localSheetId="37">#REF!</definedName>
    <definedName name="금융소득계03" localSheetId="40">#REF!</definedName>
    <definedName name="금융소득계03" localSheetId="39">#REF!</definedName>
    <definedName name="금융소득계03" localSheetId="38">#REF!</definedName>
    <definedName name="금융소득계03" localSheetId="28">#REF!</definedName>
    <definedName name="금융소득계03" localSheetId="10">#REF!</definedName>
    <definedName name="금융소득계03" localSheetId="13">#REF!</definedName>
    <definedName name="금융소득계03" localSheetId="12">#REF!</definedName>
    <definedName name="금융소득계03" localSheetId="14">#REF!</definedName>
    <definedName name="금융소득계03" localSheetId="27">#REF!</definedName>
    <definedName name="금융소득계03" localSheetId="1">#REF!</definedName>
    <definedName name="금융소득계03" localSheetId="0">#REF!</definedName>
    <definedName name="금융소득계03" localSheetId="29">#REF!</definedName>
    <definedName name="금융소득계03" localSheetId="11">#REF!</definedName>
    <definedName name="금융소득계03">#REF!</definedName>
    <definedName name="금융소득계04" localSheetId="15">#REF!</definedName>
    <definedName name="금융소득계04" localSheetId="16">#REF!</definedName>
    <definedName name="금융소득계04" localSheetId="17">#REF!</definedName>
    <definedName name="금융소득계04" localSheetId="18">#REF!</definedName>
    <definedName name="금융소득계04" localSheetId="19">#REF!</definedName>
    <definedName name="금융소득계04" localSheetId="20">#REF!</definedName>
    <definedName name="금융소득계04" localSheetId="21">#REF!</definedName>
    <definedName name="금융소득계04" localSheetId="22">#REF!</definedName>
    <definedName name="금융소득계04" localSheetId="23">#REF!</definedName>
    <definedName name="금융소득계04" localSheetId="24">#REF!</definedName>
    <definedName name="금융소득계04" localSheetId="25">#REF!</definedName>
    <definedName name="금융소득계04" localSheetId="26">#REF!</definedName>
    <definedName name="금융소득계04" localSheetId="37">#REF!</definedName>
    <definedName name="금융소득계04" localSheetId="40">#REF!</definedName>
    <definedName name="금융소득계04" localSheetId="39">#REF!</definedName>
    <definedName name="금융소득계04" localSheetId="38">#REF!</definedName>
    <definedName name="금융소득계04" localSheetId="28">#REF!</definedName>
    <definedName name="금융소득계04" localSheetId="10">#REF!</definedName>
    <definedName name="금융소득계04" localSheetId="13">#REF!</definedName>
    <definedName name="금융소득계04" localSheetId="12">#REF!</definedName>
    <definedName name="금융소득계04" localSheetId="14">#REF!</definedName>
    <definedName name="금융소득계04" localSheetId="27">#REF!</definedName>
    <definedName name="금융소득계04" localSheetId="1">#REF!</definedName>
    <definedName name="금융소득계04" localSheetId="0">#REF!</definedName>
    <definedName name="금융소득계04" localSheetId="29">#REF!</definedName>
    <definedName name="금융소득계04" localSheetId="11">#REF!</definedName>
    <definedName name="금융소득계04">#REF!</definedName>
    <definedName name="금융소득비교과세산출세액03" localSheetId="15">#REF!</definedName>
    <definedName name="금융소득비교과세산출세액03" localSheetId="16">#REF!</definedName>
    <definedName name="금융소득비교과세산출세액03" localSheetId="17">#REF!</definedName>
    <definedName name="금융소득비교과세산출세액03" localSheetId="18">#REF!</definedName>
    <definedName name="금융소득비교과세산출세액03" localSheetId="19">#REF!</definedName>
    <definedName name="금융소득비교과세산출세액03" localSheetId="20">#REF!</definedName>
    <definedName name="금융소득비교과세산출세액03" localSheetId="21">#REF!</definedName>
    <definedName name="금융소득비교과세산출세액03" localSheetId="22">#REF!</definedName>
    <definedName name="금융소득비교과세산출세액03" localSheetId="23">#REF!</definedName>
    <definedName name="금융소득비교과세산출세액03" localSheetId="24">#REF!</definedName>
    <definedName name="금융소득비교과세산출세액03" localSheetId="25">#REF!</definedName>
    <definedName name="금융소득비교과세산출세액03" localSheetId="26">#REF!</definedName>
    <definedName name="금융소득비교과세산출세액03" localSheetId="37">#REF!</definedName>
    <definedName name="금융소득비교과세산출세액03" localSheetId="40">#REF!</definedName>
    <definedName name="금융소득비교과세산출세액03" localSheetId="39">#REF!</definedName>
    <definedName name="금융소득비교과세산출세액03" localSheetId="38">#REF!</definedName>
    <definedName name="금융소득비교과세산출세액03" localSheetId="28">#REF!</definedName>
    <definedName name="금융소득비교과세산출세액03" localSheetId="10">#REF!</definedName>
    <definedName name="금융소득비교과세산출세액03" localSheetId="13">#REF!</definedName>
    <definedName name="금융소득비교과세산출세액03" localSheetId="12">#REF!</definedName>
    <definedName name="금융소득비교과세산출세액03" localSheetId="14">#REF!</definedName>
    <definedName name="금융소득비교과세산출세액03" localSheetId="27">#REF!</definedName>
    <definedName name="금융소득비교과세산출세액03" localSheetId="1">#REF!</definedName>
    <definedName name="금융소득비교과세산출세액03" localSheetId="0">#REF!</definedName>
    <definedName name="금융소득비교과세산출세액03" localSheetId="29">#REF!</definedName>
    <definedName name="금융소득비교과세산출세액03" localSheetId="11">#REF!</definedName>
    <definedName name="금융소득비교과세산출세액03">#REF!</definedName>
    <definedName name="금융소득비교과세산출세액04" localSheetId="15">#REF!</definedName>
    <definedName name="금융소득비교과세산출세액04" localSheetId="16">#REF!</definedName>
    <definedName name="금융소득비교과세산출세액04" localSheetId="17">#REF!</definedName>
    <definedName name="금융소득비교과세산출세액04" localSheetId="18">#REF!</definedName>
    <definedName name="금융소득비교과세산출세액04" localSheetId="19">#REF!</definedName>
    <definedName name="금융소득비교과세산출세액04" localSheetId="20">#REF!</definedName>
    <definedName name="금융소득비교과세산출세액04" localSheetId="21">#REF!</definedName>
    <definedName name="금융소득비교과세산출세액04" localSheetId="22">#REF!</definedName>
    <definedName name="금융소득비교과세산출세액04" localSheetId="23">#REF!</definedName>
    <definedName name="금융소득비교과세산출세액04" localSheetId="24">#REF!</definedName>
    <definedName name="금융소득비교과세산출세액04" localSheetId="25">#REF!</definedName>
    <definedName name="금융소득비교과세산출세액04" localSheetId="26">#REF!</definedName>
    <definedName name="금융소득비교과세산출세액04" localSheetId="37">#REF!</definedName>
    <definedName name="금융소득비교과세산출세액04" localSheetId="40">#REF!</definedName>
    <definedName name="금융소득비교과세산출세액04" localSheetId="39">#REF!</definedName>
    <definedName name="금융소득비교과세산출세액04" localSheetId="38">#REF!</definedName>
    <definedName name="금융소득비교과세산출세액04" localSheetId="28">#REF!</definedName>
    <definedName name="금융소득비교과세산출세액04" localSheetId="10">#REF!</definedName>
    <definedName name="금융소득비교과세산출세액04" localSheetId="13">#REF!</definedName>
    <definedName name="금융소득비교과세산출세액04" localSheetId="12">#REF!</definedName>
    <definedName name="금융소득비교과세산출세액04" localSheetId="14">#REF!</definedName>
    <definedName name="금융소득비교과세산출세액04" localSheetId="27">#REF!</definedName>
    <definedName name="금융소득비교과세산출세액04" localSheetId="1">#REF!</definedName>
    <definedName name="금융소득비교과세산출세액04" localSheetId="0">#REF!</definedName>
    <definedName name="금융소득비교과세산출세액04" localSheetId="29">#REF!</definedName>
    <definedName name="금융소득비교과세산출세액04" localSheetId="11">#REF!</definedName>
    <definedName name="금융소득비교과세산출세액04">#REF!</definedName>
    <definedName name="금융소득원천징수세율03" localSheetId="15">#REF!</definedName>
    <definedName name="금융소득원천징수세율03" localSheetId="16">#REF!</definedName>
    <definedName name="금융소득원천징수세율03" localSheetId="17">#REF!</definedName>
    <definedName name="금융소득원천징수세율03" localSheetId="18">#REF!</definedName>
    <definedName name="금융소득원천징수세율03" localSheetId="19">#REF!</definedName>
    <definedName name="금융소득원천징수세율03" localSheetId="20">#REF!</definedName>
    <definedName name="금융소득원천징수세율03" localSheetId="21">#REF!</definedName>
    <definedName name="금융소득원천징수세율03" localSheetId="22">#REF!</definedName>
    <definedName name="금융소득원천징수세율03" localSheetId="23">#REF!</definedName>
    <definedName name="금융소득원천징수세율03" localSheetId="24">#REF!</definedName>
    <definedName name="금융소득원천징수세율03" localSheetId="25">#REF!</definedName>
    <definedName name="금융소득원천징수세율03" localSheetId="26">#REF!</definedName>
    <definedName name="금융소득원천징수세율03" localSheetId="37">#REF!</definedName>
    <definedName name="금융소득원천징수세율03" localSheetId="40">#REF!</definedName>
    <definedName name="금융소득원천징수세율03" localSheetId="39">#REF!</definedName>
    <definedName name="금융소득원천징수세율03" localSheetId="38">#REF!</definedName>
    <definedName name="금융소득원천징수세율03" localSheetId="28">#REF!</definedName>
    <definedName name="금융소득원천징수세율03" localSheetId="10">#REF!</definedName>
    <definedName name="금융소득원천징수세율03" localSheetId="13">#REF!</definedName>
    <definedName name="금융소득원천징수세율03" localSheetId="12">#REF!</definedName>
    <definedName name="금융소득원천징수세율03" localSheetId="14">#REF!</definedName>
    <definedName name="금융소득원천징수세율03" localSheetId="27">#REF!</definedName>
    <definedName name="금융소득원천징수세율03" localSheetId="1">#REF!</definedName>
    <definedName name="금융소득원천징수세율03" localSheetId="0">#REF!</definedName>
    <definedName name="금융소득원천징수세율03" localSheetId="29">#REF!</definedName>
    <definedName name="금융소득원천징수세율03" localSheetId="11">#REF!</definedName>
    <definedName name="금융소득원천징수세율03">#REF!</definedName>
    <definedName name="금융소득원천징수세율04" localSheetId="15">#REF!</definedName>
    <definedName name="금융소득원천징수세율04" localSheetId="16">#REF!</definedName>
    <definedName name="금융소득원천징수세율04" localSheetId="17">#REF!</definedName>
    <definedName name="금융소득원천징수세율04" localSheetId="18">#REF!</definedName>
    <definedName name="금융소득원천징수세율04" localSheetId="19">#REF!</definedName>
    <definedName name="금융소득원천징수세율04" localSheetId="20">#REF!</definedName>
    <definedName name="금융소득원천징수세율04" localSheetId="21">#REF!</definedName>
    <definedName name="금융소득원천징수세율04" localSheetId="22">#REF!</definedName>
    <definedName name="금융소득원천징수세율04" localSheetId="23">#REF!</definedName>
    <definedName name="금융소득원천징수세율04" localSheetId="24">#REF!</definedName>
    <definedName name="금융소득원천징수세율04" localSheetId="25">#REF!</definedName>
    <definedName name="금융소득원천징수세율04" localSheetId="26">#REF!</definedName>
    <definedName name="금융소득원천징수세율04" localSheetId="37">#REF!</definedName>
    <definedName name="금융소득원천징수세율04" localSheetId="40">#REF!</definedName>
    <definedName name="금융소득원천징수세율04" localSheetId="39">#REF!</definedName>
    <definedName name="금융소득원천징수세율04" localSheetId="38">#REF!</definedName>
    <definedName name="금융소득원천징수세율04" localSheetId="28">#REF!</definedName>
    <definedName name="금융소득원천징수세율04" localSheetId="10">#REF!</definedName>
    <definedName name="금융소득원천징수세율04" localSheetId="13">#REF!</definedName>
    <definedName name="금융소득원천징수세율04" localSheetId="12">#REF!</definedName>
    <definedName name="금융소득원천징수세율04" localSheetId="14">#REF!</definedName>
    <definedName name="금융소득원천징수세율04" localSheetId="27">#REF!</definedName>
    <definedName name="금융소득원천징수세율04" localSheetId="1">#REF!</definedName>
    <definedName name="금융소득원천징수세율04" localSheetId="0">#REF!</definedName>
    <definedName name="금융소득원천징수세율04" localSheetId="29">#REF!</definedName>
    <definedName name="금융소득원천징수세율04" localSheetId="11">#REF!</definedName>
    <definedName name="금융소득원천징수세율04">#REF!</definedName>
    <definedName name="금융소득종합과세기준03" localSheetId="15">#REF!</definedName>
    <definedName name="금융소득종합과세기준03" localSheetId="16">#REF!</definedName>
    <definedName name="금융소득종합과세기준03" localSheetId="17">#REF!</definedName>
    <definedName name="금융소득종합과세기준03" localSheetId="18">#REF!</definedName>
    <definedName name="금융소득종합과세기준03" localSheetId="19">#REF!</definedName>
    <definedName name="금융소득종합과세기준03" localSheetId="20">#REF!</definedName>
    <definedName name="금융소득종합과세기준03" localSheetId="21">#REF!</definedName>
    <definedName name="금융소득종합과세기준03" localSheetId="22">#REF!</definedName>
    <definedName name="금융소득종합과세기준03" localSheetId="23">#REF!</definedName>
    <definedName name="금융소득종합과세기준03" localSheetId="24">#REF!</definedName>
    <definedName name="금융소득종합과세기준03" localSheetId="25">#REF!</definedName>
    <definedName name="금융소득종합과세기준03" localSheetId="26">#REF!</definedName>
    <definedName name="금융소득종합과세기준03" localSheetId="37">#REF!</definedName>
    <definedName name="금융소득종합과세기준03" localSheetId="40">#REF!</definedName>
    <definedName name="금융소득종합과세기준03" localSheetId="39">#REF!</definedName>
    <definedName name="금융소득종합과세기준03" localSheetId="38">#REF!</definedName>
    <definedName name="금융소득종합과세기준03" localSheetId="28">#REF!</definedName>
    <definedName name="금융소득종합과세기준03" localSheetId="10">#REF!</definedName>
    <definedName name="금융소득종합과세기준03" localSheetId="13">#REF!</definedName>
    <definedName name="금융소득종합과세기준03" localSheetId="12">#REF!</definedName>
    <definedName name="금융소득종합과세기준03" localSheetId="14">#REF!</definedName>
    <definedName name="금융소득종합과세기준03" localSheetId="27">#REF!</definedName>
    <definedName name="금융소득종합과세기준03" localSheetId="1">#REF!</definedName>
    <definedName name="금융소득종합과세기준03" localSheetId="0">#REF!</definedName>
    <definedName name="금융소득종합과세기준03" localSheetId="29">#REF!</definedName>
    <definedName name="금융소득종합과세기준03" localSheetId="11">#REF!</definedName>
    <definedName name="금융소득종합과세기준03">#REF!</definedName>
    <definedName name="금융소득종합과세기준04" localSheetId="15">#REF!</definedName>
    <definedName name="금융소득종합과세기준04" localSheetId="16">#REF!</definedName>
    <definedName name="금융소득종합과세기준04" localSheetId="17">#REF!</definedName>
    <definedName name="금융소득종합과세기준04" localSheetId="18">#REF!</definedName>
    <definedName name="금융소득종합과세기준04" localSheetId="19">#REF!</definedName>
    <definedName name="금융소득종합과세기준04" localSheetId="20">#REF!</definedName>
    <definedName name="금융소득종합과세기준04" localSheetId="21">#REF!</definedName>
    <definedName name="금융소득종합과세기준04" localSheetId="22">#REF!</definedName>
    <definedName name="금융소득종합과세기준04" localSheetId="23">#REF!</definedName>
    <definedName name="금융소득종합과세기준04" localSheetId="24">#REF!</definedName>
    <definedName name="금융소득종합과세기준04" localSheetId="25">#REF!</definedName>
    <definedName name="금융소득종합과세기준04" localSheetId="26">#REF!</definedName>
    <definedName name="금융소득종합과세기준04" localSheetId="37">#REF!</definedName>
    <definedName name="금융소득종합과세기준04" localSheetId="40">#REF!</definedName>
    <definedName name="금융소득종합과세기준04" localSheetId="39">#REF!</definedName>
    <definedName name="금융소득종합과세기준04" localSheetId="38">#REF!</definedName>
    <definedName name="금융소득종합과세기준04" localSheetId="28">#REF!</definedName>
    <definedName name="금융소득종합과세기준04" localSheetId="10">#REF!</definedName>
    <definedName name="금융소득종합과세기준04" localSheetId="13">#REF!</definedName>
    <definedName name="금융소득종합과세기준04" localSheetId="12">#REF!</definedName>
    <definedName name="금융소득종합과세기준04" localSheetId="14">#REF!</definedName>
    <definedName name="금융소득종합과세기준04" localSheetId="27">#REF!</definedName>
    <definedName name="금융소득종합과세기준04" localSheetId="1">#REF!</definedName>
    <definedName name="금융소득종합과세기준04" localSheetId="0">#REF!</definedName>
    <definedName name="금융소득종합과세기준04" localSheetId="29">#REF!</definedName>
    <definedName name="금융소득종합과세기준04" localSheetId="11">#REF!</definedName>
    <definedName name="금융소득종합과세기준04">#REF!</definedName>
    <definedName name="급여기준" localSheetId="15">#REF!</definedName>
    <definedName name="급여기준" localSheetId="16">#REF!</definedName>
    <definedName name="급여기준" localSheetId="17">#REF!</definedName>
    <definedName name="급여기준" localSheetId="18">#REF!</definedName>
    <definedName name="급여기준" localSheetId="19">#REF!</definedName>
    <definedName name="급여기준" localSheetId="20">#REF!</definedName>
    <definedName name="급여기준" localSheetId="21">#REF!</definedName>
    <definedName name="급여기준" localSheetId="22">#REF!</definedName>
    <definedName name="급여기준" localSheetId="23">#REF!</definedName>
    <definedName name="급여기준" localSheetId="24">#REF!</definedName>
    <definedName name="급여기준" localSheetId="25">#REF!</definedName>
    <definedName name="급여기준" localSheetId="26">#REF!</definedName>
    <definedName name="급여기준" localSheetId="37">#REF!</definedName>
    <definedName name="급여기준" localSheetId="40">#REF!</definedName>
    <definedName name="급여기준" localSheetId="39">#REF!</definedName>
    <definedName name="급여기준" localSheetId="38">#REF!</definedName>
    <definedName name="급여기준" localSheetId="28">#REF!</definedName>
    <definedName name="급여기준" localSheetId="10">#REF!</definedName>
    <definedName name="급여기준" localSheetId="13">#REF!</definedName>
    <definedName name="급여기준" localSheetId="12">#REF!</definedName>
    <definedName name="급여기준" localSheetId="14">#REF!</definedName>
    <definedName name="급여기준" localSheetId="27">#REF!</definedName>
    <definedName name="급여기준" localSheetId="1">#REF!</definedName>
    <definedName name="급여기준" localSheetId="0">#REF!</definedName>
    <definedName name="급여기준" localSheetId="29">#REF!</definedName>
    <definedName name="급여기준" localSheetId="11">#REF!</definedName>
    <definedName name="급여기준">#REF!</definedName>
    <definedName name="급여대장">[28]입력폼!$B$10:$W$301</definedName>
    <definedName name="급여명세서">[29]일용직급여명세서!$A$2:$AK$21</definedName>
    <definedName name="기간1">[10]기초정보!$D$5</definedName>
    <definedName name="기본근무시간" localSheetId="16">OFFSET(표준근무시간, 2,3,1,1)</definedName>
    <definedName name="기본근무시간" localSheetId="17">OFFSET(표준근무시간, 2,3,1,1)</definedName>
    <definedName name="기본근무시간" localSheetId="18">OFFSET(표준근무시간, 2,3,1,1)</definedName>
    <definedName name="기본근무시간" localSheetId="19">OFFSET(표준근무시간, 2,3,1,1)</definedName>
    <definedName name="기본근무시간" localSheetId="20">OFFSET(표준근무시간, 2,3,1,1)</definedName>
    <definedName name="기본근무시간" localSheetId="21">OFFSET(표준근무시간, 2,3,1,1)</definedName>
    <definedName name="기본근무시간" localSheetId="22">OFFSET(표준근무시간, 2,3,1,1)</definedName>
    <definedName name="기본근무시간" localSheetId="23">OFFSET(표준근무시간, 2,3,1,1)</definedName>
    <definedName name="기본근무시간" localSheetId="24">OFFSET(표준근무시간, 2,3,1,1)</definedName>
    <definedName name="기본근무시간" localSheetId="25">OFFSET(표준근무시간, 2,3,1,1)</definedName>
    <definedName name="기본근무시간" localSheetId="26">OFFSET(표준근무시간, 2,3,1,1)</definedName>
    <definedName name="기본근무시간" localSheetId="0">OFFSET(표준근무시간, 2,3,1,1)</definedName>
    <definedName name="기본근무시간">OFFSET(표준근무시간, 2,3,1,1)</definedName>
    <definedName name="기본세율">[30]사업소득자세수추계!$A$58:$B$61</definedName>
    <definedName name="기준" localSheetId="16">#REF!</definedName>
    <definedName name="기준" localSheetId="17">#REF!</definedName>
    <definedName name="기준" localSheetId="18">#REF!</definedName>
    <definedName name="기준" localSheetId="19">#REF!</definedName>
    <definedName name="기준" localSheetId="20">#REF!</definedName>
    <definedName name="기준" localSheetId="21">#REF!</definedName>
    <definedName name="기준" localSheetId="22">#REF!</definedName>
    <definedName name="기준" localSheetId="23">#REF!</definedName>
    <definedName name="기준" localSheetId="24">#REF!</definedName>
    <definedName name="기준" localSheetId="25">#REF!</definedName>
    <definedName name="기준" localSheetId="26">#REF!</definedName>
    <definedName name="기준">#REF!</definedName>
    <definedName name="기준일" localSheetId="16">#REF!</definedName>
    <definedName name="기준일" localSheetId="17">#REF!</definedName>
    <definedName name="기준일" localSheetId="18">#REF!</definedName>
    <definedName name="기준일" localSheetId="19">#REF!</definedName>
    <definedName name="기준일" localSheetId="20">#REF!</definedName>
    <definedName name="기준일" localSheetId="21">#REF!</definedName>
    <definedName name="기준일" localSheetId="22">#REF!</definedName>
    <definedName name="기준일" localSheetId="23">#REF!</definedName>
    <definedName name="기준일" localSheetId="24">#REF!</definedName>
    <definedName name="기준일" localSheetId="25">#REF!</definedName>
    <definedName name="기준일" localSheetId="26">#REF!</definedName>
    <definedName name="기준일" localSheetId="0">#REF!</definedName>
    <definedName name="기준일">#REF!</definedName>
    <definedName name="기초일">[10]기초정보!$C$5</definedName>
    <definedName name="ㄳㄱ소쇼ㅓ" localSheetId="16" hidden="1">#REF!</definedName>
    <definedName name="ㄳㄱ소쇼ㅓ" localSheetId="17" hidden="1">#REF!</definedName>
    <definedName name="ㄳㄱ소쇼ㅓ" localSheetId="18" hidden="1">#REF!</definedName>
    <definedName name="ㄳㄱ소쇼ㅓ" localSheetId="19" hidden="1">#REF!</definedName>
    <definedName name="ㄳㄱ소쇼ㅓ" localSheetId="20" hidden="1">#REF!</definedName>
    <definedName name="ㄳㄱ소쇼ㅓ" localSheetId="21" hidden="1">#REF!</definedName>
    <definedName name="ㄳㄱ소쇼ㅓ" localSheetId="22" hidden="1">#REF!</definedName>
    <definedName name="ㄳㄱ소쇼ㅓ" localSheetId="23" hidden="1">#REF!</definedName>
    <definedName name="ㄳㄱ소쇼ㅓ" localSheetId="24" hidden="1">#REF!</definedName>
    <definedName name="ㄳㄱ소쇼ㅓ" localSheetId="25" hidden="1">#REF!</definedName>
    <definedName name="ㄳㄱ소쇼ㅓ" localSheetId="26" hidden="1">#REF!</definedName>
    <definedName name="ㄳㄱ소쇼ㅓ" localSheetId="0" hidden="1">#REF!</definedName>
    <definedName name="ㄳㄱ소쇼ㅓ" hidden="1">#REF!</definedName>
    <definedName name="ㄴㄴㄴ" localSheetId="0" hidden="1">{#N/A,#N/A,FALSE,"P.C.B"}</definedName>
    <definedName name="ㄴㄴㄴ" hidden="1">{#N/A,#N/A,FALSE,"P.C.B"}</definedName>
    <definedName name="ㄴㅁㅇ" localSheetId="15">[6]Sheet1!#REF!</definedName>
    <definedName name="ㄴㅁㅇ" localSheetId="16">[6]Sheet1!#REF!</definedName>
    <definedName name="ㄴㅁㅇ" localSheetId="17">[6]Sheet1!#REF!</definedName>
    <definedName name="ㄴㅁㅇ" localSheetId="18">[6]Sheet1!#REF!</definedName>
    <definedName name="ㄴㅁㅇ" localSheetId="19">[6]Sheet1!#REF!</definedName>
    <definedName name="ㄴㅁㅇ" localSheetId="20">[6]Sheet1!#REF!</definedName>
    <definedName name="ㄴㅁㅇ" localSheetId="21">[6]Sheet1!#REF!</definedName>
    <definedName name="ㄴㅁㅇ" localSheetId="22">[6]Sheet1!#REF!</definedName>
    <definedName name="ㄴㅁㅇ" localSheetId="23">[6]Sheet1!#REF!</definedName>
    <definedName name="ㄴㅁㅇ" localSheetId="24">[6]Sheet1!#REF!</definedName>
    <definedName name="ㄴㅁㅇ" localSheetId="25">[6]Sheet1!#REF!</definedName>
    <definedName name="ㄴㅁㅇ" localSheetId="26">[6]Sheet1!#REF!</definedName>
    <definedName name="ㄴㅁㅇ" localSheetId="37">[6]Sheet1!#REF!</definedName>
    <definedName name="ㄴㅁㅇ" localSheetId="40">[6]Sheet1!#REF!</definedName>
    <definedName name="ㄴㅁㅇ" localSheetId="39">[6]Sheet1!#REF!</definedName>
    <definedName name="ㄴㅁㅇ" localSheetId="38">[6]Sheet1!#REF!</definedName>
    <definedName name="ㄴㅁㅇ" localSheetId="28">[6]Sheet1!#REF!</definedName>
    <definedName name="ㄴㅁㅇ" localSheetId="10">[6]Sheet1!#REF!</definedName>
    <definedName name="ㄴㅁㅇ" localSheetId="13">[6]Sheet1!#REF!</definedName>
    <definedName name="ㄴㅁㅇ" localSheetId="12">[6]Sheet1!#REF!</definedName>
    <definedName name="ㄴㅁㅇ" localSheetId="14">[6]Sheet1!#REF!</definedName>
    <definedName name="ㄴㅁㅇ" localSheetId="27">[6]Sheet1!#REF!</definedName>
    <definedName name="ㄴㅁㅇ" localSheetId="1">[6]Sheet1!#REF!</definedName>
    <definedName name="ㄴㅁㅇ" localSheetId="0">[6]Sheet1!#REF!</definedName>
    <definedName name="ㄴㅁㅇ" localSheetId="29">[6]Sheet1!#REF!</definedName>
    <definedName name="ㄴㅁㅇ" localSheetId="11">[6]Sheet1!#REF!</definedName>
    <definedName name="ㄴㅁㅇ">[6]Sheet1!#REF!</definedName>
    <definedName name="나" localSheetId="16">#REF!</definedName>
    <definedName name="나" localSheetId="17">#REF!</definedName>
    <definedName name="나" localSheetId="18">#REF!</definedName>
    <definedName name="나" localSheetId="19">#REF!</definedName>
    <definedName name="나" localSheetId="20">#REF!</definedName>
    <definedName name="나" localSheetId="21">#REF!</definedName>
    <definedName name="나" localSheetId="22">#REF!</definedName>
    <definedName name="나" localSheetId="23">#REF!</definedName>
    <definedName name="나" localSheetId="24">#REF!</definedName>
    <definedName name="나" localSheetId="25">#REF!</definedName>
    <definedName name="나" localSheetId="26">#REF!</definedName>
    <definedName name="나" localSheetId="0">#REF!</definedName>
    <definedName name="나">#REF!</definedName>
    <definedName name="나리" localSheetId="0" hidden="1">{#N/A,#N/A,FALSE,"P.C.B"}</definedName>
    <definedName name="나리" hidden="1">{#N/A,#N/A,FALSE,"P.C.B"}</definedName>
    <definedName name="내역_" localSheetId="16">#REF!</definedName>
    <definedName name="내역_" localSheetId="17">#REF!</definedName>
    <definedName name="내역_" localSheetId="18">#REF!</definedName>
    <definedName name="내역_" localSheetId="19">#REF!</definedName>
    <definedName name="내역_" localSheetId="20">#REF!</definedName>
    <definedName name="내역_" localSheetId="21">#REF!</definedName>
    <definedName name="내역_" localSheetId="22">#REF!</definedName>
    <definedName name="내역_" localSheetId="23">#REF!</definedName>
    <definedName name="내역_" localSheetId="24">#REF!</definedName>
    <definedName name="내역_" localSheetId="25">#REF!</definedName>
    <definedName name="내역_" localSheetId="26">#REF!</definedName>
    <definedName name="내역_" localSheetId="0">#REF!</definedName>
    <definedName name="내역_">#REF!</definedName>
    <definedName name="냉공수지" localSheetId="16" hidden="1">#REF!</definedName>
    <definedName name="냉공수지" localSheetId="17" hidden="1">#REF!</definedName>
    <definedName name="냉공수지" localSheetId="18" hidden="1">#REF!</definedName>
    <definedName name="냉공수지" localSheetId="19" hidden="1">#REF!</definedName>
    <definedName name="냉공수지" localSheetId="20" hidden="1">#REF!</definedName>
    <definedName name="냉공수지" localSheetId="21" hidden="1">#REF!</definedName>
    <definedName name="냉공수지" localSheetId="22" hidden="1">#REF!</definedName>
    <definedName name="냉공수지" localSheetId="23" hidden="1">#REF!</definedName>
    <definedName name="냉공수지" localSheetId="24" hidden="1">#REF!</definedName>
    <definedName name="냉공수지" localSheetId="25" hidden="1">#REF!</definedName>
    <definedName name="냉공수지" localSheetId="26" hidden="1">#REF!</definedName>
    <definedName name="냉공수지" localSheetId="0" hidden="1">#REF!</definedName>
    <definedName name="냉공수지" hidden="1">#REF!</definedName>
    <definedName name="누진세율적용대상금융소득03" localSheetId="15">#REF!</definedName>
    <definedName name="누진세율적용대상금융소득03" localSheetId="16">#REF!</definedName>
    <definedName name="누진세율적용대상금융소득03" localSheetId="17">#REF!</definedName>
    <definedName name="누진세율적용대상금융소득03" localSheetId="18">#REF!</definedName>
    <definedName name="누진세율적용대상금융소득03" localSheetId="19">#REF!</definedName>
    <definedName name="누진세율적용대상금융소득03" localSheetId="20">#REF!</definedName>
    <definedName name="누진세율적용대상금융소득03" localSheetId="21">#REF!</definedName>
    <definedName name="누진세율적용대상금융소득03" localSheetId="22">#REF!</definedName>
    <definedName name="누진세율적용대상금융소득03" localSheetId="23">#REF!</definedName>
    <definedName name="누진세율적용대상금융소득03" localSheetId="24">#REF!</definedName>
    <definedName name="누진세율적용대상금융소득03" localSheetId="25">#REF!</definedName>
    <definedName name="누진세율적용대상금융소득03" localSheetId="26">#REF!</definedName>
    <definedName name="누진세율적용대상금융소득03" localSheetId="37">#REF!</definedName>
    <definedName name="누진세율적용대상금융소득03" localSheetId="40">#REF!</definedName>
    <definedName name="누진세율적용대상금융소득03" localSheetId="39">#REF!</definedName>
    <definedName name="누진세율적용대상금융소득03" localSheetId="38">#REF!</definedName>
    <definedName name="누진세율적용대상금융소득03" localSheetId="28">#REF!</definedName>
    <definedName name="누진세율적용대상금융소득03" localSheetId="10">#REF!</definedName>
    <definedName name="누진세율적용대상금융소득03" localSheetId="13">#REF!</definedName>
    <definedName name="누진세율적용대상금융소득03" localSheetId="12">#REF!</definedName>
    <definedName name="누진세율적용대상금융소득03" localSheetId="14">#REF!</definedName>
    <definedName name="누진세율적용대상금융소득03" localSheetId="27">#REF!</definedName>
    <definedName name="누진세율적용대상금융소득03" localSheetId="1">#REF!</definedName>
    <definedName name="누진세율적용대상금융소득03" localSheetId="0">#REF!</definedName>
    <definedName name="누진세율적용대상금융소득03" localSheetId="29">#REF!</definedName>
    <definedName name="누진세율적용대상금융소득03" localSheetId="11">#REF!</definedName>
    <definedName name="누진세율적용대상금융소득03">#REF!</definedName>
    <definedName name="누진세율적용대상금융소득04" localSheetId="15">#REF!</definedName>
    <definedName name="누진세율적용대상금융소득04" localSheetId="16">#REF!</definedName>
    <definedName name="누진세율적용대상금융소득04" localSheetId="17">#REF!</definedName>
    <definedName name="누진세율적용대상금융소득04" localSheetId="18">#REF!</definedName>
    <definedName name="누진세율적용대상금융소득04" localSheetId="19">#REF!</definedName>
    <definedName name="누진세율적용대상금융소득04" localSheetId="20">#REF!</definedName>
    <definedName name="누진세율적용대상금융소득04" localSheetId="21">#REF!</definedName>
    <definedName name="누진세율적용대상금융소득04" localSheetId="22">#REF!</definedName>
    <definedName name="누진세율적용대상금융소득04" localSheetId="23">#REF!</definedName>
    <definedName name="누진세율적용대상금융소득04" localSheetId="24">#REF!</definedName>
    <definedName name="누진세율적용대상금융소득04" localSheetId="25">#REF!</definedName>
    <definedName name="누진세율적용대상금융소득04" localSheetId="26">#REF!</definedName>
    <definedName name="누진세율적용대상금융소득04" localSheetId="37">#REF!</definedName>
    <definedName name="누진세율적용대상금융소득04" localSheetId="40">#REF!</definedName>
    <definedName name="누진세율적용대상금융소득04" localSheetId="39">#REF!</definedName>
    <definedName name="누진세율적용대상금융소득04" localSheetId="38">#REF!</definedName>
    <definedName name="누진세율적용대상금융소득04" localSheetId="28">#REF!</definedName>
    <definedName name="누진세율적용대상금융소득04" localSheetId="10">#REF!</definedName>
    <definedName name="누진세율적용대상금융소득04" localSheetId="13">#REF!</definedName>
    <definedName name="누진세율적용대상금융소득04" localSheetId="12">#REF!</definedName>
    <definedName name="누진세율적용대상금융소득04" localSheetId="14">#REF!</definedName>
    <definedName name="누진세율적용대상금융소득04" localSheetId="27">#REF!</definedName>
    <definedName name="누진세율적용대상금융소득04" localSheetId="1">#REF!</definedName>
    <definedName name="누진세율적용대상금융소득04" localSheetId="0">#REF!</definedName>
    <definedName name="누진세율적용대상금융소득04" localSheetId="29">#REF!</definedName>
    <definedName name="누진세율적용대상금융소득04" localSheetId="11">#REF!</definedName>
    <definedName name="누진세율적용대상금융소득04">#REF!</definedName>
    <definedName name="누진세율적용시산출세액03" localSheetId="15">#REF!</definedName>
    <definedName name="누진세율적용시산출세액03" localSheetId="16">#REF!</definedName>
    <definedName name="누진세율적용시산출세액03" localSheetId="17">#REF!</definedName>
    <definedName name="누진세율적용시산출세액03" localSheetId="18">#REF!</definedName>
    <definedName name="누진세율적용시산출세액03" localSheetId="19">#REF!</definedName>
    <definedName name="누진세율적용시산출세액03" localSheetId="20">#REF!</definedName>
    <definedName name="누진세율적용시산출세액03" localSheetId="21">#REF!</definedName>
    <definedName name="누진세율적용시산출세액03" localSheetId="22">#REF!</definedName>
    <definedName name="누진세율적용시산출세액03" localSheetId="23">#REF!</definedName>
    <definedName name="누진세율적용시산출세액03" localSheetId="24">#REF!</definedName>
    <definedName name="누진세율적용시산출세액03" localSheetId="25">#REF!</definedName>
    <definedName name="누진세율적용시산출세액03" localSheetId="26">#REF!</definedName>
    <definedName name="누진세율적용시산출세액03" localSheetId="37">#REF!</definedName>
    <definedName name="누진세율적용시산출세액03" localSheetId="40">#REF!</definedName>
    <definedName name="누진세율적용시산출세액03" localSheetId="39">#REF!</definedName>
    <definedName name="누진세율적용시산출세액03" localSheetId="38">#REF!</definedName>
    <definedName name="누진세율적용시산출세액03" localSheetId="28">#REF!</definedName>
    <definedName name="누진세율적용시산출세액03" localSheetId="10">#REF!</definedName>
    <definedName name="누진세율적용시산출세액03" localSheetId="13">#REF!</definedName>
    <definedName name="누진세율적용시산출세액03" localSheetId="12">#REF!</definedName>
    <definedName name="누진세율적용시산출세액03" localSheetId="14">#REF!</definedName>
    <definedName name="누진세율적용시산출세액03" localSheetId="27">#REF!</definedName>
    <definedName name="누진세율적용시산출세액03" localSheetId="1">#REF!</definedName>
    <definedName name="누진세율적용시산출세액03" localSheetId="0">#REF!</definedName>
    <definedName name="누진세율적용시산출세액03" localSheetId="29">#REF!</definedName>
    <definedName name="누진세율적용시산출세액03" localSheetId="11">#REF!</definedName>
    <definedName name="누진세율적용시산출세액03">#REF!</definedName>
    <definedName name="누진세율적용시산출세액04" localSheetId="15">#REF!</definedName>
    <definedName name="누진세율적용시산출세액04" localSheetId="16">#REF!</definedName>
    <definedName name="누진세율적용시산출세액04" localSheetId="17">#REF!</definedName>
    <definedName name="누진세율적용시산출세액04" localSheetId="18">#REF!</definedName>
    <definedName name="누진세율적용시산출세액04" localSheetId="19">#REF!</definedName>
    <definedName name="누진세율적용시산출세액04" localSheetId="20">#REF!</definedName>
    <definedName name="누진세율적용시산출세액04" localSheetId="21">#REF!</definedName>
    <definedName name="누진세율적용시산출세액04" localSheetId="22">#REF!</definedName>
    <definedName name="누진세율적용시산출세액04" localSheetId="23">#REF!</definedName>
    <definedName name="누진세율적용시산출세액04" localSheetId="24">#REF!</definedName>
    <definedName name="누진세율적용시산출세액04" localSheetId="25">#REF!</definedName>
    <definedName name="누진세율적용시산출세액04" localSheetId="26">#REF!</definedName>
    <definedName name="누진세율적용시산출세액04" localSheetId="37">#REF!</definedName>
    <definedName name="누진세율적용시산출세액04" localSheetId="40">#REF!</definedName>
    <definedName name="누진세율적용시산출세액04" localSheetId="39">#REF!</definedName>
    <definedName name="누진세율적용시산출세액04" localSheetId="38">#REF!</definedName>
    <definedName name="누진세율적용시산출세액04" localSheetId="28">#REF!</definedName>
    <definedName name="누진세율적용시산출세액04" localSheetId="10">#REF!</definedName>
    <definedName name="누진세율적용시산출세액04" localSheetId="13">#REF!</definedName>
    <definedName name="누진세율적용시산출세액04" localSheetId="12">#REF!</definedName>
    <definedName name="누진세율적용시산출세액04" localSheetId="14">#REF!</definedName>
    <definedName name="누진세율적용시산출세액04" localSheetId="27">#REF!</definedName>
    <definedName name="누진세율적용시산출세액04" localSheetId="1">#REF!</definedName>
    <definedName name="누진세율적용시산출세액04" localSheetId="0">#REF!</definedName>
    <definedName name="누진세율적용시산출세액04" localSheetId="29">#REF!</definedName>
    <definedName name="누진세율적용시산출세액04" localSheetId="11">#REF!</definedName>
    <definedName name="누진세율적용시산출세액04">#REF!</definedName>
    <definedName name="닣" localSheetId="16" hidden="1">[31]FRDS9805!#REF!</definedName>
    <definedName name="닣" localSheetId="17" hidden="1">[31]FRDS9805!#REF!</definedName>
    <definedName name="닣" localSheetId="18" hidden="1">[31]FRDS9805!#REF!</definedName>
    <definedName name="닣" localSheetId="19" hidden="1">[31]FRDS9805!#REF!</definedName>
    <definedName name="닣" localSheetId="20" hidden="1">[31]FRDS9805!#REF!</definedName>
    <definedName name="닣" localSheetId="21" hidden="1">[31]FRDS9805!#REF!</definedName>
    <definedName name="닣" localSheetId="22" hidden="1">[31]FRDS9805!#REF!</definedName>
    <definedName name="닣" localSheetId="23" hidden="1">[31]FRDS9805!#REF!</definedName>
    <definedName name="닣" localSheetId="24" hidden="1">[31]FRDS9805!#REF!</definedName>
    <definedName name="닣" localSheetId="25" hidden="1">[31]FRDS9805!#REF!</definedName>
    <definedName name="닣" localSheetId="26" hidden="1">[31]FRDS9805!#REF!</definedName>
    <definedName name="닣" hidden="1">[31]FRDS9805!#REF!</definedName>
    <definedName name="ㄷ" localSheetId="0">{"'Sheet1'!$A$1:$H$36"}</definedName>
    <definedName name="ㄷ">{"'Sheet1'!$A$1:$H$36"}</definedName>
    <definedName name="ㄷㄳㄷㄱ" localSheetId="15">[6]Sheet1!#REF!</definedName>
    <definedName name="ㄷㄳㄷㄱ" localSheetId="16">[6]Sheet1!#REF!</definedName>
    <definedName name="ㄷㄳㄷㄱ" localSheetId="17">[6]Sheet1!#REF!</definedName>
    <definedName name="ㄷㄳㄷㄱ" localSheetId="18">[6]Sheet1!#REF!</definedName>
    <definedName name="ㄷㄳㄷㄱ" localSheetId="19">[6]Sheet1!#REF!</definedName>
    <definedName name="ㄷㄳㄷㄱ" localSheetId="20">[6]Sheet1!#REF!</definedName>
    <definedName name="ㄷㄳㄷㄱ" localSheetId="21">[6]Sheet1!#REF!</definedName>
    <definedName name="ㄷㄳㄷㄱ" localSheetId="22">[6]Sheet1!#REF!</definedName>
    <definedName name="ㄷㄳㄷㄱ" localSheetId="23">[6]Sheet1!#REF!</definedName>
    <definedName name="ㄷㄳㄷㄱ" localSheetId="24">[6]Sheet1!#REF!</definedName>
    <definedName name="ㄷㄳㄷㄱ" localSheetId="25">[6]Sheet1!#REF!</definedName>
    <definedName name="ㄷㄳㄷㄱ" localSheetId="26">[6]Sheet1!#REF!</definedName>
    <definedName name="ㄷㄳㄷㄱ" localSheetId="37">[6]Sheet1!#REF!</definedName>
    <definedName name="ㄷㄳㄷㄱ" localSheetId="40">[6]Sheet1!#REF!</definedName>
    <definedName name="ㄷㄳㄷㄱ" localSheetId="39">[6]Sheet1!#REF!</definedName>
    <definedName name="ㄷㄳㄷㄱ" localSheetId="38">[6]Sheet1!#REF!</definedName>
    <definedName name="ㄷㄳㄷㄱ" localSheetId="28">[6]Sheet1!#REF!</definedName>
    <definedName name="ㄷㄳㄷㄱ" localSheetId="10">[6]Sheet1!#REF!</definedName>
    <definedName name="ㄷㄳㄷㄱ" localSheetId="13">[6]Sheet1!#REF!</definedName>
    <definedName name="ㄷㄳㄷㄱ" localSheetId="12">[6]Sheet1!#REF!</definedName>
    <definedName name="ㄷㄳㄷㄱ" localSheetId="14">[6]Sheet1!#REF!</definedName>
    <definedName name="ㄷㄳㄷㄱ" localSheetId="27">[6]Sheet1!#REF!</definedName>
    <definedName name="ㄷㄳㄷㄱ" localSheetId="1">[6]Sheet1!#REF!</definedName>
    <definedName name="ㄷㄳㄷㄱ" localSheetId="0">[6]Sheet1!#REF!</definedName>
    <definedName name="ㄷㄳㄷㄱ" localSheetId="29">[6]Sheet1!#REF!</definedName>
    <definedName name="ㄷㄳㄷㄱ" localSheetId="11">[6]Sheet1!#REF!</definedName>
    <definedName name="ㄷㄳㄷㄱ">[6]Sheet1!#REF!</definedName>
    <definedName name="ㄷㄷ" localSheetId="0" hidden="1">{#N/A,#N/A,FALSE,"P.C.B"}</definedName>
    <definedName name="ㄷㄷ" hidden="1">{#N/A,#N/A,FALSE,"P.C.B"}</definedName>
    <definedName name="ㄷㄷㄷㄷ" localSheetId="0">{"'Sheet1'!$A$1:$H$36"}</definedName>
    <definedName name="ㄷㄷㄷㄷ">{"'Sheet1'!$A$1:$H$36"}</definedName>
    <definedName name="ㄷㄷㄷㄷㄷ" localSheetId="0">{"'Sheet1'!$A$1:$H$36"}</definedName>
    <definedName name="ㄷㄷㄷㄷㄷ">{"'Sheet1'!$A$1:$H$36"}</definedName>
    <definedName name="다른종합소득03" localSheetId="15">#REF!</definedName>
    <definedName name="다른종합소득03" localSheetId="16">#REF!</definedName>
    <definedName name="다른종합소득03" localSheetId="17">#REF!</definedName>
    <definedName name="다른종합소득03" localSheetId="18">#REF!</definedName>
    <definedName name="다른종합소득03" localSheetId="19">#REF!</definedName>
    <definedName name="다른종합소득03" localSheetId="20">#REF!</definedName>
    <definedName name="다른종합소득03" localSheetId="21">#REF!</definedName>
    <definedName name="다른종합소득03" localSheetId="22">#REF!</definedName>
    <definedName name="다른종합소득03" localSheetId="23">#REF!</definedName>
    <definedName name="다른종합소득03" localSheetId="24">#REF!</definedName>
    <definedName name="다른종합소득03" localSheetId="25">#REF!</definedName>
    <definedName name="다른종합소득03" localSheetId="26">#REF!</definedName>
    <definedName name="다른종합소득03" localSheetId="37">#REF!</definedName>
    <definedName name="다른종합소득03" localSheetId="40">#REF!</definedName>
    <definedName name="다른종합소득03" localSheetId="39">#REF!</definedName>
    <definedName name="다른종합소득03" localSheetId="38">#REF!</definedName>
    <definedName name="다른종합소득03" localSheetId="28">#REF!</definedName>
    <definedName name="다른종합소득03" localSheetId="10">#REF!</definedName>
    <definedName name="다른종합소득03" localSheetId="13">#REF!</definedName>
    <definedName name="다른종합소득03" localSheetId="12">#REF!</definedName>
    <definedName name="다른종합소득03" localSheetId="14">#REF!</definedName>
    <definedName name="다른종합소득03" localSheetId="27">#REF!</definedName>
    <definedName name="다른종합소득03" localSheetId="1">#REF!</definedName>
    <definedName name="다른종합소득03" localSheetId="0">#REF!</definedName>
    <definedName name="다른종합소득03" localSheetId="29">#REF!</definedName>
    <definedName name="다른종합소득03" localSheetId="11">#REF!</definedName>
    <definedName name="다른종합소득03">#REF!</definedName>
    <definedName name="다른종합소득04" localSheetId="15">#REF!</definedName>
    <definedName name="다른종합소득04" localSheetId="16">#REF!</definedName>
    <definedName name="다른종합소득04" localSheetId="17">#REF!</definedName>
    <definedName name="다른종합소득04" localSheetId="18">#REF!</definedName>
    <definedName name="다른종합소득04" localSheetId="19">#REF!</definedName>
    <definedName name="다른종합소득04" localSheetId="20">#REF!</definedName>
    <definedName name="다른종합소득04" localSheetId="21">#REF!</definedName>
    <definedName name="다른종합소득04" localSheetId="22">#REF!</definedName>
    <definedName name="다른종합소득04" localSheetId="23">#REF!</definedName>
    <definedName name="다른종합소득04" localSheetId="24">#REF!</definedName>
    <definedName name="다른종합소득04" localSheetId="25">#REF!</definedName>
    <definedName name="다른종합소득04" localSheetId="26">#REF!</definedName>
    <definedName name="다른종합소득04" localSheetId="37">#REF!</definedName>
    <definedName name="다른종합소득04" localSheetId="40">#REF!</definedName>
    <definedName name="다른종합소득04" localSheetId="39">#REF!</definedName>
    <definedName name="다른종합소득04" localSheetId="38">#REF!</definedName>
    <definedName name="다른종합소득04" localSheetId="28">#REF!</definedName>
    <definedName name="다른종합소득04" localSheetId="10">#REF!</definedName>
    <definedName name="다른종합소득04" localSheetId="13">#REF!</definedName>
    <definedName name="다른종합소득04" localSheetId="12">#REF!</definedName>
    <definedName name="다른종합소득04" localSheetId="14">#REF!</definedName>
    <definedName name="다른종합소득04" localSheetId="27">#REF!</definedName>
    <definedName name="다른종합소득04" localSheetId="1">#REF!</definedName>
    <definedName name="다른종합소득04" localSheetId="0">#REF!</definedName>
    <definedName name="다른종합소득04" localSheetId="29">#REF!</definedName>
    <definedName name="다른종합소득04" localSheetId="11">#REF!</definedName>
    <definedName name="다른종합소득04">#REF!</definedName>
    <definedName name="다른종합소득과세표준" localSheetId="15">#REF!</definedName>
    <definedName name="다른종합소득과세표준" localSheetId="16">#REF!</definedName>
    <definedName name="다른종합소득과세표준" localSheetId="17">#REF!</definedName>
    <definedName name="다른종합소득과세표준" localSheetId="18">#REF!</definedName>
    <definedName name="다른종합소득과세표준" localSheetId="19">#REF!</definedName>
    <definedName name="다른종합소득과세표준" localSheetId="20">#REF!</definedName>
    <definedName name="다른종합소득과세표준" localSheetId="21">#REF!</definedName>
    <definedName name="다른종합소득과세표준" localSheetId="22">#REF!</definedName>
    <definedName name="다른종합소득과세표준" localSheetId="23">#REF!</definedName>
    <definedName name="다른종합소득과세표준" localSheetId="24">#REF!</definedName>
    <definedName name="다른종합소득과세표준" localSheetId="25">#REF!</definedName>
    <definedName name="다른종합소득과세표준" localSheetId="26">#REF!</definedName>
    <definedName name="다른종합소득과세표준" localSheetId="37">#REF!</definedName>
    <definedName name="다른종합소득과세표준" localSheetId="40">#REF!</definedName>
    <definedName name="다른종합소득과세표준" localSheetId="39">#REF!</definedName>
    <definedName name="다른종합소득과세표준" localSheetId="38">#REF!</definedName>
    <definedName name="다른종합소득과세표준" localSheetId="28">#REF!</definedName>
    <definedName name="다른종합소득과세표준" localSheetId="10">#REF!</definedName>
    <definedName name="다른종합소득과세표준" localSheetId="13">#REF!</definedName>
    <definedName name="다른종합소득과세표준" localSheetId="12">#REF!</definedName>
    <definedName name="다른종합소득과세표준" localSheetId="14">#REF!</definedName>
    <definedName name="다른종합소득과세표준" localSheetId="27">#REF!</definedName>
    <definedName name="다른종합소득과세표준" localSheetId="1">#REF!</definedName>
    <definedName name="다른종합소득과세표준" localSheetId="0">#REF!</definedName>
    <definedName name="다른종합소득과세표준" localSheetId="29">#REF!</definedName>
    <definedName name="다른종합소득과세표준" localSheetId="11">#REF!</definedName>
    <definedName name="다른종합소득과세표준">#REF!</definedName>
    <definedName name="단기상" localSheetId="16">#REF!</definedName>
    <definedName name="단기상" localSheetId="17">#REF!</definedName>
    <definedName name="단기상" localSheetId="18">#REF!</definedName>
    <definedName name="단기상" localSheetId="19">#REF!</definedName>
    <definedName name="단기상" localSheetId="20">#REF!</definedName>
    <definedName name="단기상" localSheetId="21">#REF!</definedName>
    <definedName name="단기상" localSheetId="22">#REF!</definedName>
    <definedName name="단기상" localSheetId="23">#REF!</definedName>
    <definedName name="단기상" localSheetId="24">#REF!</definedName>
    <definedName name="단기상" localSheetId="25">#REF!</definedName>
    <definedName name="단기상" localSheetId="26">#REF!</definedName>
    <definedName name="단기상" localSheetId="0">#REF!</definedName>
    <definedName name="단기상">#REF!</definedName>
    <definedName name="단기차입금1" localSheetId="16" hidden="1">#REF!</definedName>
    <definedName name="단기차입금1" localSheetId="17" hidden="1">#REF!</definedName>
    <definedName name="단기차입금1" localSheetId="18" hidden="1">#REF!</definedName>
    <definedName name="단기차입금1" localSheetId="19" hidden="1">#REF!</definedName>
    <definedName name="단기차입금1" localSheetId="20" hidden="1">#REF!</definedName>
    <definedName name="단기차입금1" localSheetId="21" hidden="1">#REF!</definedName>
    <definedName name="단기차입금1" localSheetId="22" hidden="1">#REF!</definedName>
    <definedName name="단기차입금1" localSheetId="23" hidden="1">#REF!</definedName>
    <definedName name="단기차입금1" localSheetId="24" hidden="1">#REF!</definedName>
    <definedName name="단기차입금1" localSheetId="25" hidden="1">#REF!</definedName>
    <definedName name="단기차입금1" localSheetId="26" hidden="1">#REF!</definedName>
    <definedName name="단기차입금1" localSheetId="0" hidden="1">#REF!</definedName>
    <definedName name="단기차입금1" hidden="1">#REF!</definedName>
    <definedName name="단위">[10]기초정보!$C$11</definedName>
    <definedName name="대당유지비">OFFSET([26]GRAPH!$D$6,1,([26]GRAPH!$A$1-1)*3,12,1)</definedName>
    <definedName name="대책및현황" localSheetId="0" hidden="1">{#N/A,#N/A,FALSE,"P.C.B"}</definedName>
    <definedName name="대책및현황" hidden="1">{#N/A,#N/A,FALSE,"P.C.B"}</definedName>
    <definedName name="도" localSheetId="0" hidden="1">{"'AS,SEC'!$A$4:$J$25"}</definedName>
    <definedName name="도" hidden="1">{"'AS,SEC'!$A$4:$J$25"}</definedName>
    <definedName name="도전손익" localSheetId="0" hidden="1">{#N/A,#N/A,FALSE,"P.C.B"}</definedName>
    <definedName name="도전손익" hidden="1">{#N/A,#N/A,FALSE,"P.C.B"}</definedName>
    <definedName name="도전손익집계" localSheetId="0" hidden="1">{#N/A,#N/A,FALSE,"P.C.B"}</definedName>
    <definedName name="도전손익집계" hidden="1">{#N/A,#N/A,FALSE,"P.C.B"}</definedName>
    <definedName name="ㄹ" localSheetId="15">#REF!</definedName>
    <definedName name="ㄹ" localSheetId="16">#REF!</definedName>
    <definedName name="ㄹ" localSheetId="17">#REF!</definedName>
    <definedName name="ㄹ" localSheetId="18">#REF!</definedName>
    <definedName name="ㄹ" localSheetId="19">#REF!</definedName>
    <definedName name="ㄹ" localSheetId="20">#REF!</definedName>
    <definedName name="ㄹ" localSheetId="21">#REF!</definedName>
    <definedName name="ㄹ" localSheetId="22">#REF!</definedName>
    <definedName name="ㄹ" localSheetId="23">#REF!</definedName>
    <definedName name="ㄹ" localSheetId="24">#REF!</definedName>
    <definedName name="ㄹ" localSheetId="25">#REF!</definedName>
    <definedName name="ㄹ" localSheetId="26">#REF!</definedName>
    <definedName name="ㄹ" localSheetId="37">#REF!</definedName>
    <definedName name="ㄹ" localSheetId="40">#REF!</definedName>
    <definedName name="ㄹ" localSheetId="39">#REF!</definedName>
    <definedName name="ㄹ" localSheetId="38">#REF!</definedName>
    <definedName name="ㄹ" localSheetId="28">#REF!</definedName>
    <definedName name="ㄹ" localSheetId="10">#REF!</definedName>
    <definedName name="ㄹ" localSheetId="13">#REF!</definedName>
    <definedName name="ㄹ" localSheetId="12">#REF!</definedName>
    <definedName name="ㄹ" localSheetId="14">#REF!</definedName>
    <definedName name="ㄹ" localSheetId="27">#REF!</definedName>
    <definedName name="ㄹ" localSheetId="1">#REF!</definedName>
    <definedName name="ㄹ" localSheetId="0">#REF!</definedName>
    <definedName name="ㄹ" localSheetId="29">#REF!</definedName>
    <definedName name="ㄹ" localSheetId="11">#REF!</definedName>
    <definedName name="ㄹ">#REF!</definedName>
    <definedName name="ㄹㄴㅁ" localSheetId="15">#REF!</definedName>
    <definedName name="ㄹㄴㅁ" localSheetId="16">#REF!</definedName>
    <definedName name="ㄹㄴㅁ" localSheetId="17">#REF!</definedName>
    <definedName name="ㄹㄴㅁ" localSheetId="18">#REF!</definedName>
    <definedName name="ㄹㄴㅁ" localSheetId="19">#REF!</definedName>
    <definedName name="ㄹㄴㅁ" localSheetId="20">#REF!</definedName>
    <definedName name="ㄹㄴㅁ" localSheetId="21">#REF!</definedName>
    <definedName name="ㄹㄴㅁ" localSheetId="22">#REF!</definedName>
    <definedName name="ㄹㄴㅁ" localSheetId="23">#REF!</definedName>
    <definedName name="ㄹㄴㅁ" localSheetId="24">#REF!</definedName>
    <definedName name="ㄹㄴㅁ" localSheetId="25">#REF!</definedName>
    <definedName name="ㄹㄴㅁ" localSheetId="26">#REF!</definedName>
    <definedName name="ㄹㄴㅁ" localSheetId="37">#REF!</definedName>
    <definedName name="ㄹㄴㅁ" localSheetId="40">#REF!</definedName>
    <definedName name="ㄹㄴㅁ" localSheetId="39">#REF!</definedName>
    <definedName name="ㄹㄴㅁ" localSheetId="38">#REF!</definedName>
    <definedName name="ㄹㄴㅁ" localSheetId="28">#REF!</definedName>
    <definedName name="ㄹㄴㅁ" localSheetId="10">#REF!</definedName>
    <definedName name="ㄹㄴㅁ" localSheetId="13">#REF!</definedName>
    <definedName name="ㄹㄴㅁ" localSheetId="12">#REF!</definedName>
    <definedName name="ㄹㄴㅁ" localSheetId="14">#REF!</definedName>
    <definedName name="ㄹㄴㅁ" localSheetId="27">#REF!</definedName>
    <definedName name="ㄹㄴㅁ" localSheetId="1">#REF!</definedName>
    <definedName name="ㄹㄴㅁ" localSheetId="0">#REF!</definedName>
    <definedName name="ㄹㄴㅁ" localSheetId="29">#REF!</definedName>
    <definedName name="ㄹㄴㅁ" localSheetId="11">#REF!</definedName>
    <definedName name="ㄹㄴㅁ">#REF!</definedName>
    <definedName name="ㄹㄹ" localSheetId="16">#REF!</definedName>
    <definedName name="ㄹㄹ" localSheetId="17">#REF!</definedName>
    <definedName name="ㄹㄹ" localSheetId="18">#REF!</definedName>
    <definedName name="ㄹㄹ" localSheetId="19">#REF!</definedName>
    <definedName name="ㄹㄹ" localSheetId="20">#REF!</definedName>
    <definedName name="ㄹㄹ" localSheetId="21">#REF!</definedName>
    <definedName name="ㄹㄹ" localSheetId="22">#REF!</definedName>
    <definedName name="ㄹㄹ" localSheetId="23">#REF!</definedName>
    <definedName name="ㄹㄹ" localSheetId="24">#REF!</definedName>
    <definedName name="ㄹㄹ" localSheetId="25">#REF!</definedName>
    <definedName name="ㄹㄹ" localSheetId="26">#REF!</definedName>
    <definedName name="ㄹㄹ" localSheetId="0">#REF!</definedName>
    <definedName name="ㄹㄹ">#REF!</definedName>
    <definedName name="ㄹㄹㄹㄹ" localSheetId="16">#REF!</definedName>
    <definedName name="ㄹㄹㄹㄹ" localSheetId="17">#REF!</definedName>
    <definedName name="ㄹㄹㄹㄹ" localSheetId="18">#REF!</definedName>
    <definedName name="ㄹㄹㄹㄹ" localSheetId="19">#REF!</definedName>
    <definedName name="ㄹㄹㄹㄹ" localSheetId="20">#REF!</definedName>
    <definedName name="ㄹㄹㄹㄹ" localSheetId="21">#REF!</definedName>
    <definedName name="ㄹㄹㄹㄹ" localSheetId="22">#REF!</definedName>
    <definedName name="ㄹㄹㄹㄹ" localSheetId="23">#REF!</definedName>
    <definedName name="ㄹㄹㄹㄹ" localSheetId="24">#REF!</definedName>
    <definedName name="ㄹㄹㄹㄹ" localSheetId="25">#REF!</definedName>
    <definedName name="ㄹㄹㄹㄹ" localSheetId="26">#REF!</definedName>
    <definedName name="ㄹㄹㄹㄹ" localSheetId="0">#REF!</definedName>
    <definedName name="ㄹㄹㄹㄹ">#REF!</definedName>
    <definedName name="ㄹㄹㄹㄹㄹ" localSheetId="0" hidden="1">{#N/A,#N/A,FALSE,"P.C.B"}</definedName>
    <definedName name="ㄹㄹㄹㄹㄹ" hidden="1">{#N/A,#N/A,FALSE,"P.C.B"}</definedName>
    <definedName name="ㄹㄹㄹㄹㄹㄹ" localSheetId="0" hidden="1">{#N/A,#N/A,FALSE,"P.C.B"}</definedName>
    <definedName name="ㄹㄹㄹㄹㄹㄹ" hidden="1">{#N/A,#N/A,FALSE,"P.C.B"}</definedName>
    <definedName name="ㄹㄹㄹㄹㄹㄹㄹㄹㄹ" localSheetId="0" hidden="1">{#N/A,#N/A,FALSE,"P.C.B"}</definedName>
    <definedName name="ㄹㄹㄹㄹㄹㄹㄹㄹㄹ" hidden="1">{#N/A,#N/A,FALSE,"P.C.B"}</definedName>
    <definedName name="러" localSheetId="0" hidden="1">{#N/A,#N/A,FALSE,"P.C.B"}</definedName>
    <definedName name="러" hidden="1">{#N/A,#N/A,FALSE,"P.C.B"}</definedName>
    <definedName name="러러" localSheetId="0" hidden="1">{#N/A,#N/A,FALSE,"P.C.B"}</definedName>
    <definedName name="러러" hidden="1">{#N/A,#N/A,FALSE,"P.C.B"}</definedName>
    <definedName name="러럴" localSheetId="0" hidden="1">{#N/A,#N/A,FALSE,"P.C.B"}</definedName>
    <definedName name="러럴" hidden="1">{#N/A,#N/A,FALSE,"P.C.B"}</definedName>
    <definedName name="러럴처" localSheetId="0" hidden="1">{#N/A,#N/A,FALSE,"P.C.B"}</definedName>
    <definedName name="러럴처" hidden="1">{#N/A,#N/A,FALSE,"P.C.B"}</definedName>
    <definedName name="렌즈수급현황_____REF" localSheetId="16">#REF!</definedName>
    <definedName name="렌즈수급현황_____REF" localSheetId="17">#REF!</definedName>
    <definedName name="렌즈수급현황_____REF" localSheetId="18">#REF!</definedName>
    <definedName name="렌즈수급현황_____REF" localSheetId="19">#REF!</definedName>
    <definedName name="렌즈수급현황_____REF" localSheetId="20">#REF!</definedName>
    <definedName name="렌즈수급현황_____REF" localSheetId="21">#REF!</definedName>
    <definedName name="렌즈수급현황_____REF" localSheetId="22">#REF!</definedName>
    <definedName name="렌즈수급현황_____REF" localSheetId="23">#REF!</definedName>
    <definedName name="렌즈수급현황_____REF" localSheetId="24">#REF!</definedName>
    <definedName name="렌즈수급현황_____REF" localSheetId="25">#REF!</definedName>
    <definedName name="렌즈수급현황_____REF" localSheetId="26">#REF!</definedName>
    <definedName name="렌즈수급현황_____REF" localSheetId="0">#REF!</definedName>
    <definedName name="렌즈수급현황_____REF">#REF!</definedName>
    <definedName name="리스트" localSheetId="15">#REF!</definedName>
    <definedName name="리스트" localSheetId="16">#REF!</definedName>
    <definedName name="리스트" localSheetId="17">#REF!</definedName>
    <definedName name="리스트" localSheetId="18">#REF!</definedName>
    <definedName name="리스트" localSheetId="19">#REF!</definedName>
    <definedName name="리스트" localSheetId="20">#REF!</definedName>
    <definedName name="리스트" localSheetId="21">#REF!</definedName>
    <definedName name="리스트" localSheetId="22">#REF!</definedName>
    <definedName name="리스트" localSheetId="23">#REF!</definedName>
    <definedName name="리스트" localSheetId="24">#REF!</definedName>
    <definedName name="리스트" localSheetId="25">#REF!</definedName>
    <definedName name="리스트" localSheetId="26">#REF!</definedName>
    <definedName name="리스트" localSheetId="37">#REF!</definedName>
    <definedName name="리스트" localSheetId="40">#REF!</definedName>
    <definedName name="리스트" localSheetId="39">#REF!</definedName>
    <definedName name="리스트" localSheetId="38">#REF!</definedName>
    <definedName name="리스트" localSheetId="28">#REF!</definedName>
    <definedName name="리스트" localSheetId="10">#REF!</definedName>
    <definedName name="리스트" localSheetId="13">#REF!</definedName>
    <definedName name="리스트" localSheetId="12">#REF!</definedName>
    <definedName name="리스트" localSheetId="14">#REF!</definedName>
    <definedName name="리스트" localSheetId="27">#REF!</definedName>
    <definedName name="리스트" localSheetId="1">#REF!</definedName>
    <definedName name="리스트" localSheetId="0">#REF!</definedName>
    <definedName name="리스트" localSheetId="29">#REF!</definedName>
    <definedName name="리스트" localSheetId="11">#REF!</definedName>
    <definedName name="리스트">#REF!</definedName>
    <definedName name="ㄽ허쇼ㅓ쇼ㅓㅛ서" localSheetId="16" hidden="1">#REF!</definedName>
    <definedName name="ㄽ허쇼ㅓ쇼ㅓㅛ서" localSheetId="17" hidden="1">#REF!</definedName>
    <definedName name="ㄽ허쇼ㅓ쇼ㅓㅛ서" localSheetId="18" hidden="1">#REF!</definedName>
    <definedName name="ㄽ허쇼ㅓ쇼ㅓㅛ서" localSheetId="19" hidden="1">#REF!</definedName>
    <definedName name="ㄽ허쇼ㅓ쇼ㅓㅛ서" localSheetId="20" hidden="1">#REF!</definedName>
    <definedName name="ㄽ허쇼ㅓ쇼ㅓㅛ서" localSheetId="21" hidden="1">#REF!</definedName>
    <definedName name="ㄽ허쇼ㅓ쇼ㅓㅛ서" localSheetId="22" hidden="1">#REF!</definedName>
    <definedName name="ㄽ허쇼ㅓ쇼ㅓㅛ서" localSheetId="23" hidden="1">#REF!</definedName>
    <definedName name="ㄽ허쇼ㅓ쇼ㅓㅛ서" localSheetId="24" hidden="1">#REF!</definedName>
    <definedName name="ㄽ허쇼ㅓ쇼ㅓㅛ서" localSheetId="25" hidden="1">#REF!</definedName>
    <definedName name="ㄽ허쇼ㅓ쇼ㅓㅛ서" localSheetId="26" hidden="1">#REF!</definedName>
    <definedName name="ㄽ허쇼ㅓ쇼ㅓㅛ서" localSheetId="0" hidden="1">#REF!</definedName>
    <definedName name="ㄽ허쇼ㅓ쇼ㅓㅛ서" hidden="1">#REF!</definedName>
    <definedName name="ㅁ">0</definedName>
    <definedName name="ㅁㄴㄹㅇㄴ" localSheetId="0">{"'AS,SEC'!$A$4:$J$25"}</definedName>
    <definedName name="ㅁㄴㄹㅇㄴ">{"'AS,SEC'!$A$4:$J$25"}</definedName>
    <definedName name="ㅁㄴㅇ" localSheetId="16">#REF!</definedName>
    <definedName name="ㅁㄴㅇ" localSheetId="17">#REF!</definedName>
    <definedName name="ㅁㄴㅇ" localSheetId="18">#REF!</definedName>
    <definedName name="ㅁㄴㅇ" localSheetId="19">#REF!</definedName>
    <definedName name="ㅁㄴㅇ" localSheetId="20">#REF!</definedName>
    <definedName name="ㅁㄴㅇ" localSheetId="21">#REF!</definedName>
    <definedName name="ㅁㄴㅇ" localSheetId="22">#REF!</definedName>
    <definedName name="ㅁㄴㅇ" localSheetId="23">#REF!</definedName>
    <definedName name="ㅁㄴㅇ" localSheetId="24">#REF!</definedName>
    <definedName name="ㅁㄴㅇ" localSheetId="25">#REF!</definedName>
    <definedName name="ㅁㄴㅇ" localSheetId="26">#REF!</definedName>
    <definedName name="ㅁㄴㅇ" localSheetId="0">#REF!</definedName>
    <definedName name="ㅁㄴㅇ">#REF!</definedName>
    <definedName name="ㅁㅁ" localSheetId="16">#REF!</definedName>
    <definedName name="ㅁㅁ" localSheetId="17">#REF!</definedName>
    <definedName name="ㅁㅁ" localSheetId="18">#REF!</definedName>
    <definedName name="ㅁㅁ" localSheetId="19">#REF!</definedName>
    <definedName name="ㅁㅁ" localSheetId="20">#REF!</definedName>
    <definedName name="ㅁㅁ" localSheetId="21">#REF!</definedName>
    <definedName name="ㅁㅁ" localSheetId="22">#REF!</definedName>
    <definedName name="ㅁㅁ" localSheetId="23">#REF!</definedName>
    <definedName name="ㅁㅁ" localSheetId="24">#REF!</definedName>
    <definedName name="ㅁㅁ" localSheetId="25">#REF!</definedName>
    <definedName name="ㅁㅁ" localSheetId="26">#REF!</definedName>
    <definedName name="ㅁㅁ" localSheetId="0">#REF!</definedName>
    <definedName name="ㅁㅁ">#REF!</definedName>
    <definedName name="ㅁㅁㅁ" localSheetId="0" hidden="1">{#N/A,#N/A,FALSE,"Aging Summary";#N/A,#N/A,FALSE,"Ratio Analysis";#N/A,#N/A,FALSE,"Test 120 Day Accts";#N/A,#N/A,FALSE,"Tickmarks"}</definedName>
    <definedName name="ㅁㅁㅁ" hidden="1">{#N/A,#N/A,FALSE,"Aging Summary";#N/A,#N/A,FALSE,"Ratio Analysis";#N/A,#N/A,FALSE,"Test 120 Day Accts";#N/A,#N/A,FALSE,"Tickmarks"}</definedName>
    <definedName name="ㅁㅁㅁㅁ" localSheetId="16">#REF!</definedName>
    <definedName name="ㅁㅁㅁㅁ" localSheetId="17">#REF!</definedName>
    <definedName name="ㅁㅁㅁㅁ" localSheetId="18">#REF!</definedName>
    <definedName name="ㅁㅁㅁㅁ" localSheetId="19">#REF!</definedName>
    <definedName name="ㅁㅁㅁㅁ" localSheetId="20">#REF!</definedName>
    <definedName name="ㅁㅁㅁㅁ" localSheetId="21">#REF!</definedName>
    <definedName name="ㅁㅁㅁㅁ" localSheetId="22">#REF!</definedName>
    <definedName name="ㅁㅁㅁㅁ" localSheetId="23">#REF!</definedName>
    <definedName name="ㅁㅁㅁㅁ" localSheetId="24">#REF!</definedName>
    <definedName name="ㅁㅁㅁㅁ" localSheetId="25">#REF!</definedName>
    <definedName name="ㅁㅁㅁㅁ" localSheetId="26">#REF!</definedName>
    <definedName name="ㅁㅁㅁㅁ" localSheetId="0">#REF!</definedName>
    <definedName name="ㅁㅁㅁㅁ">#REF!</definedName>
    <definedName name="ㅁㅁㅁㅁㅁ" localSheetId="0" hidden="1">{#N/A,#N/A,FALSE,"P.C.B"}</definedName>
    <definedName name="ㅁㅁㅁㅁㅁ" hidden="1">{#N/A,#N/A,FALSE,"P.C.B"}</definedName>
    <definedName name="ㅁㅇ231" localSheetId="16">[32]거래선!#REF!</definedName>
    <definedName name="ㅁㅇ231" localSheetId="17">[32]거래선!#REF!</definedName>
    <definedName name="ㅁㅇ231" localSheetId="18">[32]거래선!#REF!</definedName>
    <definedName name="ㅁㅇ231" localSheetId="19">[32]거래선!#REF!</definedName>
    <definedName name="ㅁㅇ231" localSheetId="20">[32]거래선!#REF!</definedName>
    <definedName name="ㅁㅇ231" localSheetId="21">[32]거래선!#REF!</definedName>
    <definedName name="ㅁㅇ231" localSheetId="22">[32]거래선!#REF!</definedName>
    <definedName name="ㅁㅇ231" localSheetId="23">[32]거래선!#REF!</definedName>
    <definedName name="ㅁㅇ231" localSheetId="24">[32]거래선!#REF!</definedName>
    <definedName name="ㅁㅇ231" localSheetId="25">[32]거래선!#REF!</definedName>
    <definedName name="ㅁㅇ231" localSheetId="26">[32]거래선!#REF!</definedName>
    <definedName name="ㅁㅇ231" localSheetId="0">[32]거래선!#REF!</definedName>
    <definedName name="ㅁㅇ231">[32]거래선!#REF!</definedName>
    <definedName name="매입처" localSheetId="15">OFFSET(#REF!,0,0,COUNTA(#REF!),1)</definedName>
    <definedName name="매입처" localSheetId="16">OFFSET(#REF!,0,0,COUNTA(#REF!),1)</definedName>
    <definedName name="매입처" localSheetId="17">OFFSET(#REF!,0,0,COUNTA(#REF!),1)</definedName>
    <definedName name="매입처" localSheetId="18">OFFSET(#REF!,0,0,COUNTA(#REF!),1)</definedName>
    <definedName name="매입처" localSheetId="19">OFFSET(#REF!,0,0,COUNTA(#REF!),1)</definedName>
    <definedName name="매입처" localSheetId="20">OFFSET(#REF!,0,0,COUNTA(#REF!),1)</definedName>
    <definedName name="매입처" localSheetId="21">OFFSET(#REF!,0,0,COUNTA(#REF!),1)</definedName>
    <definedName name="매입처" localSheetId="22">OFFSET(#REF!,0,0,COUNTA(#REF!),1)</definedName>
    <definedName name="매입처" localSheetId="23">OFFSET(#REF!,0,0,COUNTA(#REF!),1)</definedName>
    <definedName name="매입처" localSheetId="24">OFFSET(#REF!,0,0,COUNTA(#REF!),1)</definedName>
    <definedName name="매입처" localSheetId="25">OFFSET(#REF!,0,0,COUNTA(#REF!),1)</definedName>
    <definedName name="매입처" localSheetId="26">OFFSET(#REF!,0,0,COUNTA(#REF!),1)</definedName>
    <definedName name="매입처" localSheetId="37">OFFSET(#REF!,0,0,COUNTA(#REF!),1)</definedName>
    <definedName name="매입처" localSheetId="40">OFFSET(#REF!,0,0,COUNTA(#REF!),1)</definedName>
    <definedName name="매입처" localSheetId="39">OFFSET(#REF!,0,0,COUNTA(#REF!),1)</definedName>
    <definedName name="매입처" localSheetId="38">OFFSET(#REF!,0,0,COUNTA(#REF!),1)</definedName>
    <definedName name="매입처" localSheetId="28">OFFSET(#REF!,0,0,COUNTA(#REF!),1)</definedName>
    <definedName name="매입처" localSheetId="10">OFFSET(#REF!,0,0,COUNTA(#REF!),1)</definedName>
    <definedName name="매입처" localSheetId="13">OFFSET(#REF!,0,0,COUNTA(#REF!),1)</definedName>
    <definedName name="매입처" localSheetId="12">OFFSET(#REF!,0,0,COUNTA(#REF!),1)</definedName>
    <definedName name="매입처" localSheetId="14">OFFSET(#REF!,0,0,COUNTA(#REF!),1)</definedName>
    <definedName name="매입처" localSheetId="27">OFFSET(#REF!,0,0,COUNTA(#REF!),1)</definedName>
    <definedName name="매입처" localSheetId="1">OFFSET(#REF!,0,0,COUNTA(#REF!),1)</definedName>
    <definedName name="매입처" localSheetId="0">OFFSET(#REF!,0,0,COUNTA(#REF!),1)</definedName>
    <definedName name="매입처" localSheetId="29">OFFSET(#REF!,0,0,COUNTA(#REF!),1)</definedName>
    <definedName name="매입처" localSheetId="11">OFFSET(#REF!,0,0,COUNTA(#REF!),1)</definedName>
    <definedName name="매입처">OFFSET(#REF!,0,0,COUNTA(#REF!),1)</definedName>
    <definedName name="매출Trend1" localSheetId="16">#REF!</definedName>
    <definedName name="매출Trend1" localSheetId="17">#REF!</definedName>
    <definedName name="매출Trend1" localSheetId="18">#REF!</definedName>
    <definedName name="매출Trend1" localSheetId="19">#REF!</definedName>
    <definedName name="매출Trend1" localSheetId="20">#REF!</definedName>
    <definedName name="매출Trend1" localSheetId="21">#REF!</definedName>
    <definedName name="매출Trend1" localSheetId="22">#REF!</definedName>
    <definedName name="매출Trend1" localSheetId="23">#REF!</definedName>
    <definedName name="매출Trend1" localSheetId="24">#REF!</definedName>
    <definedName name="매출Trend1" localSheetId="25">#REF!</definedName>
    <definedName name="매출Trend1" localSheetId="26">#REF!</definedName>
    <definedName name="매출Trend1" localSheetId="0">#REF!</definedName>
    <definedName name="매출Trend1">#REF!</definedName>
    <definedName name="매출처" localSheetId="15">OFFSET(#REF!,0,0,COUNTA(#REF!),1)</definedName>
    <definedName name="매출처" localSheetId="16">OFFSET(#REF!,0,0,COUNTA(#REF!),1)</definedName>
    <definedName name="매출처" localSheetId="17">OFFSET(#REF!,0,0,COUNTA(#REF!),1)</definedName>
    <definedName name="매출처" localSheetId="18">OFFSET(#REF!,0,0,COUNTA(#REF!),1)</definedName>
    <definedName name="매출처" localSheetId="19">OFFSET(#REF!,0,0,COUNTA(#REF!),1)</definedName>
    <definedName name="매출처" localSheetId="20">OFFSET(#REF!,0,0,COUNTA(#REF!),1)</definedName>
    <definedName name="매출처" localSheetId="21">OFFSET(#REF!,0,0,COUNTA(#REF!),1)</definedName>
    <definedName name="매출처" localSheetId="22">OFFSET(#REF!,0,0,COUNTA(#REF!),1)</definedName>
    <definedName name="매출처" localSheetId="23">OFFSET(#REF!,0,0,COUNTA(#REF!),1)</definedName>
    <definedName name="매출처" localSheetId="24">OFFSET(#REF!,0,0,COUNTA(#REF!),1)</definedName>
    <definedName name="매출처" localSheetId="25">OFFSET(#REF!,0,0,COUNTA(#REF!),1)</definedName>
    <definedName name="매출처" localSheetId="26">OFFSET(#REF!,0,0,COUNTA(#REF!),1)</definedName>
    <definedName name="매출처" localSheetId="37">OFFSET(#REF!,0,0,COUNTA(#REF!),1)</definedName>
    <definedName name="매출처" localSheetId="40">OFFSET(#REF!,0,0,COUNTA(#REF!),1)</definedName>
    <definedName name="매출처" localSheetId="39">OFFSET(#REF!,0,0,COUNTA(#REF!),1)</definedName>
    <definedName name="매출처" localSheetId="38">OFFSET(#REF!,0,0,COUNTA(#REF!),1)</definedName>
    <definedName name="매출처" localSheetId="28">OFFSET(#REF!,0,0,COUNTA(#REF!),1)</definedName>
    <definedName name="매출처" localSheetId="10">OFFSET(#REF!,0,0,COUNTA(#REF!),1)</definedName>
    <definedName name="매출처" localSheetId="13">OFFSET(#REF!,0,0,COUNTA(#REF!),1)</definedName>
    <definedName name="매출처" localSheetId="12">OFFSET(#REF!,0,0,COUNTA(#REF!),1)</definedName>
    <definedName name="매출처" localSheetId="14">OFFSET(#REF!,0,0,COUNTA(#REF!),1)</definedName>
    <definedName name="매출처" localSheetId="27">OFFSET(#REF!,0,0,COUNTA(#REF!),1)</definedName>
    <definedName name="매출처" localSheetId="1">OFFSET(#REF!,0,0,COUNTA(#REF!),1)</definedName>
    <definedName name="매출처" localSheetId="0">OFFSET(#REF!,0,0,COUNTA(#REF!),1)</definedName>
    <definedName name="매출처" localSheetId="29">OFFSET(#REF!,0,0,COUNTA(#REF!),1)</definedName>
    <definedName name="매출처" localSheetId="11">OFFSET(#REF!,0,0,COUNTA(#REF!),1)</definedName>
    <definedName name="매출처">OFFSET(#REF!,0,0,COUNTA(#REF!),1)</definedName>
    <definedName name="머" localSheetId="16">#REF!</definedName>
    <definedName name="머" localSheetId="17">#REF!</definedName>
    <definedName name="머" localSheetId="18">#REF!</definedName>
    <definedName name="머" localSheetId="19">#REF!</definedName>
    <definedName name="머" localSheetId="20">#REF!</definedName>
    <definedName name="머" localSheetId="21">#REF!</definedName>
    <definedName name="머" localSheetId="22">#REF!</definedName>
    <definedName name="머" localSheetId="23">#REF!</definedName>
    <definedName name="머" localSheetId="24">#REF!</definedName>
    <definedName name="머" localSheetId="25">#REF!</definedName>
    <definedName name="머" localSheetId="26">#REF!</definedName>
    <definedName name="머" localSheetId="0">#REF!</definedName>
    <definedName name="머">#REF!</definedName>
    <definedName name="명퇴과표" localSheetId="15">#REF!</definedName>
    <definedName name="명퇴과표" localSheetId="16">#REF!</definedName>
    <definedName name="명퇴과표" localSheetId="17">#REF!</definedName>
    <definedName name="명퇴과표" localSheetId="18">#REF!</definedName>
    <definedName name="명퇴과표" localSheetId="19">#REF!</definedName>
    <definedName name="명퇴과표" localSheetId="20">#REF!</definedName>
    <definedName name="명퇴과표" localSheetId="21">#REF!</definedName>
    <definedName name="명퇴과표" localSheetId="22">#REF!</definedName>
    <definedName name="명퇴과표" localSheetId="23">#REF!</definedName>
    <definedName name="명퇴과표" localSheetId="24">#REF!</definedName>
    <definedName name="명퇴과표" localSheetId="25">#REF!</definedName>
    <definedName name="명퇴과표" localSheetId="26">#REF!</definedName>
    <definedName name="명퇴과표" localSheetId="37">#REF!</definedName>
    <definedName name="명퇴과표" localSheetId="40">#REF!</definedName>
    <definedName name="명퇴과표" localSheetId="39">#REF!</definedName>
    <definedName name="명퇴과표" localSheetId="38">#REF!</definedName>
    <definedName name="명퇴과표" localSheetId="28">#REF!</definedName>
    <definedName name="명퇴과표" localSheetId="10">#REF!</definedName>
    <definedName name="명퇴과표" localSheetId="13">#REF!</definedName>
    <definedName name="명퇴과표" localSheetId="12">#REF!</definedName>
    <definedName name="명퇴과표" localSheetId="14">#REF!</definedName>
    <definedName name="명퇴과표" localSheetId="27">#REF!</definedName>
    <definedName name="명퇴과표" localSheetId="1">#REF!</definedName>
    <definedName name="명퇴과표" localSheetId="0">#REF!</definedName>
    <definedName name="명퇴과표" localSheetId="29">#REF!</definedName>
    <definedName name="명퇴과표" localSheetId="11">#REF!</definedName>
    <definedName name="명퇴과표">#REF!</definedName>
    <definedName name="명퇴금" localSheetId="15">#REF!</definedName>
    <definedName name="명퇴금" localSheetId="16">#REF!</definedName>
    <definedName name="명퇴금" localSheetId="17">#REF!</definedName>
    <definedName name="명퇴금" localSheetId="18">#REF!</definedName>
    <definedName name="명퇴금" localSheetId="19">#REF!</definedName>
    <definedName name="명퇴금" localSheetId="20">#REF!</definedName>
    <definedName name="명퇴금" localSheetId="21">#REF!</definedName>
    <definedName name="명퇴금" localSheetId="22">#REF!</definedName>
    <definedName name="명퇴금" localSheetId="23">#REF!</definedName>
    <definedName name="명퇴금" localSheetId="24">#REF!</definedName>
    <definedName name="명퇴금" localSheetId="25">#REF!</definedName>
    <definedName name="명퇴금" localSheetId="26">#REF!</definedName>
    <definedName name="명퇴금" localSheetId="37">#REF!</definedName>
    <definedName name="명퇴금" localSheetId="40">#REF!</definedName>
    <definedName name="명퇴금" localSheetId="39">#REF!</definedName>
    <definedName name="명퇴금" localSheetId="38">#REF!</definedName>
    <definedName name="명퇴금" localSheetId="28">#REF!</definedName>
    <definedName name="명퇴금" localSheetId="10">#REF!</definedName>
    <definedName name="명퇴금" localSheetId="13">#REF!</definedName>
    <definedName name="명퇴금" localSheetId="12">#REF!</definedName>
    <definedName name="명퇴금" localSheetId="14">#REF!</definedName>
    <definedName name="명퇴금" localSheetId="27">#REF!</definedName>
    <definedName name="명퇴금" localSheetId="1">#REF!</definedName>
    <definedName name="명퇴금" localSheetId="0">#REF!</definedName>
    <definedName name="명퇴금" localSheetId="29">#REF!</definedName>
    <definedName name="명퇴금" localSheetId="11">#REF!</definedName>
    <definedName name="명퇴금">#REF!</definedName>
    <definedName name="명퇴산출세액" localSheetId="15">#REF!</definedName>
    <definedName name="명퇴산출세액" localSheetId="16">#REF!</definedName>
    <definedName name="명퇴산출세액" localSheetId="17">#REF!</definedName>
    <definedName name="명퇴산출세액" localSheetId="18">#REF!</definedName>
    <definedName name="명퇴산출세액" localSheetId="19">#REF!</definedName>
    <definedName name="명퇴산출세액" localSheetId="20">#REF!</definedName>
    <definedName name="명퇴산출세액" localSheetId="21">#REF!</definedName>
    <definedName name="명퇴산출세액" localSheetId="22">#REF!</definedName>
    <definedName name="명퇴산출세액" localSheetId="23">#REF!</definedName>
    <definedName name="명퇴산출세액" localSheetId="24">#REF!</definedName>
    <definedName name="명퇴산출세액" localSheetId="25">#REF!</definedName>
    <definedName name="명퇴산출세액" localSheetId="26">#REF!</definedName>
    <definedName name="명퇴산출세액" localSheetId="37">#REF!</definedName>
    <definedName name="명퇴산출세액" localSheetId="40">#REF!</definedName>
    <definedName name="명퇴산출세액" localSheetId="39">#REF!</definedName>
    <definedName name="명퇴산출세액" localSheetId="38">#REF!</definedName>
    <definedName name="명퇴산출세액" localSheetId="28">#REF!</definedName>
    <definedName name="명퇴산출세액" localSheetId="10">#REF!</definedName>
    <definedName name="명퇴산출세액" localSheetId="13">#REF!</definedName>
    <definedName name="명퇴산출세액" localSheetId="12">#REF!</definedName>
    <definedName name="명퇴산출세액" localSheetId="14">#REF!</definedName>
    <definedName name="명퇴산출세액" localSheetId="27">#REF!</definedName>
    <definedName name="명퇴산출세액" localSheetId="1">#REF!</definedName>
    <definedName name="명퇴산출세액" localSheetId="0">#REF!</definedName>
    <definedName name="명퇴산출세액" localSheetId="29">#REF!</definedName>
    <definedName name="명퇴산출세액" localSheetId="11">#REF!</definedName>
    <definedName name="명퇴산출세액">#REF!</definedName>
    <definedName name="명퇴연평균과표" localSheetId="15">#REF!</definedName>
    <definedName name="명퇴연평균과표" localSheetId="16">#REF!</definedName>
    <definedName name="명퇴연평균과표" localSheetId="17">#REF!</definedName>
    <definedName name="명퇴연평균과표" localSheetId="18">#REF!</definedName>
    <definedName name="명퇴연평균과표" localSheetId="19">#REF!</definedName>
    <definedName name="명퇴연평균과표" localSheetId="20">#REF!</definedName>
    <definedName name="명퇴연평균과표" localSheetId="21">#REF!</definedName>
    <definedName name="명퇴연평균과표" localSheetId="22">#REF!</definedName>
    <definedName name="명퇴연평균과표" localSheetId="23">#REF!</definedName>
    <definedName name="명퇴연평균과표" localSheetId="24">#REF!</definedName>
    <definedName name="명퇴연평균과표" localSheetId="25">#REF!</definedName>
    <definedName name="명퇴연평균과표" localSheetId="26">#REF!</definedName>
    <definedName name="명퇴연평균과표" localSheetId="37">#REF!</definedName>
    <definedName name="명퇴연평균과표" localSheetId="40">#REF!</definedName>
    <definedName name="명퇴연평균과표" localSheetId="39">#REF!</definedName>
    <definedName name="명퇴연평균과표" localSheetId="38">#REF!</definedName>
    <definedName name="명퇴연평균과표" localSheetId="28">#REF!</definedName>
    <definedName name="명퇴연평균과표" localSheetId="10">#REF!</definedName>
    <definedName name="명퇴연평균과표" localSheetId="13">#REF!</definedName>
    <definedName name="명퇴연평균과표" localSheetId="12">#REF!</definedName>
    <definedName name="명퇴연평균과표" localSheetId="14">#REF!</definedName>
    <definedName name="명퇴연평균과표" localSheetId="27">#REF!</definedName>
    <definedName name="명퇴연평균과표" localSheetId="1">#REF!</definedName>
    <definedName name="명퇴연평균과표" localSheetId="0">#REF!</definedName>
    <definedName name="명퇴연평균과표" localSheetId="29">#REF!</definedName>
    <definedName name="명퇴연평균과표" localSheetId="11">#REF!</definedName>
    <definedName name="명퇴연평균과표">#REF!</definedName>
    <definedName name="명퇴퇴직소득공제계" localSheetId="15">#REF!</definedName>
    <definedName name="명퇴퇴직소득공제계" localSheetId="16">#REF!</definedName>
    <definedName name="명퇴퇴직소득공제계" localSheetId="17">#REF!</definedName>
    <definedName name="명퇴퇴직소득공제계" localSheetId="18">#REF!</definedName>
    <definedName name="명퇴퇴직소득공제계" localSheetId="19">#REF!</definedName>
    <definedName name="명퇴퇴직소득공제계" localSheetId="20">#REF!</definedName>
    <definedName name="명퇴퇴직소득공제계" localSheetId="21">#REF!</definedName>
    <definedName name="명퇴퇴직소득공제계" localSheetId="22">#REF!</definedName>
    <definedName name="명퇴퇴직소득공제계" localSheetId="23">#REF!</definedName>
    <definedName name="명퇴퇴직소득공제계" localSheetId="24">#REF!</definedName>
    <definedName name="명퇴퇴직소득공제계" localSheetId="25">#REF!</definedName>
    <definedName name="명퇴퇴직소득공제계" localSheetId="26">#REF!</definedName>
    <definedName name="명퇴퇴직소득공제계" localSheetId="37">#REF!</definedName>
    <definedName name="명퇴퇴직소득공제계" localSheetId="40">#REF!</definedName>
    <definedName name="명퇴퇴직소득공제계" localSheetId="39">#REF!</definedName>
    <definedName name="명퇴퇴직소득공제계" localSheetId="38">#REF!</definedName>
    <definedName name="명퇴퇴직소득공제계" localSheetId="28">#REF!</definedName>
    <definedName name="명퇴퇴직소득공제계" localSheetId="10">#REF!</definedName>
    <definedName name="명퇴퇴직소득공제계" localSheetId="13">#REF!</definedName>
    <definedName name="명퇴퇴직소득공제계" localSheetId="12">#REF!</definedName>
    <definedName name="명퇴퇴직소득공제계" localSheetId="14">#REF!</definedName>
    <definedName name="명퇴퇴직소득공제계" localSheetId="27">#REF!</definedName>
    <definedName name="명퇴퇴직소득공제계" localSheetId="1">#REF!</definedName>
    <definedName name="명퇴퇴직소득공제계" localSheetId="0">#REF!</definedName>
    <definedName name="명퇴퇴직소득공제계" localSheetId="29">#REF!</definedName>
    <definedName name="명퇴퇴직소득공제계" localSheetId="11">#REF!</definedName>
    <definedName name="명퇴퇴직소득공제계">#REF!</definedName>
    <definedName name="명퇴환산세액" localSheetId="15">#REF!</definedName>
    <definedName name="명퇴환산세액" localSheetId="16">#REF!</definedName>
    <definedName name="명퇴환산세액" localSheetId="17">#REF!</definedName>
    <definedName name="명퇴환산세액" localSheetId="18">#REF!</definedName>
    <definedName name="명퇴환산세액" localSheetId="19">#REF!</definedName>
    <definedName name="명퇴환산세액" localSheetId="20">#REF!</definedName>
    <definedName name="명퇴환산세액" localSheetId="21">#REF!</definedName>
    <definedName name="명퇴환산세액" localSheetId="22">#REF!</definedName>
    <definedName name="명퇴환산세액" localSheetId="23">#REF!</definedName>
    <definedName name="명퇴환산세액" localSheetId="24">#REF!</definedName>
    <definedName name="명퇴환산세액" localSheetId="25">#REF!</definedName>
    <definedName name="명퇴환산세액" localSheetId="26">#REF!</definedName>
    <definedName name="명퇴환산세액" localSheetId="37">#REF!</definedName>
    <definedName name="명퇴환산세액" localSheetId="40">#REF!</definedName>
    <definedName name="명퇴환산세액" localSheetId="39">#REF!</definedName>
    <definedName name="명퇴환산세액" localSheetId="38">#REF!</definedName>
    <definedName name="명퇴환산세액" localSheetId="28">#REF!</definedName>
    <definedName name="명퇴환산세액" localSheetId="10">#REF!</definedName>
    <definedName name="명퇴환산세액" localSheetId="13">#REF!</definedName>
    <definedName name="명퇴환산세액" localSheetId="12">#REF!</definedName>
    <definedName name="명퇴환산세액" localSheetId="14">#REF!</definedName>
    <definedName name="명퇴환산세액" localSheetId="27">#REF!</definedName>
    <definedName name="명퇴환산세액" localSheetId="1">#REF!</definedName>
    <definedName name="명퇴환산세액" localSheetId="0">#REF!</definedName>
    <definedName name="명퇴환산세액" localSheetId="29">#REF!</definedName>
    <definedName name="명퇴환산세액" localSheetId="11">#REF!</definedName>
    <definedName name="명퇴환산세액">#REF!</definedName>
    <definedName name="무선종합" localSheetId="16">#REF!</definedName>
    <definedName name="무선종합" localSheetId="17">#REF!</definedName>
    <definedName name="무선종합" localSheetId="18">#REF!</definedName>
    <definedName name="무선종합" localSheetId="19">#REF!</definedName>
    <definedName name="무선종합" localSheetId="20">#REF!</definedName>
    <definedName name="무선종합" localSheetId="21">#REF!</definedName>
    <definedName name="무선종합" localSheetId="22">#REF!</definedName>
    <definedName name="무선종합" localSheetId="23">#REF!</definedName>
    <definedName name="무선종합" localSheetId="24">#REF!</definedName>
    <definedName name="무선종합" localSheetId="25">#REF!</definedName>
    <definedName name="무선종합" localSheetId="26">#REF!</definedName>
    <definedName name="무선종합" localSheetId="0">#REF!</definedName>
    <definedName name="무선종합">#REF!</definedName>
    <definedName name="ㅂ" localSheetId="0" hidden="1">{#N/A,#N/A,FALSE,"P.C.B"}</definedName>
    <definedName name="ㅂ" hidden="1">{#N/A,#N/A,FALSE,"P.C.B"}</definedName>
    <definedName name="ㅂㅂㅂ" localSheetId="0" hidden="1">{#N/A,#N/A,FALSE,"P.C.B"}</definedName>
    <definedName name="ㅂㅂㅂ" hidden="1">{#N/A,#N/A,FALSE,"P.C.B"}</definedName>
    <definedName name="ㅂㅂㅂㅂ" localSheetId="0" hidden="1">{#N/A,#N/A,FALSE,"P.C.B"}</definedName>
    <definedName name="ㅂㅂㅂㅂ" hidden="1">{#N/A,#N/A,FALSE,"P.C.B"}</definedName>
    <definedName name="ㅂㅂㅂㅂㅂㅂ" localSheetId="0" hidden="1">{#N/A,#N/A,FALSE,"P.C.B"}</definedName>
    <definedName name="ㅂㅂㅂㅂㅂㅂ" hidden="1">{#N/A,#N/A,FALSE,"P.C.B"}</definedName>
    <definedName name="ㅂㅈㅂ123" localSheetId="0">{"'AS,SEC'!$A$4:$J$25"}</definedName>
    <definedName name="ㅂㅈㅂ123">{"'AS,SEC'!$A$4:$J$25"}</definedName>
    <definedName name="박근찬" localSheetId="0">{"'Sheet1'!$A$1:$H$36"}</definedName>
    <definedName name="박근찬">{"'Sheet1'!$A$1:$H$36"}</definedName>
    <definedName name="배당세액공제03" localSheetId="15">#REF!</definedName>
    <definedName name="배당세액공제03" localSheetId="16">#REF!</definedName>
    <definedName name="배당세액공제03" localSheetId="17">#REF!</definedName>
    <definedName name="배당세액공제03" localSheetId="18">#REF!</definedName>
    <definedName name="배당세액공제03" localSheetId="19">#REF!</definedName>
    <definedName name="배당세액공제03" localSheetId="20">#REF!</definedName>
    <definedName name="배당세액공제03" localSheetId="21">#REF!</definedName>
    <definedName name="배당세액공제03" localSheetId="22">#REF!</definedName>
    <definedName name="배당세액공제03" localSheetId="23">#REF!</definedName>
    <definedName name="배당세액공제03" localSheetId="24">#REF!</definedName>
    <definedName name="배당세액공제03" localSheetId="25">#REF!</definedName>
    <definedName name="배당세액공제03" localSheetId="26">#REF!</definedName>
    <definedName name="배당세액공제03" localSheetId="37">#REF!</definedName>
    <definedName name="배당세액공제03" localSheetId="40">#REF!</definedName>
    <definedName name="배당세액공제03" localSheetId="39">#REF!</definedName>
    <definedName name="배당세액공제03" localSheetId="38">#REF!</definedName>
    <definedName name="배당세액공제03" localSheetId="28">#REF!</definedName>
    <definedName name="배당세액공제03" localSheetId="10">#REF!</definedName>
    <definedName name="배당세액공제03" localSheetId="13">#REF!</definedName>
    <definedName name="배당세액공제03" localSheetId="12">#REF!</definedName>
    <definedName name="배당세액공제03" localSheetId="14">#REF!</definedName>
    <definedName name="배당세액공제03" localSheetId="27">#REF!</definedName>
    <definedName name="배당세액공제03" localSheetId="1">#REF!</definedName>
    <definedName name="배당세액공제03" localSheetId="0">#REF!</definedName>
    <definedName name="배당세액공제03" localSheetId="29">#REF!</definedName>
    <definedName name="배당세액공제03" localSheetId="11">#REF!</definedName>
    <definedName name="배당세액공제03">#REF!</definedName>
    <definedName name="배당세액공제04" localSheetId="15">#REF!</definedName>
    <definedName name="배당세액공제04" localSheetId="16">#REF!</definedName>
    <definedName name="배당세액공제04" localSheetId="17">#REF!</definedName>
    <definedName name="배당세액공제04" localSheetId="18">#REF!</definedName>
    <definedName name="배당세액공제04" localSheetId="19">#REF!</definedName>
    <definedName name="배당세액공제04" localSheetId="20">#REF!</definedName>
    <definedName name="배당세액공제04" localSheetId="21">#REF!</definedName>
    <definedName name="배당세액공제04" localSheetId="22">#REF!</definedName>
    <definedName name="배당세액공제04" localSheetId="23">#REF!</definedName>
    <definedName name="배당세액공제04" localSheetId="24">#REF!</definedName>
    <definedName name="배당세액공제04" localSheetId="25">#REF!</definedName>
    <definedName name="배당세액공제04" localSheetId="26">#REF!</definedName>
    <definedName name="배당세액공제04" localSheetId="37">#REF!</definedName>
    <definedName name="배당세액공제04" localSheetId="40">#REF!</definedName>
    <definedName name="배당세액공제04" localSheetId="39">#REF!</definedName>
    <definedName name="배당세액공제04" localSheetId="38">#REF!</definedName>
    <definedName name="배당세액공제04" localSheetId="28">#REF!</definedName>
    <definedName name="배당세액공제04" localSheetId="10">#REF!</definedName>
    <definedName name="배당세액공제04" localSheetId="13">#REF!</definedName>
    <definedName name="배당세액공제04" localSheetId="12">#REF!</definedName>
    <definedName name="배당세액공제04" localSheetId="14">#REF!</definedName>
    <definedName name="배당세액공제04" localSheetId="27">#REF!</definedName>
    <definedName name="배당세액공제04" localSheetId="1">#REF!</definedName>
    <definedName name="배당세액공제04" localSheetId="0">#REF!</definedName>
    <definedName name="배당세액공제04" localSheetId="29">#REF!</definedName>
    <definedName name="배당세액공제04" localSheetId="11">#REF!</definedName>
    <definedName name="배당세액공제04">#REF!</definedName>
    <definedName name="배당소득03" localSheetId="15">#REF!</definedName>
    <definedName name="배당소득03" localSheetId="16">#REF!</definedName>
    <definedName name="배당소득03" localSheetId="17">#REF!</definedName>
    <definedName name="배당소득03" localSheetId="18">#REF!</definedName>
    <definedName name="배당소득03" localSheetId="19">#REF!</definedName>
    <definedName name="배당소득03" localSheetId="20">#REF!</definedName>
    <definedName name="배당소득03" localSheetId="21">#REF!</definedName>
    <definedName name="배당소득03" localSheetId="22">#REF!</definedName>
    <definedName name="배당소득03" localSheetId="23">#REF!</definedName>
    <definedName name="배당소득03" localSheetId="24">#REF!</definedName>
    <definedName name="배당소득03" localSheetId="25">#REF!</definedName>
    <definedName name="배당소득03" localSheetId="26">#REF!</definedName>
    <definedName name="배당소득03" localSheetId="37">#REF!</definedName>
    <definedName name="배당소득03" localSheetId="40">#REF!</definedName>
    <definedName name="배당소득03" localSheetId="39">#REF!</definedName>
    <definedName name="배당소득03" localSheetId="38">#REF!</definedName>
    <definedName name="배당소득03" localSheetId="28">#REF!</definedName>
    <definedName name="배당소득03" localSheetId="10">#REF!</definedName>
    <definedName name="배당소득03" localSheetId="13">#REF!</definedName>
    <definedName name="배당소득03" localSheetId="12">#REF!</definedName>
    <definedName name="배당소득03" localSheetId="14">#REF!</definedName>
    <definedName name="배당소득03" localSheetId="27">#REF!</definedName>
    <definedName name="배당소득03" localSheetId="1">#REF!</definedName>
    <definedName name="배당소득03" localSheetId="0">#REF!</definedName>
    <definedName name="배당소득03" localSheetId="29">#REF!</definedName>
    <definedName name="배당소득03" localSheetId="11">#REF!</definedName>
    <definedName name="배당소득03">#REF!</definedName>
    <definedName name="배당소득04" localSheetId="15">#REF!</definedName>
    <definedName name="배당소득04" localSheetId="16">#REF!</definedName>
    <definedName name="배당소득04" localSheetId="17">#REF!</definedName>
    <definedName name="배당소득04" localSheetId="18">#REF!</definedName>
    <definedName name="배당소득04" localSheetId="19">#REF!</definedName>
    <definedName name="배당소득04" localSheetId="20">#REF!</definedName>
    <definedName name="배당소득04" localSheetId="21">#REF!</definedName>
    <definedName name="배당소득04" localSheetId="22">#REF!</definedName>
    <definedName name="배당소득04" localSheetId="23">#REF!</definedName>
    <definedName name="배당소득04" localSheetId="24">#REF!</definedName>
    <definedName name="배당소득04" localSheetId="25">#REF!</definedName>
    <definedName name="배당소득04" localSheetId="26">#REF!</definedName>
    <definedName name="배당소득04" localSheetId="37">#REF!</definedName>
    <definedName name="배당소득04" localSheetId="40">#REF!</definedName>
    <definedName name="배당소득04" localSheetId="39">#REF!</definedName>
    <definedName name="배당소득04" localSheetId="38">#REF!</definedName>
    <definedName name="배당소득04" localSheetId="28">#REF!</definedName>
    <definedName name="배당소득04" localSheetId="10">#REF!</definedName>
    <definedName name="배당소득04" localSheetId="13">#REF!</definedName>
    <definedName name="배당소득04" localSheetId="12">#REF!</definedName>
    <definedName name="배당소득04" localSheetId="14">#REF!</definedName>
    <definedName name="배당소득04" localSheetId="27">#REF!</definedName>
    <definedName name="배당소득04" localSheetId="1">#REF!</definedName>
    <definedName name="배당소득04" localSheetId="0">#REF!</definedName>
    <definedName name="배당소득04" localSheetId="29">#REF!</definedName>
    <definedName name="배당소득04" localSheetId="11">#REF!</definedName>
    <definedName name="배당소득04">#REF!</definedName>
    <definedName name="변111" localSheetId="0" hidden="1">{#N/A,#N/A,FALSE,"P.C.B"}</definedName>
    <definedName name="변111" hidden="1">{#N/A,#N/A,FALSE,"P.C.B"}</definedName>
    <definedName name="변1111" localSheetId="0" hidden="1">{#N/A,#N/A,FALSE,"P.C.B"}</definedName>
    <definedName name="변1111" hidden="1">{#N/A,#N/A,FALSE,"P.C.B"}</definedName>
    <definedName name="변경" localSheetId="0" hidden="1">{#N/A,#N/A,FALSE,"P.C.B"}</definedName>
    <definedName name="변경" hidden="1">{#N/A,#N/A,FALSE,"P.C.B"}</definedName>
    <definedName name="부속" localSheetId="16" hidden="1">[33]수정시산표!#REF!</definedName>
    <definedName name="부속" localSheetId="17" hidden="1">[33]수정시산표!#REF!</definedName>
    <definedName name="부속" localSheetId="18" hidden="1">[33]수정시산표!#REF!</definedName>
    <definedName name="부속" localSheetId="19" hidden="1">[33]수정시산표!#REF!</definedName>
    <definedName name="부속" localSheetId="20" hidden="1">[33]수정시산표!#REF!</definedName>
    <definedName name="부속" localSheetId="21" hidden="1">[33]수정시산표!#REF!</definedName>
    <definedName name="부속" localSheetId="22" hidden="1">[33]수정시산표!#REF!</definedName>
    <definedName name="부속" localSheetId="23" hidden="1">[33]수정시산표!#REF!</definedName>
    <definedName name="부속" localSheetId="24" hidden="1">[33]수정시산표!#REF!</definedName>
    <definedName name="부속" localSheetId="25" hidden="1">[33]수정시산표!#REF!</definedName>
    <definedName name="부속" localSheetId="26" hidden="1">[33]수정시산표!#REF!</definedName>
    <definedName name="부속" hidden="1">[33]수정시산표!#REF!</definedName>
    <definedName name="분리과세시산출세액03" localSheetId="15">#REF!</definedName>
    <definedName name="분리과세시산출세액03" localSheetId="16">#REF!</definedName>
    <definedName name="분리과세시산출세액03" localSheetId="17">#REF!</definedName>
    <definedName name="분리과세시산출세액03" localSheetId="18">#REF!</definedName>
    <definedName name="분리과세시산출세액03" localSheetId="19">#REF!</definedName>
    <definedName name="분리과세시산출세액03" localSheetId="20">#REF!</definedName>
    <definedName name="분리과세시산출세액03" localSheetId="21">#REF!</definedName>
    <definedName name="분리과세시산출세액03" localSheetId="22">#REF!</definedName>
    <definedName name="분리과세시산출세액03" localSheetId="23">#REF!</definedName>
    <definedName name="분리과세시산출세액03" localSheetId="24">#REF!</definedName>
    <definedName name="분리과세시산출세액03" localSheetId="25">#REF!</definedName>
    <definedName name="분리과세시산출세액03" localSheetId="26">#REF!</definedName>
    <definedName name="분리과세시산출세액03" localSheetId="37">#REF!</definedName>
    <definedName name="분리과세시산출세액03" localSheetId="40">#REF!</definedName>
    <definedName name="분리과세시산출세액03" localSheetId="39">#REF!</definedName>
    <definedName name="분리과세시산출세액03" localSheetId="38">#REF!</definedName>
    <definedName name="분리과세시산출세액03" localSheetId="28">#REF!</definedName>
    <definedName name="분리과세시산출세액03" localSheetId="10">#REF!</definedName>
    <definedName name="분리과세시산출세액03" localSheetId="13">#REF!</definedName>
    <definedName name="분리과세시산출세액03" localSheetId="12">#REF!</definedName>
    <definedName name="분리과세시산출세액03" localSheetId="14">#REF!</definedName>
    <definedName name="분리과세시산출세액03" localSheetId="27">#REF!</definedName>
    <definedName name="분리과세시산출세액03" localSheetId="1">#REF!</definedName>
    <definedName name="분리과세시산출세액03" localSheetId="0">#REF!</definedName>
    <definedName name="분리과세시산출세액03" localSheetId="29">#REF!</definedName>
    <definedName name="분리과세시산출세액03" localSheetId="11">#REF!</definedName>
    <definedName name="분리과세시산출세액03">#REF!</definedName>
    <definedName name="분리과세시산출세액04" localSheetId="15">#REF!</definedName>
    <definedName name="분리과세시산출세액04" localSheetId="16">#REF!</definedName>
    <definedName name="분리과세시산출세액04" localSheetId="17">#REF!</definedName>
    <definedName name="분리과세시산출세액04" localSheetId="18">#REF!</definedName>
    <definedName name="분리과세시산출세액04" localSheetId="19">#REF!</definedName>
    <definedName name="분리과세시산출세액04" localSheetId="20">#REF!</definedName>
    <definedName name="분리과세시산출세액04" localSheetId="21">#REF!</definedName>
    <definedName name="분리과세시산출세액04" localSheetId="22">#REF!</definedName>
    <definedName name="분리과세시산출세액04" localSheetId="23">#REF!</definedName>
    <definedName name="분리과세시산출세액04" localSheetId="24">#REF!</definedName>
    <definedName name="분리과세시산출세액04" localSheetId="25">#REF!</definedName>
    <definedName name="분리과세시산출세액04" localSheetId="26">#REF!</definedName>
    <definedName name="분리과세시산출세액04" localSheetId="37">#REF!</definedName>
    <definedName name="분리과세시산출세액04" localSheetId="40">#REF!</definedName>
    <definedName name="분리과세시산출세액04" localSheetId="39">#REF!</definedName>
    <definedName name="분리과세시산출세액04" localSheetId="38">#REF!</definedName>
    <definedName name="분리과세시산출세액04" localSheetId="28">#REF!</definedName>
    <definedName name="분리과세시산출세액04" localSheetId="10">#REF!</definedName>
    <definedName name="분리과세시산출세액04" localSheetId="13">#REF!</definedName>
    <definedName name="분리과세시산출세액04" localSheetId="12">#REF!</definedName>
    <definedName name="분리과세시산출세액04" localSheetId="14">#REF!</definedName>
    <definedName name="분리과세시산출세액04" localSheetId="27">#REF!</definedName>
    <definedName name="분리과세시산출세액04" localSheetId="1">#REF!</definedName>
    <definedName name="분리과세시산출세액04" localSheetId="0">#REF!</definedName>
    <definedName name="분리과세시산출세액04" localSheetId="29">#REF!</definedName>
    <definedName name="분리과세시산출세액04" localSheetId="11">#REF!</definedName>
    <definedName name="분리과세시산출세액04">#REF!</definedName>
    <definedName name="비교표" localSheetId="0" hidden="1">{#N/A,#N/A,FALSE,"P.C.B"}</definedName>
    <definedName name="비교표" hidden="1">{#N/A,#N/A,FALSE,"P.C.B"}</definedName>
    <definedName name="ㅅㄳㄳㄱ" localSheetId="0">{"'FLASHCARD'!$B$1"}</definedName>
    <definedName name="ㅅㄳㄳㄱ">{"'FLASHCARD'!$B$1"}</definedName>
    <definedName name="사랑해요" localSheetId="16">#REF!</definedName>
    <definedName name="사랑해요" localSheetId="17">#REF!</definedName>
    <definedName name="사랑해요" localSheetId="18">#REF!</definedName>
    <definedName name="사랑해요" localSheetId="19">#REF!</definedName>
    <definedName name="사랑해요" localSheetId="20">#REF!</definedName>
    <definedName name="사랑해요" localSheetId="21">#REF!</definedName>
    <definedName name="사랑해요" localSheetId="22">#REF!</definedName>
    <definedName name="사랑해요" localSheetId="23">#REF!</definedName>
    <definedName name="사랑해요" localSheetId="24">#REF!</definedName>
    <definedName name="사랑해요" localSheetId="25">#REF!</definedName>
    <definedName name="사랑해요" localSheetId="26">#REF!</definedName>
    <definedName name="사랑해요" localSheetId="0">#REF!</definedName>
    <definedName name="사랑해요">#REF!</definedName>
    <definedName name="사명">[10]기초정보!$D$10</definedName>
    <definedName name="사명2">[10]기초정보!$C$10</definedName>
    <definedName name="사업장명" localSheetId="16">#REF!</definedName>
    <definedName name="사업장명" localSheetId="17">#REF!</definedName>
    <definedName name="사업장명" localSheetId="18">#REF!</definedName>
    <definedName name="사업장명" localSheetId="19">#REF!</definedName>
    <definedName name="사업장명" localSheetId="20">#REF!</definedName>
    <definedName name="사업장명" localSheetId="21">#REF!</definedName>
    <definedName name="사업장명" localSheetId="22">#REF!</definedName>
    <definedName name="사업장명" localSheetId="23">#REF!</definedName>
    <definedName name="사업장명" localSheetId="24">#REF!</definedName>
    <definedName name="사업장명" localSheetId="25">#REF!</definedName>
    <definedName name="사업장명" localSheetId="26">#REF!</definedName>
    <definedName name="사업장명" localSheetId="0">#REF!</definedName>
    <definedName name="사업장명">#REF!</definedName>
    <definedName name="사원이름">[1]급여대장!$C$5:$D$181</definedName>
    <definedName name="사채" localSheetId="16" hidden="1">#REF!</definedName>
    <definedName name="사채" localSheetId="17" hidden="1">#REF!</definedName>
    <definedName name="사채" localSheetId="18" hidden="1">#REF!</definedName>
    <definedName name="사채" localSheetId="19" hidden="1">#REF!</definedName>
    <definedName name="사채" localSheetId="20" hidden="1">#REF!</definedName>
    <definedName name="사채" localSheetId="21" hidden="1">#REF!</definedName>
    <definedName name="사채" localSheetId="22" hidden="1">#REF!</definedName>
    <definedName name="사채" localSheetId="23" hidden="1">#REF!</definedName>
    <definedName name="사채" localSheetId="24" hidden="1">#REF!</definedName>
    <definedName name="사채" localSheetId="25" hidden="1">#REF!</definedName>
    <definedName name="사채" localSheetId="26" hidden="1">#REF!</definedName>
    <definedName name="사채" localSheetId="0" hidden="1">#REF!</definedName>
    <definedName name="사채" hidden="1">#REF!</definedName>
    <definedName name="산출세액계" localSheetId="15">#REF!</definedName>
    <definedName name="산출세액계" localSheetId="16">#REF!</definedName>
    <definedName name="산출세액계" localSheetId="17">#REF!</definedName>
    <definedName name="산출세액계" localSheetId="18">#REF!</definedName>
    <definedName name="산출세액계" localSheetId="19">#REF!</definedName>
    <definedName name="산출세액계" localSheetId="20">#REF!</definedName>
    <definedName name="산출세액계" localSheetId="21">#REF!</definedName>
    <definedName name="산출세액계" localSheetId="22">#REF!</definedName>
    <definedName name="산출세액계" localSheetId="23">#REF!</definedName>
    <definedName name="산출세액계" localSheetId="24">#REF!</definedName>
    <definedName name="산출세액계" localSheetId="25">#REF!</definedName>
    <definedName name="산출세액계" localSheetId="26">#REF!</definedName>
    <definedName name="산출세액계" localSheetId="37">#REF!</definedName>
    <definedName name="산출세액계" localSheetId="40">#REF!</definedName>
    <definedName name="산출세액계" localSheetId="39">#REF!</definedName>
    <definedName name="산출세액계" localSheetId="38">#REF!</definedName>
    <definedName name="산출세액계" localSheetId="28">#REF!</definedName>
    <definedName name="산출세액계" localSheetId="10">#REF!</definedName>
    <definedName name="산출세액계" localSheetId="13">#REF!</definedName>
    <definedName name="산출세액계" localSheetId="12">#REF!</definedName>
    <definedName name="산출세액계" localSheetId="14">#REF!</definedName>
    <definedName name="산출세액계" localSheetId="27">#REF!</definedName>
    <definedName name="산출세액계" localSheetId="1">#REF!</definedName>
    <definedName name="산출세액계" localSheetId="0">#REF!</definedName>
    <definedName name="산출세액계" localSheetId="29">#REF!</definedName>
    <definedName name="산출세액계" localSheetId="11">#REF!</definedName>
    <definedName name="산출세액계">#REF!</definedName>
    <definedName name="상국" localSheetId="0">{"'Sheet1'!$A$1:$H$36"}</definedName>
    <definedName name="상국">{"'Sheet1'!$A$1:$H$36"}</definedName>
    <definedName name="새로운" localSheetId="16">#REF!</definedName>
    <definedName name="새로운" localSheetId="17">#REF!</definedName>
    <definedName name="새로운" localSheetId="18">#REF!</definedName>
    <definedName name="새로운" localSheetId="19">#REF!</definedName>
    <definedName name="새로운" localSheetId="20">#REF!</definedName>
    <definedName name="새로운" localSheetId="21">#REF!</definedName>
    <definedName name="새로운" localSheetId="22">#REF!</definedName>
    <definedName name="새로운" localSheetId="23">#REF!</definedName>
    <definedName name="새로운" localSheetId="24">#REF!</definedName>
    <definedName name="새로운" localSheetId="25">#REF!</definedName>
    <definedName name="새로운" localSheetId="26">#REF!</definedName>
    <definedName name="새로운" localSheetId="0">#REF!</definedName>
    <definedName name="새로운">#REF!</definedName>
    <definedName name="서" localSheetId="0" hidden="1">{#N/A,#N/A,FALSE,"P.C.B"}</definedName>
    <definedName name="서" hidden="1">{#N/A,#N/A,FALSE,"P.C.B"}</definedName>
    <definedName name="설문">OFFSET([27]WARRENTY!$C$2,1,[27]WARRENTY!$A$1-1,7)</definedName>
    <definedName name="성명목록" localSheetId="16">OFFSET([28]입력폼!#REF!,0,0,COUNTA([28]입력폼!$B$10:$B$33),1)</definedName>
    <definedName name="성명목록" localSheetId="17">OFFSET([28]입력폼!#REF!,0,0,COUNTA([28]입력폼!$B$10:$B$33),1)</definedName>
    <definedName name="성명목록" localSheetId="18">OFFSET([28]입력폼!#REF!,0,0,COUNTA([28]입력폼!$B$10:$B$33),1)</definedName>
    <definedName name="성명목록" localSheetId="19">OFFSET([28]입력폼!#REF!,0,0,COUNTA([28]입력폼!$B$10:$B$33),1)</definedName>
    <definedName name="성명목록" localSheetId="20">OFFSET([28]입력폼!#REF!,0,0,COUNTA([28]입력폼!$B$10:$B$33),1)</definedName>
    <definedName name="성명목록" localSheetId="21">OFFSET([28]입력폼!#REF!,0,0,COUNTA([28]입력폼!$B$10:$B$33),1)</definedName>
    <definedName name="성명목록" localSheetId="22">OFFSET([28]입력폼!#REF!,0,0,COUNTA([28]입력폼!$B$10:$B$33),1)</definedName>
    <definedName name="성명목록" localSheetId="23">OFFSET([28]입력폼!#REF!,0,0,COUNTA([28]입력폼!$B$10:$B$33),1)</definedName>
    <definedName name="성명목록" localSheetId="24">OFFSET([28]입력폼!#REF!,0,0,COUNTA([28]입력폼!$B$10:$B$33),1)</definedName>
    <definedName name="성명목록" localSheetId="25">OFFSET([28]입력폼!#REF!,0,0,COUNTA([28]입력폼!$B$10:$B$33),1)</definedName>
    <definedName name="성명목록" localSheetId="26">OFFSET([28]입력폼!#REF!,0,0,COUNTA([28]입력폼!$B$10:$B$33),1)</definedName>
    <definedName name="성명목록" localSheetId="0">OFFSET([28]입력폼!#REF!,0,0,COUNTA([28]입력폼!$B$10:$B$33),1)</definedName>
    <definedName name="성명목록">OFFSET([28]입력폼!#REF!,0,0,COUNTA([28]입력폼!$B$10:$B$33),1)</definedName>
    <definedName name="세금계산서">OFFSET([34]GRAPH!$B$6,1,([34]GRAPH!$A$1-1)*3,12,1)</definedName>
    <definedName name="세금기준" localSheetId="15">#REF!</definedName>
    <definedName name="세금기준" localSheetId="16">#REF!</definedName>
    <definedName name="세금기준" localSheetId="17">#REF!</definedName>
    <definedName name="세금기준" localSheetId="18">#REF!</definedName>
    <definedName name="세금기준" localSheetId="19">#REF!</definedName>
    <definedName name="세금기준" localSheetId="20">#REF!</definedName>
    <definedName name="세금기준" localSheetId="21">#REF!</definedName>
    <definedName name="세금기준" localSheetId="22">#REF!</definedName>
    <definedName name="세금기준" localSheetId="23">#REF!</definedName>
    <definedName name="세금기준" localSheetId="24">#REF!</definedName>
    <definedName name="세금기준" localSheetId="25">#REF!</definedName>
    <definedName name="세금기준" localSheetId="26">#REF!</definedName>
    <definedName name="세금기준" localSheetId="37">#REF!</definedName>
    <definedName name="세금기준" localSheetId="40">#REF!</definedName>
    <definedName name="세금기준" localSheetId="39">#REF!</definedName>
    <definedName name="세금기준" localSheetId="38">#REF!</definedName>
    <definedName name="세금기준" localSheetId="28">#REF!</definedName>
    <definedName name="세금기준" localSheetId="10">#REF!</definedName>
    <definedName name="세금기준" localSheetId="13">#REF!</definedName>
    <definedName name="세금기준" localSheetId="12">#REF!</definedName>
    <definedName name="세금기준" localSheetId="14">#REF!</definedName>
    <definedName name="세금기준" localSheetId="27">#REF!</definedName>
    <definedName name="세금기준" localSheetId="1">#REF!</definedName>
    <definedName name="세금기준" localSheetId="0">#REF!</definedName>
    <definedName name="세금기준" localSheetId="29">#REF!</definedName>
    <definedName name="세금기준" localSheetId="11">#REF!</definedName>
    <definedName name="세금기준">#REF!</definedName>
    <definedName name="세부" localSheetId="16">#REF!</definedName>
    <definedName name="세부" localSheetId="17">#REF!</definedName>
    <definedName name="세부" localSheetId="18">#REF!</definedName>
    <definedName name="세부" localSheetId="19">#REF!</definedName>
    <definedName name="세부" localSheetId="20">#REF!</definedName>
    <definedName name="세부" localSheetId="21">#REF!</definedName>
    <definedName name="세부" localSheetId="22">#REF!</definedName>
    <definedName name="세부" localSheetId="23">#REF!</definedName>
    <definedName name="세부" localSheetId="24">#REF!</definedName>
    <definedName name="세부" localSheetId="25">#REF!</definedName>
    <definedName name="세부" localSheetId="26">#REF!</definedName>
    <definedName name="세부" localSheetId="0">#REF!</definedName>
    <definedName name="세부">#REF!</definedName>
    <definedName name="세율" localSheetId="15">#REF!</definedName>
    <definedName name="세율" localSheetId="16">#REF!</definedName>
    <definedName name="세율" localSheetId="17">#REF!</definedName>
    <definedName name="세율" localSheetId="18">#REF!</definedName>
    <definedName name="세율" localSheetId="19">#REF!</definedName>
    <definedName name="세율" localSheetId="20">#REF!</definedName>
    <definedName name="세율" localSheetId="21">#REF!</definedName>
    <definedName name="세율" localSheetId="22">#REF!</definedName>
    <definedName name="세율" localSheetId="23">#REF!</definedName>
    <definedName name="세율" localSheetId="24">#REF!</definedName>
    <definedName name="세율" localSheetId="25">#REF!</definedName>
    <definedName name="세율" localSheetId="26">#REF!</definedName>
    <definedName name="세율" localSheetId="37">#REF!</definedName>
    <definedName name="세율" localSheetId="40">#REF!</definedName>
    <definedName name="세율" localSheetId="39">#REF!</definedName>
    <definedName name="세율" localSheetId="38">#REF!</definedName>
    <definedName name="세율" localSheetId="28">#REF!</definedName>
    <definedName name="세율" localSheetId="10">#REF!</definedName>
    <definedName name="세율" localSheetId="13">#REF!</definedName>
    <definedName name="세율" localSheetId="12">#REF!</definedName>
    <definedName name="세율" localSheetId="14">#REF!</definedName>
    <definedName name="세율" localSheetId="27">#REF!</definedName>
    <definedName name="세율" localSheetId="1">#REF!</definedName>
    <definedName name="세율" localSheetId="0">#REF!</definedName>
    <definedName name="세율" localSheetId="29">#REF!</definedName>
    <definedName name="세율" localSheetId="11">#REF!</definedName>
    <definedName name="세율">#REF!</definedName>
    <definedName name="세율98" localSheetId="15">#REF!</definedName>
    <definedName name="세율98" localSheetId="16">#REF!</definedName>
    <definedName name="세율98" localSheetId="17">#REF!</definedName>
    <definedName name="세율98" localSheetId="18">#REF!</definedName>
    <definedName name="세율98" localSheetId="19">#REF!</definedName>
    <definedName name="세율98" localSheetId="20">#REF!</definedName>
    <definedName name="세율98" localSheetId="21">#REF!</definedName>
    <definedName name="세율98" localSheetId="22">#REF!</definedName>
    <definedName name="세율98" localSheetId="23">#REF!</definedName>
    <definedName name="세율98" localSheetId="24">#REF!</definedName>
    <definedName name="세율98" localSheetId="25">#REF!</definedName>
    <definedName name="세율98" localSheetId="26">#REF!</definedName>
    <definedName name="세율98" localSheetId="37">#REF!</definedName>
    <definedName name="세율98" localSheetId="40">#REF!</definedName>
    <definedName name="세율98" localSheetId="39">#REF!</definedName>
    <definedName name="세율98" localSheetId="38">#REF!</definedName>
    <definedName name="세율98" localSheetId="28">#REF!</definedName>
    <definedName name="세율98" localSheetId="10">#REF!</definedName>
    <definedName name="세율98" localSheetId="13">#REF!</definedName>
    <definedName name="세율98" localSheetId="12">#REF!</definedName>
    <definedName name="세율98" localSheetId="14">#REF!</definedName>
    <definedName name="세율98" localSheetId="27">#REF!</definedName>
    <definedName name="세율98" localSheetId="1">#REF!</definedName>
    <definedName name="세율98" localSheetId="0">#REF!</definedName>
    <definedName name="세율98" localSheetId="29">#REF!</definedName>
    <definedName name="세율98" localSheetId="11">#REF!</definedName>
    <definedName name="세율98">#REF!</definedName>
    <definedName name="세율변동" localSheetId="15">#REF!</definedName>
    <definedName name="세율변동" localSheetId="16">#REF!</definedName>
    <definedName name="세율변동" localSheetId="17">#REF!</definedName>
    <definedName name="세율변동" localSheetId="18">#REF!</definedName>
    <definedName name="세율변동" localSheetId="19">#REF!</definedName>
    <definedName name="세율변동" localSheetId="20">#REF!</definedName>
    <definedName name="세율변동" localSheetId="21">#REF!</definedName>
    <definedName name="세율변동" localSheetId="22">#REF!</definedName>
    <definedName name="세율변동" localSheetId="23">#REF!</definedName>
    <definedName name="세율변동" localSheetId="24">#REF!</definedName>
    <definedName name="세율변동" localSheetId="25">#REF!</definedName>
    <definedName name="세율변동" localSheetId="26">#REF!</definedName>
    <definedName name="세율변동" localSheetId="37">#REF!</definedName>
    <definedName name="세율변동" localSheetId="40">#REF!</definedName>
    <definedName name="세율변동" localSheetId="39">#REF!</definedName>
    <definedName name="세율변동" localSheetId="38">#REF!</definedName>
    <definedName name="세율변동" localSheetId="28">#REF!</definedName>
    <definedName name="세율변동" localSheetId="10">#REF!</definedName>
    <definedName name="세율변동" localSheetId="13">#REF!</definedName>
    <definedName name="세율변동" localSheetId="12">#REF!</definedName>
    <definedName name="세율변동" localSheetId="14">#REF!</definedName>
    <definedName name="세율변동" localSheetId="27">#REF!</definedName>
    <definedName name="세율변동" localSheetId="1">#REF!</definedName>
    <definedName name="세율변동" localSheetId="0">#REF!</definedName>
    <definedName name="세율변동" localSheetId="29">#REF!</definedName>
    <definedName name="세율변동" localSheetId="11">#REF!</definedName>
    <definedName name="세율변동">#REF!</definedName>
    <definedName name="세율변동2007" localSheetId="15">#REF!</definedName>
    <definedName name="세율변동2007" localSheetId="16">#REF!</definedName>
    <definedName name="세율변동2007" localSheetId="17">#REF!</definedName>
    <definedName name="세율변동2007" localSheetId="18">#REF!</definedName>
    <definedName name="세율변동2007" localSheetId="19">#REF!</definedName>
    <definedName name="세율변동2007" localSheetId="20">#REF!</definedName>
    <definedName name="세율변동2007" localSheetId="21">#REF!</definedName>
    <definedName name="세율변동2007" localSheetId="22">#REF!</definedName>
    <definedName name="세율변동2007" localSheetId="23">#REF!</definedName>
    <definedName name="세율변동2007" localSheetId="24">#REF!</definedName>
    <definedName name="세율변동2007" localSheetId="25">#REF!</definedName>
    <definedName name="세율변동2007" localSheetId="26">#REF!</definedName>
    <definedName name="세율변동2007" localSheetId="37">#REF!</definedName>
    <definedName name="세율변동2007" localSheetId="40">#REF!</definedName>
    <definedName name="세율변동2007" localSheetId="39">#REF!</definedName>
    <definedName name="세율변동2007" localSheetId="38">#REF!</definedName>
    <definedName name="세율변동2007" localSheetId="28">#REF!</definedName>
    <definedName name="세율변동2007" localSheetId="10">#REF!</definedName>
    <definedName name="세율변동2007" localSheetId="13">#REF!</definedName>
    <definedName name="세율변동2007" localSheetId="12">#REF!</definedName>
    <definedName name="세율변동2007" localSheetId="14">#REF!</definedName>
    <definedName name="세율변동2007" localSheetId="27">#REF!</definedName>
    <definedName name="세율변동2007" localSheetId="1">#REF!</definedName>
    <definedName name="세율변동2007" localSheetId="0">#REF!</definedName>
    <definedName name="세율변동2007" localSheetId="29">#REF!</definedName>
    <definedName name="세율변동2007" localSheetId="11">#REF!</definedName>
    <definedName name="세율변동2007">#REF!</definedName>
    <definedName name="소득세" localSheetId="15">#REF!</definedName>
    <definedName name="소득세" localSheetId="16">#REF!</definedName>
    <definedName name="소득세" localSheetId="17">#REF!</definedName>
    <definedName name="소득세" localSheetId="18">#REF!</definedName>
    <definedName name="소득세" localSheetId="19">#REF!</definedName>
    <definedName name="소득세" localSheetId="20">#REF!</definedName>
    <definedName name="소득세" localSheetId="21">#REF!</definedName>
    <definedName name="소득세" localSheetId="22">#REF!</definedName>
    <definedName name="소득세" localSheetId="23">#REF!</definedName>
    <definedName name="소득세" localSheetId="24">#REF!</definedName>
    <definedName name="소득세" localSheetId="25">#REF!</definedName>
    <definedName name="소득세" localSheetId="26">#REF!</definedName>
    <definedName name="소득세" localSheetId="37">#REF!</definedName>
    <definedName name="소득세" localSheetId="40">#REF!</definedName>
    <definedName name="소득세" localSheetId="39">#REF!</definedName>
    <definedName name="소득세" localSheetId="38">#REF!</definedName>
    <definedName name="소득세" localSheetId="28">#REF!</definedName>
    <definedName name="소득세" localSheetId="10">#REF!</definedName>
    <definedName name="소득세" localSheetId="13">#REF!</definedName>
    <definedName name="소득세" localSheetId="12">#REF!</definedName>
    <definedName name="소득세" localSheetId="14">#REF!</definedName>
    <definedName name="소득세" localSheetId="27">#REF!</definedName>
    <definedName name="소득세" localSheetId="1">#REF!</definedName>
    <definedName name="소득세" localSheetId="0">#REF!</definedName>
    <definedName name="소득세" localSheetId="29">#REF!</definedName>
    <definedName name="소득세" localSheetId="11">#REF!</definedName>
    <definedName name="소득세">#REF!</definedName>
    <definedName name="손익" localSheetId="16">#REF!</definedName>
    <definedName name="손익" localSheetId="17">#REF!</definedName>
    <definedName name="손익" localSheetId="18">#REF!</definedName>
    <definedName name="손익" localSheetId="19">#REF!</definedName>
    <definedName name="손익" localSheetId="20">#REF!</definedName>
    <definedName name="손익" localSheetId="21">#REF!</definedName>
    <definedName name="손익" localSheetId="22">#REF!</definedName>
    <definedName name="손익" localSheetId="23">#REF!</definedName>
    <definedName name="손익" localSheetId="24">#REF!</definedName>
    <definedName name="손익" localSheetId="25">#REF!</definedName>
    <definedName name="손익" localSheetId="26">#REF!</definedName>
    <definedName name="손익" localSheetId="0">#REF!</definedName>
    <definedName name="손익">#REF!</definedName>
    <definedName name="손익2" localSheetId="0" hidden="1">{#N/A,#N/A,FALSE,"P.C.B"}</definedName>
    <definedName name="손익2" hidden="1">{#N/A,#N/A,FALSE,"P.C.B"}</definedName>
    <definedName name="손익실적" localSheetId="0" hidden="1">{#N/A,#N/A,FALSE,"P.C.B"}</definedName>
    <definedName name="손익실적" hidden="1">{#N/A,#N/A,FALSE,"P.C.B"}</definedName>
    <definedName name="손익편집" localSheetId="0">{"'AS,SEC'!$A$4:$J$25"}</definedName>
    <definedName name="손익편집">{"'AS,SEC'!$A$4:$J$25"}</definedName>
    <definedName name="수요산출2" localSheetId="0" hidden="1">{"'AS,SEC'!$A$4:$J$25"}</definedName>
    <definedName name="수요산출2" hidden="1">{"'AS,SEC'!$A$4:$J$25"}</definedName>
    <definedName name="수정" localSheetId="0">{"'Sheet1'!$A$1:$H$36"}</definedName>
    <definedName name="수정">{"'Sheet1'!$A$1:$H$36"}</definedName>
    <definedName name="수정2" localSheetId="16">#REF!</definedName>
    <definedName name="수정2" localSheetId="17">#REF!</definedName>
    <definedName name="수정2" localSheetId="18">#REF!</definedName>
    <definedName name="수정2" localSheetId="19">#REF!</definedName>
    <definedName name="수정2" localSheetId="20">#REF!</definedName>
    <definedName name="수정2" localSheetId="21">#REF!</definedName>
    <definedName name="수정2" localSheetId="22">#REF!</definedName>
    <definedName name="수정2" localSheetId="23">#REF!</definedName>
    <definedName name="수정2" localSheetId="24">#REF!</definedName>
    <definedName name="수정2" localSheetId="25">#REF!</definedName>
    <definedName name="수정2" localSheetId="26">#REF!</definedName>
    <definedName name="수정2" localSheetId="0">#REF!</definedName>
    <definedName name="수정2">#REF!</definedName>
    <definedName name="수정사항집계표" localSheetId="16" hidden="1">[35]상품입고집계!#REF!</definedName>
    <definedName name="수정사항집계표" localSheetId="17" hidden="1">[35]상품입고집계!#REF!</definedName>
    <definedName name="수정사항집계표" localSheetId="18" hidden="1">[35]상품입고집계!#REF!</definedName>
    <definedName name="수정사항집계표" localSheetId="19" hidden="1">[35]상품입고집계!#REF!</definedName>
    <definedName name="수정사항집계표" localSheetId="20" hidden="1">[35]상품입고집계!#REF!</definedName>
    <definedName name="수정사항집계표" localSheetId="21" hidden="1">[35]상품입고집계!#REF!</definedName>
    <definedName name="수정사항집계표" localSheetId="22" hidden="1">[35]상품입고집계!#REF!</definedName>
    <definedName name="수정사항집계표" localSheetId="23" hidden="1">[35]상품입고집계!#REF!</definedName>
    <definedName name="수정사항집계표" localSheetId="24" hidden="1">[35]상품입고집계!#REF!</definedName>
    <definedName name="수정사항집계표" localSheetId="25" hidden="1">[35]상품입고집계!#REF!</definedName>
    <definedName name="수정사항집계표" localSheetId="26" hidden="1">[35]상품입고집계!#REF!</definedName>
    <definedName name="수정사항집계표" hidden="1">[35]상품입고집계!#REF!</definedName>
    <definedName name="실적" localSheetId="0" hidden="1">{#N/A,#N/A,FALSE,"P.C.B"}</definedName>
    <definedName name="실적" hidden="1">{#N/A,#N/A,FALSE,"P.C.B"}</definedName>
    <definedName name="심" localSheetId="0" hidden="1">{#N/A,#N/A,FALSE,"P.C.B"}</definedName>
    <definedName name="심" hidden="1">{#N/A,#N/A,FALSE,"P.C.B"}</definedName>
    <definedName name="심야">[36]근태!$BQ$5:$BR$24</definedName>
    <definedName name="ㅇㄹㄵㄱㅂㅈ듕ㅀ" localSheetId="16">#REF!</definedName>
    <definedName name="ㅇㄹㄵㄱㅂㅈ듕ㅀ" localSheetId="17">#REF!</definedName>
    <definedName name="ㅇㄹㄵㄱㅂㅈ듕ㅀ" localSheetId="18">#REF!</definedName>
    <definedName name="ㅇㄹㄵㄱㅂㅈ듕ㅀ" localSheetId="19">#REF!</definedName>
    <definedName name="ㅇㄹㄵㄱㅂㅈ듕ㅀ" localSheetId="20">#REF!</definedName>
    <definedName name="ㅇㄹㄵㄱㅂㅈ듕ㅀ" localSheetId="21">#REF!</definedName>
    <definedName name="ㅇㄹㄵㄱㅂㅈ듕ㅀ" localSheetId="22">#REF!</definedName>
    <definedName name="ㅇㄹㄵㄱㅂㅈ듕ㅀ" localSheetId="23">#REF!</definedName>
    <definedName name="ㅇㄹㄵㄱㅂㅈ듕ㅀ" localSheetId="24">#REF!</definedName>
    <definedName name="ㅇㄹㄵㄱㅂㅈ듕ㅀ" localSheetId="25">#REF!</definedName>
    <definedName name="ㅇㄹㄵㄱㅂㅈ듕ㅀ" localSheetId="26">#REF!</definedName>
    <definedName name="ㅇㄹㄵㄱㅂㅈ듕ㅀ" localSheetId="0">#REF!</definedName>
    <definedName name="ㅇㄹㄵㄱㅂㅈ듕ㅀ">#REF!</definedName>
    <definedName name="ㅇㄹㄹㅇ" localSheetId="16" hidden="1">#REF!</definedName>
    <definedName name="ㅇㄹㄹㅇ" localSheetId="17" hidden="1">#REF!</definedName>
    <definedName name="ㅇㄹㄹㅇ" localSheetId="18" hidden="1">#REF!</definedName>
    <definedName name="ㅇㄹㄹㅇ" localSheetId="19" hidden="1">#REF!</definedName>
    <definedName name="ㅇㄹㄹㅇ" localSheetId="20" hidden="1">#REF!</definedName>
    <definedName name="ㅇㄹㄹㅇ" localSheetId="21" hidden="1">#REF!</definedName>
    <definedName name="ㅇㄹㄹㅇ" localSheetId="22" hidden="1">#REF!</definedName>
    <definedName name="ㅇㄹㄹㅇ" localSheetId="23" hidden="1">#REF!</definedName>
    <definedName name="ㅇㄹㄹㅇ" localSheetId="24" hidden="1">#REF!</definedName>
    <definedName name="ㅇㄹㄹㅇ" localSheetId="25" hidden="1">#REF!</definedName>
    <definedName name="ㅇㄹㄹㅇ" localSheetId="26" hidden="1">#REF!</definedName>
    <definedName name="ㅇㄹㄹㅇ" localSheetId="0" hidden="1">#REF!</definedName>
    <definedName name="ㅇㄹㄹㅇ" hidden="1">#REF!</definedName>
    <definedName name="ㅇㅇ" localSheetId="16">#REF!</definedName>
    <definedName name="ㅇㅇ" localSheetId="17">#REF!</definedName>
    <definedName name="ㅇㅇ" localSheetId="18">#REF!</definedName>
    <definedName name="ㅇㅇ" localSheetId="19">#REF!</definedName>
    <definedName name="ㅇㅇ" localSheetId="20">#REF!</definedName>
    <definedName name="ㅇㅇ" localSheetId="21">#REF!</definedName>
    <definedName name="ㅇㅇ" localSheetId="22">#REF!</definedName>
    <definedName name="ㅇㅇ" localSheetId="23">#REF!</definedName>
    <definedName name="ㅇㅇ" localSheetId="24">#REF!</definedName>
    <definedName name="ㅇㅇ" localSheetId="25">#REF!</definedName>
    <definedName name="ㅇㅇ" localSheetId="26">#REF!</definedName>
    <definedName name="ㅇㅇ" localSheetId="0">#REF!</definedName>
    <definedName name="ㅇㅇ">#REF!</definedName>
    <definedName name="ㅇㅇㅇ" localSheetId="0">{"'Sheet1'!$A$1:$H$36"}</definedName>
    <definedName name="ㅇㅇㅇ">{"'Sheet1'!$A$1:$H$36"}</definedName>
    <definedName name="ㅇㅇㅇㅇㅇ" localSheetId="0" hidden="1">{#N/A,#N/A,FALSE,"P.C.B"}</definedName>
    <definedName name="ㅇㅇㅇㅇㅇ" hidden="1">{#N/A,#N/A,FALSE,"P.C.B"}</definedName>
    <definedName name="아" localSheetId="16">#REF!</definedName>
    <definedName name="아" localSheetId="17">#REF!</definedName>
    <definedName name="아" localSheetId="18">#REF!</definedName>
    <definedName name="아" localSheetId="19">#REF!</definedName>
    <definedName name="아" localSheetId="20">#REF!</definedName>
    <definedName name="아" localSheetId="21">#REF!</definedName>
    <definedName name="아" localSheetId="22">#REF!</definedName>
    <definedName name="아" localSheetId="23">#REF!</definedName>
    <definedName name="아" localSheetId="24">#REF!</definedName>
    <definedName name="아" localSheetId="25">#REF!</definedName>
    <definedName name="아" localSheetId="26">#REF!</definedName>
    <definedName name="아" localSheetId="0">#REF!</definedName>
    <definedName name="아">#REF!</definedName>
    <definedName name="아까" localSheetId="16">#REF!</definedName>
    <definedName name="아까" localSheetId="17">#REF!</definedName>
    <definedName name="아까" localSheetId="18">#REF!</definedName>
    <definedName name="아까" localSheetId="19">#REF!</definedName>
    <definedName name="아까" localSheetId="20">#REF!</definedName>
    <definedName name="아까" localSheetId="21">#REF!</definedName>
    <definedName name="아까" localSheetId="22">#REF!</definedName>
    <definedName name="아까" localSheetId="23">#REF!</definedName>
    <definedName name="아까" localSheetId="24">#REF!</definedName>
    <definedName name="아까" localSheetId="25">#REF!</definedName>
    <definedName name="아까" localSheetId="26">#REF!</definedName>
    <definedName name="아까" localSheetId="0">#REF!</definedName>
    <definedName name="아까">#REF!</definedName>
    <definedName name="아아앙" localSheetId="0" hidden="1">{#N/A,#N/A,FALSE,"P.C.B"}</definedName>
    <definedName name="아아앙" hidden="1">{#N/A,#N/A,FALSE,"P.C.B"}</definedName>
    <definedName name="안" hidden="1">[37]공통!$F$45</definedName>
    <definedName name="안테나05년수요" localSheetId="16">[38]거래선!#REF!</definedName>
    <definedName name="안테나05년수요" localSheetId="17">[38]거래선!#REF!</definedName>
    <definedName name="안테나05년수요" localSheetId="18">[38]거래선!#REF!</definedName>
    <definedName name="안테나05년수요" localSheetId="19">[38]거래선!#REF!</definedName>
    <definedName name="안테나05년수요" localSheetId="20">[38]거래선!#REF!</definedName>
    <definedName name="안테나05년수요" localSheetId="21">[38]거래선!#REF!</definedName>
    <definedName name="안테나05년수요" localSheetId="22">[38]거래선!#REF!</definedName>
    <definedName name="안테나05년수요" localSheetId="23">[38]거래선!#REF!</definedName>
    <definedName name="안테나05년수요" localSheetId="24">[38]거래선!#REF!</definedName>
    <definedName name="안테나05년수요" localSheetId="25">[38]거래선!#REF!</definedName>
    <definedName name="안테나05년수요" localSheetId="26">[38]거래선!#REF!</definedName>
    <definedName name="안테나05년수요">[38]거래선!#REF!</definedName>
    <definedName name="안테나06년수요" localSheetId="16">[38]거래선!#REF!</definedName>
    <definedName name="안테나06년수요" localSheetId="17">[38]거래선!#REF!</definedName>
    <definedName name="안테나06년수요" localSheetId="18">[38]거래선!#REF!</definedName>
    <definedName name="안테나06년수요" localSheetId="19">[38]거래선!#REF!</definedName>
    <definedName name="안테나06년수요" localSheetId="20">[38]거래선!#REF!</definedName>
    <definedName name="안테나06년수요" localSheetId="21">[38]거래선!#REF!</definedName>
    <definedName name="안테나06년수요" localSheetId="22">[38]거래선!#REF!</definedName>
    <definedName name="안테나06년수요" localSheetId="23">[38]거래선!#REF!</definedName>
    <definedName name="안테나06년수요" localSheetId="24">[38]거래선!#REF!</definedName>
    <definedName name="안테나06년수요" localSheetId="25">[38]거래선!#REF!</definedName>
    <definedName name="안테나06년수요" localSheetId="26">[38]거래선!#REF!</definedName>
    <definedName name="안테나06년수요">[38]거래선!#REF!</definedName>
    <definedName name="알" localSheetId="16">#REF!</definedName>
    <definedName name="알" localSheetId="17">#REF!</definedName>
    <definedName name="알" localSheetId="18">#REF!</definedName>
    <definedName name="알" localSheetId="19">#REF!</definedName>
    <definedName name="알" localSheetId="20">#REF!</definedName>
    <definedName name="알" localSheetId="21">#REF!</definedName>
    <definedName name="알" localSheetId="22">#REF!</definedName>
    <definedName name="알" localSheetId="23">#REF!</definedName>
    <definedName name="알" localSheetId="24">#REF!</definedName>
    <definedName name="알" localSheetId="25">#REF!</definedName>
    <definedName name="알" localSheetId="26">#REF!</definedName>
    <definedName name="알" localSheetId="0">#REF!</definedName>
    <definedName name="알">#REF!</definedName>
    <definedName name="앙" localSheetId="0" hidden="1">{#N/A,#N/A,FALSE,"P.C.B"}</definedName>
    <definedName name="앙" hidden="1">{#N/A,#N/A,FALSE,"P.C.B"}</definedName>
    <definedName name="어음차입금" localSheetId="16" hidden="1">#REF!</definedName>
    <definedName name="어음차입금" localSheetId="17" hidden="1">#REF!</definedName>
    <definedName name="어음차입금" localSheetId="18" hidden="1">#REF!</definedName>
    <definedName name="어음차입금" localSheetId="19" hidden="1">#REF!</definedName>
    <definedName name="어음차입금" localSheetId="20" hidden="1">#REF!</definedName>
    <definedName name="어음차입금" localSheetId="21" hidden="1">#REF!</definedName>
    <definedName name="어음차입금" localSheetId="22" hidden="1">#REF!</definedName>
    <definedName name="어음차입금" localSheetId="23" hidden="1">#REF!</definedName>
    <definedName name="어음차입금" localSheetId="24" hidden="1">#REF!</definedName>
    <definedName name="어음차입금" localSheetId="25" hidden="1">#REF!</definedName>
    <definedName name="어음차입금" localSheetId="26" hidden="1">#REF!</definedName>
    <definedName name="어음차입금" localSheetId="0" hidden="1">#REF!</definedName>
    <definedName name="어음차입금" hidden="1">#REF!</definedName>
    <definedName name="업무조정" localSheetId="16">[39]거래선!#REF!</definedName>
    <definedName name="업무조정" localSheetId="17">[39]거래선!#REF!</definedName>
    <definedName name="업무조정" localSheetId="18">[39]거래선!#REF!</definedName>
    <definedName name="업무조정" localSheetId="19">[39]거래선!#REF!</definedName>
    <definedName name="업무조정" localSheetId="20">[39]거래선!#REF!</definedName>
    <definedName name="업무조정" localSheetId="21">[39]거래선!#REF!</definedName>
    <definedName name="업무조정" localSheetId="22">[39]거래선!#REF!</definedName>
    <definedName name="업무조정" localSheetId="23">[39]거래선!#REF!</definedName>
    <definedName name="업무조정" localSheetId="24">[39]거래선!#REF!</definedName>
    <definedName name="업무조정" localSheetId="25">[39]거래선!#REF!</definedName>
    <definedName name="업무조정" localSheetId="26">[39]거래선!#REF!</definedName>
    <definedName name="업무조정" localSheetId="0">[39]거래선!#REF!</definedName>
    <definedName name="업무조정">[39]거래선!#REF!</definedName>
    <definedName name="업체별" localSheetId="15">#REF!</definedName>
    <definedName name="업체별" localSheetId="16">#REF!</definedName>
    <definedName name="업체별" localSheetId="17">#REF!</definedName>
    <definedName name="업체별" localSheetId="18">#REF!</definedName>
    <definedName name="업체별" localSheetId="19">#REF!</definedName>
    <definedName name="업체별" localSheetId="20">#REF!</definedName>
    <definedName name="업체별" localSheetId="21">#REF!</definedName>
    <definedName name="업체별" localSheetId="22">#REF!</definedName>
    <definedName name="업체별" localSheetId="23">#REF!</definedName>
    <definedName name="업체별" localSheetId="24">#REF!</definedName>
    <definedName name="업체별" localSheetId="25">#REF!</definedName>
    <definedName name="업체별" localSheetId="26">#REF!</definedName>
    <definedName name="업체별" localSheetId="37">#REF!</definedName>
    <definedName name="업체별" localSheetId="40">#REF!</definedName>
    <definedName name="업체별" localSheetId="39">#REF!</definedName>
    <definedName name="업체별" localSheetId="38">#REF!</definedName>
    <definedName name="업체별" localSheetId="28">#REF!</definedName>
    <definedName name="업체별" localSheetId="10">#REF!</definedName>
    <definedName name="업체별" localSheetId="13">#REF!</definedName>
    <definedName name="업체별" localSheetId="12">#REF!</definedName>
    <definedName name="업체별" localSheetId="14">#REF!</definedName>
    <definedName name="업체별" localSheetId="27">#REF!</definedName>
    <definedName name="업체별" localSheetId="1">#REF!</definedName>
    <definedName name="업체별" localSheetId="0">#REF!</definedName>
    <definedName name="업체별" localSheetId="29">#REF!</definedName>
    <definedName name="업체별" localSheetId="11">#REF!</definedName>
    <definedName name="업체별">#REF!</definedName>
    <definedName name="연금보험료" localSheetId="15">#REF!</definedName>
    <definedName name="연금보험료" localSheetId="16">#REF!</definedName>
    <definedName name="연금보험료" localSheetId="17">#REF!</definedName>
    <definedName name="연금보험료" localSheetId="18">#REF!</definedName>
    <definedName name="연금보험료" localSheetId="19">#REF!</definedName>
    <definedName name="연금보험료" localSheetId="20">#REF!</definedName>
    <definedName name="연금보험료" localSheetId="21">#REF!</definedName>
    <definedName name="연금보험료" localSheetId="22">#REF!</definedName>
    <definedName name="연금보험료" localSheetId="23">#REF!</definedName>
    <definedName name="연금보험료" localSheetId="24">#REF!</definedName>
    <definedName name="연금보험료" localSheetId="25">#REF!</definedName>
    <definedName name="연금보험료" localSheetId="26">#REF!</definedName>
    <definedName name="연금보험료" localSheetId="37">#REF!</definedName>
    <definedName name="연금보험료" localSheetId="40">#REF!</definedName>
    <definedName name="연금보험료" localSheetId="39">#REF!</definedName>
    <definedName name="연금보험료" localSheetId="38">#REF!</definedName>
    <definedName name="연금보험료" localSheetId="28">#REF!</definedName>
    <definedName name="연금보험료" localSheetId="10">#REF!</definedName>
    <definedName name="연금보험료" localSheetId="13">#REF!</definedName>
    <definedName name="연금보험료" localSheetId="12">#REF!</definedName>
    <definedName name="연금보험료" localSheetId="14">#REF!</definedName>
    <definedName name="연금보험료" localSheetId="27">#REF!</definedName>
    <definedName name="연금보험료" localSheetId="1">#REF!</definedName>
    <definedName name="연금보험료" localSheetId="0">#REF!</definedName>
    <definedName name="연금보험료" localSheetId="29">#REF!</definedName>
    <definedName name="연금보험료" localSheetId="11">#REF!</definedName>
    <definedName name="연금보험료">#REF!</definedName>
    <definedName name="연령분석표" localSheetId="0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연령분석표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연습" localSheetId="0" hidden="1">{#N/A,#N/A,FALSE,"Aging Summary";#N/A,#N/A,FALSE,"Ratio Analysis";#N/A,#N/A,FALSE,"Test 120 Day Accts";#N/A,#N/A,FALSE,"Tickmarks"}</definedName>
    <definedName name="연습" hidden="1">{#N/A,#N/A,FALSE,"Aging Summary";#N/A,#N/A,FALSE,"Ratio Analysis";#N/A,#N/A,FALSE,"Test 120 Day Accts";#N/A,#N/A,FALSE,"Tickmarks"}</definedName>
    <definedName name="연일수">[10]기초정보!$C$7</definedName>
    <definedName name="연평균과표계" localSheetId="15">#REF!</definedName>
    <definedName name="연평균과표계" localSheetId="16">#REF!</definedName>
    <definedName name="연평균과표계" localSheetId="17">#REF!</definedName>
    <definedName name="연평균과표계" localSheetId="18">#REF!</definedName>
    <definedName name="연평균과표계" localSheetId="19">#REF!</definedName>
    <definedName name="연평균과표계" localSheetId="20">#REF!</definedName>
    <definedName name="연평균과표계" localSheetId="21">#REF!</definedName>
    <definedName name="연평균과표계" localSheetId="22">#REF!</definedName>
    <definedName name="연평균과표계" localSheetId="23">#REF!</definedName>
    <definedName name="연평균과표계" localSheetId="24">#REF!</definedName>
    <definedName name="연평균과표계" localSheetId="25">#REF!</definedName>
    <definedName name="연평균과표계" localSheetId="26">#REF!</definedName>
    <definedName name="연평균과표계" localSheetId="37">#REF!</definedName>
    <definedName name="연평균과표계" localSheetId="40">#REF!</definedName>
    <definedName name="연평균과표계" localSheetId="39">#REF!</definedName>
    <definedName name="연평균과표계" localSheetId="38">#REF!</definedName>
    <definedName name="연평균과표계" localSheetId="28">#REF!</definedName>
    <definedName name="연평균과표계" localSheetId="10">#REF!</definedName>
    <definedName name="연평균과표계" localSheetId="13">#REF!</definedName>
    <definedName name="연평균과표계" localSheetId="12">#REF!</definedName>
    <definedName name="연평균과표계" localSheetId="14">#REF!</definedName>
    <definedName name="연평균과표계" localSheetId="27">#REF!</definedName>
    <definedName name="연평균과표계" localSheetId="1">#REF!</definedName>
    <definedName name="연평균과표계" localSheetId="0">#REF!</definedName>
    <definedName name="연평균과표계" localSheetId="29">#REF!</definedName>
    <definedName name="연평균과표계" localSheetId="11">#REF!</definedName>
    <definedName name="연평균과표계">#REF!</definedName>
    <definedName name="영" localSheetId="0" hidden="1">{#N/A,#N/A,FALSE,"P.C.B"}</definedName>
    <definedName name="영" hidden="1">{#N/A,#N/A,FALSE,"P.C.B"}</definedName>
    <definedName name="영업" localSheetId="0" hidden="1">{#N/A,#N/A,FALSE,"P.C.B"}</definedName>
    <definedName name="영업" hidden="1">{#N/A,#N/A,FALSE,"P.C.B"}</definedName>
    <definedName name="영철" localSheetId="0" hidden="1">{#N/A,#N/A,FALSE,"P.C.B"}</definedName>
    <definedName name="영철" hidden="1">{#N/A,#N/A,FALSE,"P.C.B"}</definedName>
    <definedName name="옛날세율89" localSheetId="15">#REF!</definedName>
    <definedName name="옛날세율89" localSheetId="16">#REF!</definedName>
    <definedName name="옛날세율89" localSheetId="17">#REF!</definedName>
    <definedName name="옛날세율89" localSheetId="18">#REF!</definedName>
    <definedName name="옛날세율89" localSheetId="19">#REF!</definedName>
    <definedName name="옛날세율89" localSheetId="20">#REF!</definedName>
    <definedName name="옛날세율89" localSheetId="21">#REF!</definedName>
    <definedName name="옛날세율89" localSheetId="22">#REF!</definedName>
    <definedName name="옛날세율89" localSheetId="23">#REF!</definedName>
    <definedName name="옛날세율89" localSheetId="24">#REF!</definedName>
    <definedName name="옛날세율89" localSheetId="25">#REF!</definedName>
    <definedName name="옛날세율89" localSheetId="26">#REF!</definedName>
    <definedName name="옛날세율89" localSheetId="37">#REF!</definedName>
    <definedName name="옛날세율89" localSheetId="40">#REF!</definedName>
    <definedName name="옛날세율89" localSheetId="39">#REF!</definedName>
    <definedName name="옛날세율89" localSheetId="38">#REF!</definedName>
    <definedName name="옛날세율89" localSheetId="28">#REF!</definedName>
    <definedName name="옛날세율89" localSheetId="10">#REF!</definedName>
    <definedName name="옛날세율89" localSheetId="13">#REF!</definedName>
    <definedName name="옛날세율89" localSheetId="12">#REF!</definedName>
    <definedName name="옛날세율89" localSheetId="14">#REF!</definedName>
    <definedName name="옛날세율89" localSheetId="27">#REF!</definedName>
    <definedName name="옛날세율89" localSheetId="1">#REF!</definedName>
    <definedName name="옛날세율89" localSheetId="0">#REF!</definedName>
    <definedName name="옛날세율89" localSheetId="29">#REF!</definedName>
    <definedName name="옛날세율89" localSheetId="11">#REF!</definedName>
    <definedName name="옛날세율89">#REF!</definedName>
    <definedName name="옛날세율91" localSheetId="15">#REF!</definedName>
    <definedName name="옛날세율91" localSheetId="16">#REF!</definedName>
    <definedName name="옛날세율91" localSheetId="17">#REF!</definedName>
    <definedName name="옛날세율91" localSheetId="18">#REF!</definedName>
    <definedName name="옛날세율91" localSheetId="19">#REF!</definedName>
    <definedName name="옛날세율91" localSheetId="20">#REF!</definedName>
    <definedName name="옛날세율91" localSheetId="21">#REF!</definedName>
    <definedName name="옛날세율91" localSheetId="22">#REF!</definedName>
    <definedName name="옛날세율91" localSheetId="23">#REF!</definedName>
    <definedName name="옛날세율91" localSheetId="24">#REF!</definedName>
    <definedName name="옛날세율91" localSheetId="25">#REF!</definedName>
    <definedName name="옛날세율91" localSheetId="26">#REF!</definedName>
    <definedName name="옛날세율91" localSheetId="37">#REF!</definedName>
    <definedName name="옛날세율91" localSheetId="40">#REF!</definedName>
    <definedName name="옛날세율91" localSheetId="39">#REF!</definedName>
    <definedName name="옛날세율91" localSheetId="38">#REF!</definedName>
    <definedName name="옛날세율91" localSheetId="28">#REF!</definedName>
    <definedName name="옛날세율91" localSheetId="10">#REF!</definedName>
    <definedName name="옛날세율91" localSheetId="13">#REF!</definedName>
    <definedName name="옛날세율91" localSheetId="12">#REF!</definedName>
    <definedName name="옛날세율91" localSheetId="14">#REF!</definedName>
    <definedName name="옛날세율91" localSheetId="27">#REF!</definedName>
    <definedName name="옛날세율91" localSheetId="1">#REF!</definedName>
    <definedName name="옛날세율91" localSheetId="0">#REF!</definedName>
    <definedName name="옛날세율91" localSheetId="29">#REF!</definedName>
    <definedName name="옛날세율91" localSheetId="11">#REF!</definedName>
    <definedName name="옛날세율91">#REF!</definedName>
    <definedName name="옛날세율93" localSheetId="15">#REF!</definedName>
    <definedName name="옛날세율93" localSheetId="16">#REF!</definedName>
    <definedName name="옛날세율93" localSheetId="17">#REF!</definedName>
    <definedName name="옛날세율93" localSheetId="18">#REF!</definedName>
    <definedName name="옛날세율93" localSheetId="19">#REF!</definedName>
    <definedName name="옛날세율93" localSheetId="20">#REF!</definedName>
    <definedName name="옛날세율93" localSheetId="21">#REF!</definedName>
    <definedName name="옛날세율93" localSheetId="22">#REF!</definedName>
    <definedName name="옛날세율93" localSheetId="23">#REF!</definedName>
    <definedName name="옛날세율93" localSheetId="24">#REF!</definedName>
    <definedName name="옛날세율93" localSheetId="25">#REF!</definedName>
    <definedName name="옛날세율93" localSheetId="26">#REF!</definedName>
    <definedName name="옛날세율93" localSheetId="37">#REF!</definedName>
    <definedName name="옛날세율93" localSheetId="40">#REF!</definedName>
    <definedName name="옛날세율93" localSheetId="39">#REF!</definedName>
    <definedName name="옛날세율93" localSheetId="38">#REF!</definedName>
    <definedName name="옛날세율93" localSheetId="28">#REF!</definedName>
    <definedName name="옛날세율93" localSheetId="10">#REF!</definedName>
    <definedName name="옛날세율93" localSheetId="13">#REF!</definedName>
    <definedName name="옛날세율93" localSheetId="12">#REF!</definedName>
    <definedName name="옛날세율93" localSheetId="14">#REF!</definedName>
    <definedName name="옛날세율93" localSheetId="27">#REF!</definedName>
    <definedName name="옛날세율93" localSheetId="1">#REF!</definedName>
    <definedName name="옛날세율93" localSheetId="0">#REF!</definedName>
    <definedName name="옛날세율93" localSheetId="29">#REF!</definedName>
    <definedName name="옛날세율93" localSheetId="11">#REF!</definedName>
    <definedName name="옛날세율93">#REF!</definedName>
    <definedName name="용" localSheetId="0" hidden="1">{#N/A,#N/A,FALSE,"P.C.B"}</definedName>
    <definedName name="용" hidden="1">{#N/A,#N/A,FALSE,"P.C.B"}</definedName>
    <definedName name="우리" localSheetId="0" hidden="1">{#N/A,#N/A,FALSE,"P.C.B"}</definedName>
    <definedName name="우리" hidden="1">{#N/A,#N/A,FALSE,"P.C.B"}</definedName>
    <definedName name="운" localSheetId="0" hidden="1">{#N/A,#N/A,FALSE,"P.C.B"}</definedName>
    <definedName name="운" hidden="1">{#N/A,#N/A,FALSE,"P.C.B"}</definedName>
    <definedName name="원" localSheetId="0" hidden="1">{#N/A,#N/A,FALSE,"P.C.B"}</definedName>
    <definedName name="원" hidden="1">{#N/A,#N/A,FALSE,"P.C.B"}</definedName>
    <definedName name="월별_1군" localSheetId="16">#REF!</definedName>
    <definedName name="월별_1군" localSheetId="17">#REF!</definedName>
    <definedName name="월별_1군" localSheetId="18">#REF!</definedName>
    <definedName name="월별_1군" localSheetId="19">#REF!</definedName>
    <definedName name="월별_1군" localSheetId="20">#REF!</definedName>
    <definedName name="월별_1군" localSheetId="21">#REF!</definedName>
    <definedName name="월별_1군" localSheetId="22">#REF!</definedName>
    <definedName name="월별_1군" localSheetId="23">#REF!</definedName>
    <definedName name="월별_1군" localSheetId="24">#REF!</definedName>
    <definedName name="월별_1군" localSheetId="25">#REF!</definedName>
    <definedName name="월별_1군" localSheetId="26">#REF!</definedName>
    <definedName name="월별_1군" localSheetId="0">#REF!</definedName>
    <definedName name="월별_1군">#REF!</definedName>
    <definedName name="월별납품" localSheetId="15">#REF!</definedName>
    <definedName name="월별납품" localSheetId="16">#REF!</definedName>
    <definedName name="월별납품" localSheetId="17">#REF!</definedName>
    <definedName name="월별납품" localSheetId="18">#REF!</definedName>
    <definedName name="월별납품" localSheetId="19">#REF!</definedName>
    <definedName name="월별납품" localSheetId="20">#REF!</definedName>
    <definedName name="월별납품" localSheetId="21">#REF!</definedName>
    <definedName name="월별납품" localSheetId="22">#REF!</definedName>
    <definedName name="월별납품" localSheetId="23">#REF!</definedName>
    <definedName name="월별납품" localSheetId="24">#REF!</definedName>
    <definedName name="월별납품" localSheetId="25">#REF!</definedName>
    <definedName name="월별납품" localSheetId="26">#REF!</definedName>
    <definedName name="월별납품" localSheetId="37">#REF!</definedName>
    <definedName name="월별납품" localSheetId="40">#REF!</definedName>
    <definedName name="월별납품" localSheetId="39">#REF!</definedName>
    <definedName name="월별납품" localSheetId="38">#REF!</definedName>
    <definedName name="월별납품" localSheetId="28">#REF!</definedName>
    <definedName name="월별납품" localSheetId="10">#REF!</definedName>
    <definedName name="월별납품" localSheetId="13">#REF!</definedName>
    <definedName name="월별납품" localSheetId="12">#REF!</definedName>
    <definedName name="월별납품" localSheetId="14">#REF!</definedName>
    <definedName name="월별납품" localSheetId="27">#REF!</definedName>
    <definedName name="월별납품" localSheetId="1">#REF!</definedName>
    <definedName name="월별납품" localSheetId="0">#REF!</definedName>
    <definedName name="월별납품" localSheetId="29">#REF!</definedName>
    <definedName name="월별납품" localSheetId="11">#REF!</definedName>
    <definedName name="월별납품">#REF!</definedName>
    <definedName name="월별손익" localSheetId="0" hidden="1">{#N/A,#N/A,FALSE,"P.C.B"}</definedName>
    <definedName name="월별손익" hidden="1">{#N/A,#N/A,FALSE,"P.C.B"}</definedName>
    <definedName name="월별손익2" localSheetId="0" hidden="1">{#N/A,#N/A,FALSE,"P.C.B"}</definedName>
    <definedName name="월별손익2" hidden="1">{#N/A,#N/A,FALSE,"P.C.B"}</definedName>
    <definedName name="월수">[10]기초정보!$C$6</definedName>
    <definedName name="유동성사채" localSheetId="16" hidden="1">#REF!</definedName>
    <definedName name="유동성사채" localSheetId="17" hidden="1">#REF!</definedName>
    <definedName name="유동성사채" localSheetId="18" hidden="1">#REF!</definedName>
    <definedName name="유동성사채" localSheetId="19" hidden="1">#REF!</definedName>
    <definedName name="유동성사채" localSheetId="20" hidden="1">#REF!</definedName>
    <definedName name="유동성사채" localSheetId="21" hidden="1">#REF!</definedName>
    <definedName name="유동성사채" localSheetId="22" hidden="1">#REF!</definedName>
    <definedName name="유동성사채" localSheetId="23" hidden="1">#REF!</definedName>
    <definedName name="유동성사채" localSheetId="24" hidden="1">#REF!</definedName>
    <definedName name="유동성사채" localSheetId="25" hidden="1">#REF!</definedName>
    <definedName name="유동성사채" localSheetId="26" hidden="1">#REF!</definedName>
    <definedName name="유동성사채" localSheetId="0" hidden="1">#REF!</definedName>
    <definedName name="유동성사채" hidden="1">#REF!</definedName>
    <definedName name="유형별2" localSheetId="16">#REF!</definedName>
    <definedName name="유형별2" localSheetId="17">#REF!</definedName>
    <definedName name="유형별2" localSheetId="18">#REF!</definedName>
    <definedName name="유형별2" localSheetId="19">#REF!</definedName>
    <definedName name="유형별2" localSheetId="20">#REF!</definedName>
    <definedName name="유형별2" localSheetId="21">#REF!</definedName>
    <definedName name="유형별2" localSheetId="22">#REF!</definedName>
    <definedName name="유형별2" localSheetId="23">#REF!</definedName>
    <definedName name="유형별2" localSheetId="24">#REF!</definedName>
    <definedName name="유형별2" localSheetId="25">#REF!</definedName>
    <definedName name="유형별2" localSheetId="26">#REF!</definedName>
    <definedName name="유형별2" localSheetId="0">#REF!</definedName>
    <definedName name="유형별2">#REF!</definedName>
    <definedName name="이" localSheetId="0" hidden="1">{"'AS,SEC'!$A$4:$J$25"}</definedName>
    <definedName name="이" hidden="1">{"'AS,SEC'!$A$4:$J$25"}</definedName>
    <definedName name="이름" localSheetId="16">#REF!</definedName>
    <definedName name="이름" localSheetId="17">#REF!</definedName>
    <definedName name="이름" localSheetId="18">#REF!</definedName>
    <definedName name="이름" localSheetId="19">#REF!</definedName>
    <definedName name="이름" localSheetId="20">#REF!</definedName>
    <definedName name="이름" localSheetId="21">#REF!</definedName>
    <definedName name="이름" localSheetId="22">#REF!</definedName>
    <definedName name="이름" localSheetId="23">#REF!</definedName>
    <definedName name="이름" localSheetId="24">#REF!</definedName>
    <definedName name="이름" localSheetId="25">#REF!</definedName>
    <definedName name="이름" localSheetId="26">#REF!</definedName>
    <definedName name="이름" localSheetId="0">#REF!</definedName>
    <definedName name="이름">#REF!</definedName>
    <definedName name="이자소득03" localSheetId="15">#REF!</definedName>
    <definedName name="이자소득03" localSheetId="16">#REF!</definedName>
    <definedName name="이자소득03" localSheetId="17">#REF!</definedName>
    <definedName name="이자소득03" localSheetId="18">#REF!</definedName>
    <definedName name="이자소득03" localSheetId="19">#REF!</definedName>
    <definedName name="이자소득03" localSheetId="20">#REF!</definedName>
    <definedName name="이자소득03" localSheetId="21">#REF!</definedName>
    <definedName name="이자소득03" localSheetId="22">#REF!</definedName>
    <definedName name="이자소득03" localSheetId="23">#REF!</definedName>
    <definedName name="이자소득03" localSheetId="24">#REF!</definedName>
    <definedName name="이자소득03" localSheetId="25">#REF!</definedName>
    <definedName name="이자소득03" localSheetId="26">#REF!</definedName>
    <definedName name="이자소득03" localSheetId="37">#REF!</definedName>
    <definedName name="이자소득03" localSheetId="40">#REF!</definedName>
    <definedName name="이자소득03" localSheetId="39">#REF!</definedName>
    <definedName name="이자소득03" localSheetId="38">#REF!</definedName>
    <definedName name="이자소득03" localSheetId="28">#REF!</definedName>
    <definedName name="이자소득03" localSheetId="10">#REF!</definedName>
    <definedName name="이자소득03" localSheetId="13">#REF!</definedName>
    <definedName name="이자소득03" localSheetId="12">#REF!</definedName>
    <definedName name="이자소득03" localSheetId="14">#REF!</definedName>
    <definedName name="이자소득03" localSheetId="27">#REF!</definedName>
    <definedName name="이자소득03" localSheetId="1">#REF!</definedName>
    <definedName name="이자소득03" localSheetId="0">#REF!</definedName>
    <definedName name="이자소득03" localSheetId="29">#REF!</definedName>
    <definedName name="이자소득03" localSheetId="11">#REF!</definedName>
    <definedName name="이자소득03">#REF!</definedName>
    <definedName name="이자소득04" localSheetId="15">#REF!</definedName>
    <definedName name="이자소득04" localSheetId="16">#REF!</definedName>
    <definedName name="이자소득04" localSheetId="17">#REF!</definedName>
    <definedName name="이자소득04" localSheetId="18">#REF!</definedName>
    <definedName name="이자소득04" localSheetId="19">#REF!</definedName>
    <definedName name="이자소득04" localSheetId="20">#REF!</definedName>
    <definedName name="이자소득04" localSheetId="21">#REF!</definedName>
    <definedName name="이자소득04" localSheetId="22">#REF!</definedName>
    <definedName name="이자소득04" localSheetId="23">#REF!</definedName>
    <definedName name="이자소득04" localSheetId="24">#REF!</definedName>
    <definedName name="이자소득04" localSheetId="25">#REF!</definedName>
    <definedName name="이자소득04" localSheetId="26">#REF!</definedName>
    <definedName name="이자소득04" localSheetId="37">#REF!</definedName>
    <definedName name="이자소득04" localSheetId="40">#REF!</definedName>
    <definedName name="이자소득04" localSheetId="39">#REF!</definedName>
    <definedName name="이자소득04" localSheetId="38">#REF!</definedName>
    <definedName name="이자소득04" localSheetId="28">#REF!</definedName>
    <definedName name="이자소득04" localSheetId="10">#REF!</definedName>
    <definedName name="이자소득04" localSheetId="13">#REF!</definedName>
    <definedName name="이자소득04" localSheetId="12">#REF!</definedName>
    <definedName name="이자소득04" localSheetId="14">#REF!</definedName>
    <definedName name="이자소득04" localSheetId="27">#REF!</definedName>
    <definedName name="이자소득04" localSheetId="1">#REF!</definedName>
    <definedName name="이자소득04" localSheetId="0">#REF!</definedName>
    <definedName name="이자소득04" localSheetId="29">#REF!</definedName>
    <definedName name="이자소득04" localSheetId="11">#REF!</definedName>
    <definedName name="이자소득04">#REF!</definedName>
    <definedName name="이지테크" localSheetId="15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 localSheetId="16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 localSheetId="17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 localSheetId="18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 localSheetId="19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 localSheetId="2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 localSheetId="21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 localSheetId="22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 localSheetId="23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 localSheetId="24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 localSheetId="25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 localSheetId="26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 localSheetId="37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 localSheetId="4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 localSheetId="39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 localSheetId="38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 localSheetId="28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 localSheetId="1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 localSheetId="13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 localSheetId="12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 localSheetId="14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 localSheetId="27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 localSheetId="1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 localSheetId="29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이지테크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인력01_1" localSheetId="16">#REF!</definedName>
    <definedName name="인력01_1" localSheetId="17">#REF!</definedName>
    <definedName name="인력01_1" localSheetId="18">#REF!</definedName>
    <definedName name="인력01_1" localSheetId="19">#REF!</definedName>
    <definedName name="인력01_1" localSheetId="20">#REF!</definedName>
    <definedName name="인력01_1" localSheetId="21">#REF!</definedName>
    <definedName name="인력01_1" localSheetId="22">#REF!</definedName>
    <definedName name="인력01_1" localSheetId="23">#REF!</definedName>
    <definedName name="인력01_1" localSheetId="24">#REF!</definedName>
    <definedName name="인력01_1" localSheetId="25">#REF!</definedName>
    <definedName name="인력01_1" localSheetId="26">#REF!</definedName>
    <definedName name="인력01_1" localSheetId="0">#REF!</definedName>
    <definedName name="인력01_1">#REF!</definedName>
    <definedName name="인사" localSheetId="0" hidden="1">{#N/A,#N/A,FALSE,"P.C.B"}</definedName>
    <definedName name="인사" hidden="1">{#N/A,#N/A,FALSE,"P.C.B"}</definedName>
    <definedName name="인원현황">[40]출결현황!$B$4:$B$48</definedName>
    <definedName name="인적공제and표준공제03" localSheetId="15">#REF!</definedName>
    <definedName name="인적공제and표준공제03" localSheetId="16">#REF!</definedName>
    <definedName name="인적공제and표준공제03" localSheetId="17">#REF!</definedName>
    <definedName name="인적공제and표준공제03" localSheetId="18">#REF!</definedName>
    <definedName name="인적공제and표준공제03" localSheetId="19">#REF!</definedName>
    <definedName name="인적공제and표준공제03" localSheetId="20">#REF!</definedName>
    <definedName name="인적공제and표준공제03" localSheetId="21">#REF!</definedName>
    <definedName name="인적공제and표준공제03" localSheetId="22">#REF!</definedName>
    <definedName name="인적공제and표준공제03" localSheetId="23">#REF!</definedName>
    <definedName name="인적공제and표준공제03" localSheetId="24">#REF!</definedName>
    <definedName name="인적공제and표준공제03" localSheetId="25">#REF!</definedName>
    <definedName name="인적공제and표준공제03" localSheetId="26">#REF!</definedName>
    <definedName name="인적공제and표준공제03" localSheetId="37">#REF!</definedName>
    <definedName name="인적공제and표준공제03" localSheetId="40">#REF!</definedName>
    <definedName name="인적공제and표준공제03" localSheetId="39">#REF!</definedName>
    <definedName name="인적공제and표준공제03" localSheetId="38">#REF!</definedName>
    <definedName name="인적공제and표준공제03" localSheetId="28">#REF!</definedName>
    <definedName name="인적공제and표준공제03" localSheetId="10">#REF!</definedName>
    <definedName name="인적공제and표준공제03" localSheetId="13">#REF!</definedName>
    <definedName name="인적공제and표준공제03" localSheetId="12">#REF!</definedName>
    <definedName name="인적공제and표준공제03" localSheetId="14">#REF!</definedName>
    <definedName name="인적공제and표준공제03" localSheetId="27">#REF!</definedName>
    <definedName name="인적공제and표준공제03" localSheetId="1">#REF!</definedName>
    <definedName name="인적공제and표준공제03" localSheetId="0">#REF!</definedName>
    <definedName name="인적공제and표준공제03" localSheetId="29">#REF!</definedName>
    <definedName name="인적공제and표준공제03" localSheetId="11">#REF!</definedName>
    <definedName name="인적공제and표준공제03">#REF!</definedName>
    <definedName name="인적공제and표준공제04" localSheetId="15">#REF!</definedName>
    <definedName name="인적공제and표준공제04" localSheetId="16">#REF!</definedName>
    <definedName name="인적공제and표준공제04" localSheetId="17">#REF!</definedName>
    <definedName name="인적공제and표준공제04" localSheetId="18">#REF!</definedName>
    <definedName name="인적공제and표준공제04" localSheetId="19">#REF!</definedName>
    <definedName name="인적공제and표준공제04" localSheetId="20">#REF!</definedName>
    <definedName name="인적공제and표준공제04" localSheetId="21">#REF!</definedName>
    <definedName name="인적공제and표준공제04" localSheetId="22">#REF!</definedName>
    <definedName name="인적공제and표준공제04" localSheetId="23">#REF!</definedName>
    <definedName name="인적공제and표준공제04" localSheetId="24">#REF!</definedName>
    <definedName name="인적공제and표준공제04" localSheetId="25">#REF!</definedName>
    <definedName name="인적공제and표준공제04" localSheetId="26">#REF!</definedName>
    <definedName name="인적공제and표준공제04" localSheetId="37">#REF!</definedName>
    <definedName name="인적공제and표준공제04" localSheetId="40">#REF!</definedName>
    <definedName name="인적공제and표준공제04" localSheetId="39">#REF!</definedName>
    <definedName name="인적공제and표준공제04" localSheetId="38">#REF!</definedName>
    <definedName name="인적공제and표준공제04" localSheetId="28">#REF!</definedName>
    <definedName name="인적공제and표준공제04" localSheetId="10">#REF!</definedName>
    <definedName name="인적공제and표준공제04" localSheetId="13">#REF!</definedName>
    <definedName name="인적공제and표준공제04" localSheetId="12">#REF!</definedName>
    <definedName name="인적공제and표준공제04" localSheetId="14">#REF!</definedName>
    <definedName name="인적공제and표준공제04" localSheetId="27">#REF!</definedName>
    <definedName name="인적공제and표준공제04" localSheetId="1">#REF!</definedName>
    <definedName name="인적공제and표준공제04" localSheetId="0">#REF!</definedName>
    <definedName name="인적공제and표준공제04" localSheetId="29">#REF!</definedName>
    <definedName name="인적공제and표준공제04" localSheetId="11">#REF!</definedName>
    <definedName name="인적공제and표준공제04">#REF!</definedName>
    <definedName name="일보" localSheetId="16">#REF!</definedName>
    <definedName name="일보" localSheetId="17">#REF!</definedName>
    <definedName name="일보" localSheetId="18">#REF!</definedName>
    <definedName name="일보" localSheetId="19">#REF!</definedName>
    <definedName name="일보" localSheetId="20">#REF!</definedName>
    <definedName name="일보" localSheetId="21">#REF!</definedName>
    <definedName name="일보" localSheetId="22">#REF!</definedName>
    <definedName name="일보" localSheetId="23">#REF!</definedName>
    <definedName name="일보" localSheetId="24">#REF!</definedName>
    <definedName name="일보" localSheetId="25">#REF!</definedName>
    <definedName name="일보" localSheetId="26">#REF!</definedName>
    <definedName name="일보" localSheetId="0">#REF!</definedName>
    <definedName name="일보">#REF!</definedName>
    <definedName name="일정표" localSheetId="16">#REF!</definedName>
    <definedName name="일정표" localSheetId="17">#REF!</definedName>
    <definedName name="일정표" localSheetId="18">#REF!</definedName>
    <definedName name="일정표" localSheetId="19">#REF!</definedName>
    <definedName name="일정표" localSheetId="20">#REF!</definedName>
    <definedName name="일정표" localSheetId="21">#REF!</definedName>
    <definedName name="일정표" localSheetId="22">#REF!</definedName>
    <definedName name="일정표" localSheetId="23">#REF!</definedName>
    <definedName name="일정표" localSheetId="24">#REF!</definedName>
    <definedName name="일정표" localSheetId="25">#REF!</definedName>
    <definedName name="일정표" localSheetId="26">#REF!</definedName>
    <definedName name="일정표" localSheetId="0">#REF!</definedName>
    <definedName name="일정표">#REF!</definedName>
    <definedName name="임직원" localSheetId="15">#REF!</definedName>
    <definedName name="임직원" localSheetId="16">#REF!</definedName>
    <definedName name="임직원" localSheetId="17">#REF!</definedName>
    <definedName name="임직원" localSheetId="18">#REF!</definedName>
    <definedName name="임직원" localSheetId="19">#REF!</definedName>
    <definedName name="임직원" localSheetId="20">#REF!</definedName>
    <definedName name="임직원" localSheetId="21">#REF!</definedName>
    <definedName name="임직원" localSheetId="22">#REF!</definedName>
    <definedName name="임직원" localSheetId="23">#REF!</definedName>
    <definedName name="임직원" localSheetId="24">#REF!</definedName>
    <definedName name="임직원" localSheetId="25">#REF!</definedName>
    <definedName name="임직원" localSheetId="26">#REF!</definedName>
    <definedName name="임직원" localSheetId="37">#REF!</definedName>
    <definedName name="임직원" localSheetId="40">#REF!</definedName>
    <definedName name="임직원" localSheetId="39">#REF!</definedName>
    <definedName name="임직원" localSheetId="38">#REF!</definedName>
    <definedName name="임직원" localSheetId="28">#REF!</definedName>
    <definedName name="임직원" localSheetId="10">#REF!</definedName>
    <definedName name="임직원" localSheetId="13">#REF!</definedName>
    <definedName name="임직원" localSheetId="12">#REF!</definedName>
    <definedName name="임직원" localSheetId="14">#REF!</definedName>
    <definedName name="임직원" localSheetId="27">#REF!</definedName>
    <definedName name="임직원" localSheetId="1">#REF!</definedName>
    <definedName name="임직원" localSheetId="0">#REF!</definedName>
    <definedName name="임직원" localSheetId="29">#REF!</definedName>
    <definedName name="임직원" localSheetId="11">#REF!</definedName>
    <definedName name="임직원">#REF!</definedName>
    <definedName name="입사일" localSheetId="15">#REF!</definedName>
    <definedName name="입사일" localSheetId="16">#REF!</definedName>
    <definedName name="입사일" localSheetId="17">#REF!</definedName>
    <definedName name="입사일" localSheetId="18">#REF!</definedName>
    <definedName name="입사일" localSheetId="19">#REF!</definedName>
    <definedName name="입사일" localSheetId="20">#REF!</definedName>
    <definedName name="입사일" localSheetId="21">#REF!</definedName>
    <definedName name="입사일" localSheetId="22">#REF!</definedName>
    <definedName name="입사일" localSheetId="23">#REF!</definedName>
    <definedName name="입사일" localSheetId="24">#REF!</definedName>
    <definedName name="입사일" localSheetId="25">#REF!</definedName>
    <definedName name="입사일" localSheetId="26">#REF!</definedName>
    <definedName name="입사일" localSheetId="37">#REF!</definedName>
    <definedName name="입사일" localSheetId="40">#REF!</definedName>
    <definedName name="입사일" localSheetId="39">#REF!</definedName>
    <definedName name="입사일" localSheetId="38">#REF!</definedName>
    <definedName name="입사일" localSheetId="28">#REF!</definedName>
    <definedName name="입사일" localSheetId="10">#REF!</definedName>
    <definedName name="입사일" localSheetId="13">#REF!</definedName>
    <definedName name="입사일" localSheetId="12">#REF!</definedName>
    <definedName name="입사일" localSheetId="14">#REF!</definedName>
    <definedName name="입사일" localSheetId="27">#REF!</definedName>
    <definedName name="입사일" localSheetId="1">#REF!</definedName>
    <definedName name="입사일" localSheetId="0">#REF!</definedName>
    <definedName name="입사일" localSheetId="29">#REF!</definedName>
    <definedName name="입사일" localSheetId="11">#REF!</definedName>
    <definedName name="입사일">#REF!</definedName>
    <definedName name="ㅈㄱㄷㄱ" localSheetId="0">{"'FLASHCARD'!$B$1"}</definedName>
    <definedName name="ㅈㄱㄷㄱ">{"'FLASHCARD'!$B$1"}</definedName>
    <definedName name="ㅈㄴㄴㄴ" localSheetId="0" hidden="1">{#N/A,#N/A,FALSE,"P.C.B"}</definedName>
    <definedName name="ㅈㄴㄴㄴ" hidden="1">{#N/A,#N/A,FALSE,"P.C.B"}</definedName>
    <definedName name="ㅈㄷㄱ" localSheetId="16" hidden="1">[41]FRDS9805!#REF!</definedName>
    <definedName name="ㅈㄷㄱ" localSheetId="17" hidden="1">[41]FRDS9805!#REF!</definedName>
    <definedName name="ㅈㄷㄱ" localSheetId="18" hidden="1">[41]FRDS9805!#REF!</definedName>
    <definedName name="ㅈㄷㄱ" localSheetId="19" hidden="1">[41]FRDS9805!#REF!</definedName>
    <definedName name="ㅈㄷㄱ" localSheetId="20" hidden="1">[41]FRDS9805!#REF!</definedName>
    <definedName name="ㅈㄷㄱ" localSheetId="21" hidden="1">[41]FRDS9805!#REF!</definedName>
    <definedName name="ㅈㄷㄱ" localSheetId="22" hidden="1">[41]FRDS9805!#REF!</definedName>
    <definedName name="ㅈㄷㄱ" localSheetId="23" hidden="1">[41]FRDS9805!#REF!</definedName>
    <definedName name="ㅈㄷㄱ" localSheetId="24" hidden="1">[41]FRDS9805!#REF!</definedName>
    <definedName name="ㅈㄷㄱ" localSheetId="25" hidden="1">[41]FRDS9805!#REF!</definedName>
    <definedName name="ㅈㄷㄱ" localSheetId="26" hidden="1">[41]FRDS9805!#REF!</definedName>
    <definedName name="ㅈㄷㄱ" hidden="1">[41]FRDS9805!#REF!</definedName>
    <definedName name="ㅈㅈㅈ" localSheetId="0" hidden="1">{#N/A,#N/A,FALSE,"P.C.B"}</definedName>
    <definedName name="ㅈㅈㅈ" hidden="1">{#N/A,#N/A,FALSE,"P.C.B"}</definedName>
    <definedName name="자금" localSheetId="0" hidden="1">{#N/A,#N/A,FALSE,"Aging Summary";#N/A,#N/A,FALSE,"Ratio Analysis";#N/A,#N/A,FALSE,"Test 120 Day Accts";#N/A,#N/A,FALSE,"Tickmarks"}</definedName>
    <definedName name="자금" hidden="1">{#N/A,#N/A,FALSE,"Aging Summary";#N/A,#N/A,FALSE,"Ratio Analysis";#N/A,#N/A,FALSE,"Test 120 Day Accts";#N/A,#N/A,FALSE,"Tickmarks"}</definedName>
    <definedName name="자금운요" localSheetId="0" hidden="1">{#N/A,#N/A,FALSE,"Aging Summary";#N/A,#N/A,FALSE,"Ratio Analysis";#N/A,#N/A,FALSE,"Test 120 Day Accts";#N/A,#N/A,FALSE,"Tickmarks"}</definedName>
    <definedName name="자금운요" hidden="1">{#N/A,#N/A,FALSE,"Aging Summary";#N/A,#N/A,FALSE,"Ratio Analysis";#N/A,#N/A,FALSE,"Test 120 Day Accts";#N/A,#N/A,FALSE,"Tickmarks"}</definedName>
    <definedName name="자금운용" localSheetId="0" hidden="1">{#N/A,#N/A,FALSE,"Aging Summary";#N/A,#N/A,FALSE,"Ratio Analysis";#N/A,#N/A,FALSE,"Test 120 Day Accts";#N/A,#N/A,FALSE,"Tickmarks"}</definedName>
    <definedName name="자금운용" hidden="1">{#N/A,#N/A,FALSE,"Aging Summary";#N/A,#N/A,FALSE,"Ratio Analysis";#N/A,#N/A,FALSE,"Test 120 Day Accts";#N/A,#N/A,FALSE,"Tickmarks"}</definedName>
    <definedName name="자금운용2" localSheetId="0" hidden="1">{#N/A,#N/A,FALSE,"Aging Summary";#N/A,#N/A,FALSE,"Ratio Analysis";#N/A,#N/A,FALSE,"Test 120 Day Accts";#N/A,#N/A,FALSE,"Tickmarks"}</definedName>
    <definedName name="자금운용2" hidden="1">{#N/A,#N/A,FALSE,"Aging Summary";#N/A,#N/A,FALSE,"Ratio Analysis";#N/A,#N/A,FALSE,"Test 120 Day Accts";#N/A,#N/A,FALSE,"Tickmarks"}</definedName>
    <definedName name="작업" localSheetId="15">#REF!</definedName>
    <definedName name="작업" localSheetId="16">#REF!</definedName>
    <definedName name="작업" localSheetId="17">#REF!</definedName>
    <definedName name="작업" localSheetId="18">#REF!</definedName>
    <definedName name="작업" localSheetId="19">#REF!</definedName>
    <definedName name="작업" localSheetId="20">#REF!</definedName>
    <definedName name="작업" localSheetId="21">#REF!</definedName>
    <definedName name="작업" localSheetId="22">#REF!</definedName>
    <definedName name="작업" localSheetId="23">#REF!</definedName>
    <definedName name="작업" localSheetId="24">#REF!</definedName>
    <definedName name="작업" localSheetId="25">#REF!</definedName>
    <definedName name="작업" localSheetId="26">#REF!</definedName>
    <definedName name="작업" localSheetId="37">#REF!</definedName>
    <definedName name="작업" localSheetId="40">#REF!</definedName>
    <definedName name="작업" localSheetId="39">#REF!</definedName>
    <definedName name="작업" localSheetId="38">#REF!</definedName>
    <definedName name="작업" localSheetId="28">#REF!</definedName>
    <definedName name="작업" localSheetId="10">#REF!</definedName>
    <definedName name="작업" localSheetId="13">#REF!</definedName>
    <definedName name="작업" localSheetId="12">#REF!</definedName>
    <definedName name="작업" localSheetId="14">#REF!</definedName>
    <definedName name="작업" localSheetId="27">#REF!</definedName>
    <definedName name="작업" localSheetId="1">#REF!</definedName>
    <definedName name="작업" localSheetId="0">#REF!</definedName>
    <definedName name="작업" localSheetId="29">#REF!</definedName>
    <definedName name="작업" localSheetId="11">#REF!</definedName>
    <definedName name="작업">#REF!</definedName>
    <definedName name="작업현황" localSheetId="15">#REF!</definedName>
    <definedName name="작업현황" localSheetId="16">#REF!</definedName>
    <definedName name="작업현황" localSheetId="17">#REF!</definedName>
    <definedName name="작업현황" localSheetId="18">#REF!</definedName>
    <definedName name="작업현황" localSheetId="19">#REF!</definedName>
    <definedName name="작업현황" localSheetId="20">#REF!</definedName>
    <definedName name="작업현황" localSheetId="21">#REF!</definedName>
    <definedName name="작업현황" localSheetId="22">#REF!</definedName>
    <definedName name="작업현황" localSheetId="23">#REF!</definedName>
    <definedName name="작업현황" localSheetId="24">#REF!</definedName>
    <definedName name="작업현황" localSheetId="25">#REF!</definedName>
    <definedName name="작업현황" localSheetId="26">#REF!</definedName>
    <definedName name="작업현황" localSheetId="37">#REF!</definedName>
    <definedName name="작업현황" localSheetId="40">#REF!</definedName>
    <definedName name="작업현황" localSheetId="39">#REF!</definedName>
    <definedName name="작업현황" localSheetId="38">#REF!</definedName>
    <definedName name="작업현황" localSheetId="28">#REF!</definedName>
    <definedName name="작업현황" localSheetId="10">#REF!</definedName>
    <definedName name="작업현황" localSheetId="13">#REF!</definedName>
    <definedName name="작업현황" localSheetId="12">#REF!</definedName>
    <definedName name="작업현황" localSheetId="14">#REF!</definedName>
    <definedName name="작업현황" localSheetId="27">#REF!</definedName>
    <definedName name="작업현황" localSheetId="1">#REF!</definedName>
    <definedName name="작업현황" localSheetId="0">#REF!</definedName>
    <definedName name="작업현황" localSheetId="29">#REF!</definedName>
    <definedName name="작업현황" localSheetId="11">#REF!</definedName>
    <definedName name="작업현황">#REF!</definedName>
    <definedName name="잔양" localSheetId="0" hidden="1">{#N/A,#N/A,FALSE,"P.C.B"}</definedName>
    <definedName name="잔양" hidden="1">{#N/A,#N/A,FALSE,"P.C.B"}</definedName>
    <definedName name="잔업">[36]근태!$BT$5:$BU$26</definedName>
    <definedName name="잔업1">[36]근태!$BW$5:$BX$26</definedName>
    <definedName name="잔업2" localSheetId="15">[36]근태!#REF!</definedName>
    <definedName name="잔업2" localSheetId="16">[36]근태!#REF!</definedName>
    <definedName name="잔업2" localSheetId="17">[36]근태!#REF!</definedName>
    <definedName name="잔업2" localSheetId="18">[36]근태!#REF!</definedName>
    <definedName name="잔업2" localSheetId="19">[36]근태!#REF!</definedName>
    <definedName name="잔업2" localSheetId="20">[36]근태!#REF!</definedName>
    <definedName name="잔업2" localSheetId="21">[36]근태!#REF!</definedName>
    <definedName name="잔업2" localSheetId="22">[36]근태!#REF!</definedName>
    <definedName name="잔업2" localSheetId="23">[36]근태!#REF!</definedName>
    <definedName name="잔업2" localSheetId="24">[36]근태!#REF!</definedName>
    <definedName name="잔업2" localSheetId="25">[36]근태!#REF!</definedName>
    <definedName name="잔업2" localSheetId="26">[36]근태!#REF!</definedName>
    <definedName name="잔업2" localSheetId="37">[36]근태!#REF!</definedName>
    <definedName name="잔업2" localSheetId="40">[36]근태!#REF!</definedName>
    <definedName name="잔업2" localSheetId="39">[36]근태!#REF!</definedName>
    <definedName name="잔업2" localSheetId="38">[36]근태!#REF!</definedName>
    <definedName name="잔업2" localSheetId="28">[36]근태!#REF!</definedName>
    <definedName name="잔업2" localSheetId="10">[36]근태!#REF!</definedName>
    <definedName name="잔업2" localSheetId="13">[36]근태!#REF!</definedName>
    <definedName name="잔업2" localSheetId="12">[36]근태!#REF!</definedName>
    <definedName name="잔업2" localSheetId="14">[36]근태!#REF!</definedName>
    <definedName name="잔업2" localSheetId="27">[36]근태!#REF!</definedName>
    <definedName name="잔업2" localSheetId="1">[36]근태!#REF!</definedName>
    <definedName name="잔업2" localSheetId="0">[36]근태!#REF!</definedName>
    <definedName name="잔업2" localSheetId="29">[36]근태!#REF!</definedName>
    <definedName name="잔업2" localSheetId="11">[36]근태!#REF!</definedName>
    <definedName name="잔업2">[36]근태!#REF!</definedName>
    <definedName name="재무" localSheetId="16" hidden="1">#REF!</definedName>
    <definedName name="재무" localSheetId="17" hidden="1">#REF!</definedName>
    <definedName name="재무" localSheetId="18" hidden="1">#REF!</definedName>
    <definedName name="재무" localSheetId="19" hidden="1">#REF!</definedName>
    <definedName name="재무" localSheetId="20" hidden="1">#REF!</definedName>
    <definedName name="재무" localSheetId="21" hidden="1">#REF!</definedName>
    <definedName name="재무" localSheetId="22" hidden="1">#REF!</definedName>
    <definedName name="재무" localSheetId="23" hidden="1">#REF!</definedName>
    <definedName name="재무" localSheetId="24" hidden="1">#REF!</definedName>
    <definedName name="재무" localSheetId="25" hidden="1">#REF!</definedName>
    <definedName name="재무" localSheetId="26" hidden="1">#REF!</definedName>
    <definedName name="재무" localSheetId="0" hidden="1">#REF!</definedName>
    <definedName name="재무" hidden="1">#REF!</definedName>
    <definedName name="전년경영비" localSheetId="0" hidden="1">{#N/A,#N/A,FALSE,"P.C.B"}</definedName>
    <definedName name="전년경영비" hidden="1">{#N/A,#N/A,FALSE,"P.C.B"}</definedName>
    <definedName name="전산장비" localSheetId="0">{"'Sheet1'!$A$1:$H$36"}</definedName>
    <definedName name="전산장비">{"'Sheet1'!$A$1:$H$36"}</definedName>
    <definedName name="전월SET비교" localSheetId="16">#REF!</definedName>
    <definedName name="전월SET비교" localSheetId="17">#REF!</definedName>
    <definedName name="전월SET비교" localSheetId="18">#REF!</definedName>
    <definedName name="전월SET비교" localSheetId="19">#REF!</definedName>
    <definedName name="전월SET비교" localSheetId="20">#REF!</definedName>
    <definedName name="전월SET비교" localSheetId="21">#REF!</definedName>
    <definedName name="전월SET비교" localSheetId="22">#REF!</definedName>
    <definedName name="전월SET비교" localSheetId="23">#REF!</definedName>
    <definedName name="전월SET비교" localSheetId="24">#REF!</definedName>
    <definedName name="전월SET비교" localSheetId="25">#REF!</definedName>
    <definedName name="전월SET비교" localSheetId="26">#REF!</definedName>
    <definedName name="전월SET비교" localSheetId="0">#REF!</definedName>
    <definedName name="전월SET비교">#REF!</definedName>
    <definedName name="전자Set" localSheetId="16">#REF!</definedName>
    <definedName name="전자Set" localSheetId="17">#REF!</definedName>
    <definedName name="전자Set" localSheetId="18">#REF!</definedName>
    <definedName name="전자Set" localSheetId="19">#REF!</definedName>
    <definedName name="전자Set" localSheetId="20">#REF!</definedName>
    <definedName name="전자Set" localSheetId="21">#REF!</definedName>
    <definedName name="전자Set" localSheetId="22">#REF!</definedName>
    <definedName name="전자Set" localSheetId="23">#REF!</definedName>
    <definedName name="전자Set" localSheetId="24">#REF!</definedName>
    <definedName name="전자Set" localSheetId="25">#REF!</definedName>
    <definedName name="전자Set" localSheetId="26">#REF!</definedName>
    <definedName name="전자Set" localSheetId="0">#REF!</definedName>
    <definedName name="전자Set">#REF!</definedName>
    <definedName name="전자소자" localSheetId="16">#REF!</definedName>
    <definedName name="전자소자" localSheetId="17">#REF!</definedName>
    <definedName name="전자소자" localSheetId="18">#REF!</definedName>
    <definedName name="전자소자" localSheetId="19">#REF!</definedName>
    <definedName name="전자소자" localSheetId="20">#REF!</definedName>
    <definedName name="전자소자" localSheetId="21">#REF!</definedName>
    <definedName name="전자소자" localSheetId="22">#REF!</definedName>
    <definedName name="전자소자" localSheetId="23">#REF!</definedName>
    <definedName name="전자소자" localSheetId="24">#REF!</definedName>
    <definedName name="전자소자" localSheetId="25">#REF!</definedName>
    <definedName name="전자소자" localSheetId="26">#REF!</definedName>
    <definedName name="전자소자" localSheetId="0">#REF!</definedName>
    <definedName name="전자소자">#REF!</definedName>
    <definedName name="전체근속연수" localSheetId="15">#REF!</definedName>
    <definedName name="전체근속연수" localSheetId="16">#REF!</definedName>
    <definedName name="전체근속연수" localSheetId="17">#REF!</definedName>
    <definedName name="전체근속연수" localSheetId="18">#REF!</definedName>
    <definedName name="전체근속연수" localSheetId="19">#REF!</definedName>
    <definedName name="전체근속연수" localSheetId="20">#REF!</definedName>
    <definedName name="전체근속연수" localSheetId="21">#REF!</definedName>
    <definedName name="전체근속연수" localSheetId="22">#REF!</definedName>
    <definedName name="전체근속연수" localSheetId="23">#REF!</definedName>
    <definedName name="전체근속연수" localSheetId="24">#REF!</definedName>
    <definedName name="전체근속연수" localSheetId="25">#REF!</definedName>
    <definedName name="전체근속연수" localSheetId="26">#REF!</definedName>
    <definedName name="전체근속연수" localSheetId="37">#REF!</definedName>
    <definedName name="전체근속연수" localSheetId="40">#REF!</definedName>
    <definedName name="전체근속연수" localSheetId="39">#REF!</definedName>
    <definedName name="전체근속연수" localSheetId="38">#REF!</definedName>
    <definedName name="전체근속연수" localSheetId="28">#REF!</definedName>
    <definedName name="전체근속연수" localSheetId="10">#REF!</definedName>
    <definedName name="전체근속연수" localSheetId="13">#REF!</definedName>
    <definedName name="전체근속연수" localSheetId="12">#REF!</definedName>
    <definedName name="전체근속연수" localSheetId="14">#REF!</definedName>
    <definedName name="전체근속연수" localSheetId="27">#REF!</definedName>
    <definedName name="전체근속연수" localSheetId="1">#REF!</definedName>
    <definedName name="전체근속연수" localSheetId="0">#REF!</definedName>
    <definedName name="전체근속연수" localSheetId="29">#REF!</definedName>
    <definedName name="전체근속연수" localSheetId="11">#REF!</definedName>
    <definedName name="전체근속연수">#REF!</definedName>
    <definedName name="점" localSheetId="16">[39]거래선!#REF!</definedName>
    <definedName name="점" localSheetId="17">[39]거래선!#REF!</definedName>
    <definedName name="점" localSheetId="18">[39]거래선!#REF!</definedName>
    <definedName name="점" localSheetId="19">[39]거래선!#REF!</definedName>
    <definedName name="점" localSheetId="20">[39]거래선!#REF!</definedName>
    <definedName name="점" localSheetId="21">[39]거래선!#REF!</definedName>
    <definedName name="점" localSheetId="22">[39]거래선!#REF!</definedName>
    <definedName name="점" localSheetId="23">[39]거래선!#REF!</definedName>
    <definedName name="점" localSheetId="24">[39]거래선!#REF!</definedName>
    <definedName name="점" localSheetId="25">[39]거래선!#REF!</definedName>
    <definedName name="점" localSheetId="26">[39]거래선!#REF!</definedName>
    <definedName name="점">[39]거래선!#REF!</definedName>
    <definedName name="정" localSheetId="16">#REF!</definedName>
    <definedName name="정" localSheetId="17">#REF!</definedName>
    <definedName name="정" localSheetId="18">#REF!</definedName>
    <definedName name="정" localSheetId="19">#REF!</definedName>
    <definedName name="정" localSheetId="20">#REF!</definedName>
    <definedName name="정" localSheetId="21">#REF!</definedName>
    <definedName name="정" localSheetId="22">#REF!</definedName>
    <definedName name="정" localSheetId="23">#REF!</definedName>
    <definedName name="정" localSheetId="24">#REF!</definedName>
    <definedName name="정" localSheetId="25">#REF!</definedName>
    <definedName name="정" localSheetId="26">#REF!</definedName>
    <definedName name="정" localSheetId="0">#REF!</definedName>
    <definedName name="정">#REF!</definedName>
    <definedName name="정규교통비" localSheetId="15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 localSheetId="16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 localSheetId="17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 localSheetId="18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 localSheetId="19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 localSheetId="2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 localSheetId="21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 localSheetId="22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 localSheetId="23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 localSheetId="24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 localSheetId="25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 localSheetId="26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 localSheetId="37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 localSheetId="4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 localSheetId="39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 localSheetId="38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 localSheetId="28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 localSheetId="1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 localSheetId="13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 localSheetId="12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 localSheetId="14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 localSheetId="27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 localSheetId="1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 localSheetId="29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교통비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15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16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17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18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19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2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21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22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23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24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25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26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37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4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39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38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28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10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13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12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14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27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1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 localSheetId="29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규직교통비">[1]급여등록!$B$4:$C$6,[1]급여등록!$F$4:$F$6,[1]급여등록!$B$8:$H$8,[1]급여등록!$C$11:$H$11,[1]급여등록!$B$11,[1]급여등록!$C$13:$H$13,[1]급여등록!$C$16:$H$16,[1]급여등록!$B$16,[1]급여등록!$C$18:$H$18,[1]급여등록!$C$20:$H$20,[1]급여등록!#REF!,[1]급여등록!$C$23:$H$23,[1]급여등록!$B$23,[1]급여등록!$C$26:$H$26,[1]급여등록!$C$28:$H$28,[1]급여등록!$C$30:$H$30</definedName>
    <definedName name="정리" localSheetId="0" hidden="1">{#N/A,#N/A,FALSE,"P.C.B"}</definedName>
    <definedName name="정리" hidden="1">{#N/A,#N/A,FALSE,"P.C.B"}</definedName>
    <definedName name="정정" localSheetId="16">#REF!</definedName>
    <definedName name="정정" localSheetId="17">#REF!</definedName>
    <definedName name="정정" localSheetId="18">#REF!</definedName>
    <definedName name="정정" localSheetId="19">#REF!</definedName>
    <definedName name="정정" localSheetId="20">#REF!</definedName>
    <definedName name="정정" localSheetId="21">#REF!</definedName>
    <definedName name="정정" localSheetId="22">#REF!</definedName>
    <definedName name="정정" localSheetId="23">#REF!</definedName>
    <definedName name="정정" localSheetId="24">#REF!</definedName>
    <definedName name="정정" localSheetId="25">#REF!</definedName>
    <definedName name="정정" localSheetId="26">#REF!</definedName>
    <definedName name="정정" localSheetId="0">#REF!</definedName>
    <definedName name="정정">#REF!</definedName>
    <definedName name="제목">INDEX([26]GRAPH!$A$2:$D$2,[26]GRAPH!$A$1)</definedName>
    <definedName name="제품차" localSheetId="16">#REF!</definedName>
    <definedName name="제품차" localSheetId="17">#REF!</definedName>
    <definedName name="제품차" localSheetId="18">#REF!</definedName>
    <definedName name="제품차" localSheetId="19">#REF!</definedName>
    <definedName name="제품차" localSheetId="20">#REF!</definedName>
    <definedName name="제품차" localSheetId="21">#REF!</definedName>
    <definedName name="제품차" localSheetId="22">#REF!</definedName>
    <definedName name="제품차" localSheetId="23">#REF!</definedName>
    <definedName name="제품차" localSheetId="24">#REF!</definedName>
    <definedName name="제품차" localSheetId="25">#REF!</definedName>
    <definedName name="제품차" localSheetId="26">#REF!</definedName>
    <definedName name="제품차" localSheetId="0">#REF!</definedName>
    <definedName name="제품차">#REF!</definedName>
    <definedName name="조달" localSheetId="0" hidden="1">{#N/A,#N/A,FALSE,"P.C.B"}</definedName>
    <definedName name="조달" hidden="1">{#N/A,#N/A,FALSE,"P.C.B"}</definedName>
    <definedName name="종합과세대상금융소득" localSheetId="15">#REF!</definedName>
    <definedName name="종합과세대상금융소득" localSheetId="16">#REF!</definedName>
    <definedName name="종합과세대상금융소득" localSheetId="17">#REF!</definedName>
    <definedName name="종합과세대상금융소득" localSheetId="18">#REF!</definedName>
    <definedName name="종합과세대상금융소득" localSheetId="19">#REF!</definedName>
    <definedName name="종합과세대상금융소득" localSheetId="20">#REF!</definedName>
    <definedName name="종합과세대상금융소득" localSheetId="21">#REF!</definedName>
    <definedName name="종합과세대상금융소득" localSheetId="22">#REF!</definedName>
    <definedName name="종합과세대상금융소득" localSheetId="23">#REF!</definedName>
    <definedName name="종합과세대상금융소득" localSheetId="24">#REF!</definedName>
    <definedName name="종합과세대상금융소득" localSheetId="25">#REF!</definedName>
    <definedName name="종합과세대상금융소득" localSheetId="26">#REF!</definedName>
    <definedName name="종합과세대상금융소득" localSheetId="37">#REF!</definedName>
    <definedName name="종합과세대상금융소득" localSheetId="40">#REF!</definedName>
    <definedName name="종합과세대상금융소득" localSheetId="39">#REF!</definedName>
    <definedName name="종합과세대상금융소득" localSheetId="38">#REF!</definedName>
    <definedName name="종합과세대상금융소득" localSheetId="28">#REF!</definedName>
    <definedName name="종합과세대상금융소득" localSheetId="10">#REF!</definedName>
    <definedName name="종합과세대상금융소득" localSheetId="13">#REF!</definedName>
    <definedName name="종합과세대상금융소득" localSheetId="12">#REF!</definedName>
    <definedName name="종합과세대상금융소득" localSheetId="14">#REF!</definedName>
    <definedName name="종합과세대상금융소득" localSheetId="27">#REF!</definedName>
    <definedName name="종합과세대상금융소득" localSheetId="1">#REF!</definedName>
    <definedName name="종합과세대상금융소득" localSheetId="0">#REF!</definedName>
    <definedName name="종합과세대상금융소득" localSheetId="29">#REF!</definedName>
    <definedName name="종합과세대상금융소득" localSheetId="11">#REF!</definedName>
    <definedName name="종합과세대상금융소득">#REF!</definedName>
    <definedName name="종합소득금액03" localSheetId="15">#REF!</definedName>
    <definedName name="종합소득금액03" localSheetId="16">#REF!</definedName>
    <definedName name="종합소득금액03" localSheetId="17">#REF!</definedName>
    <definedName name="종합소득금액03" localSheetId="18">#REF!</definedName>
    <definedName name="종합소득금액03" localSheetId="19">#REF!</definedName>
    <definedName name="종합소득금액03" localSheetId="20">#REF!</definedName>
    <definedName name="종합소득금액03" localSheetId="21">#REF!</definedName>
    <definedName name="종합소득금액03" localSheetId="22">#REF!</definedName>
    <definedName name="종합소득금액03" localSheetId="23">#REF!</definedName>
    <definedName name="종합소득금액03" localSheetId="24">#REF!</definedName>
    <definedName name="종합소득금액03" localSheetId="25">#REF!</definedName>
    <definedName name="종합소득금액03" localSheetId="26">#REF!</definedName>
    <definedName name="종합소득금액03" localSheetId="37">#REF!</definedName>
    <definedName name="종합소득금액03" localSheetId="40">#REF!</definedName>
    <definedName name="종합소득금액03" localSheetId="39">#REF!</definedName>
    <definedName name="종합소득금액03" localSheetId="38">#REF!</definedName>
    <definedName name="종합소득금액03" localSheetId="28">#REF!</definedName>
    <definedName name="종합소득금액03" localSheetId="10">#REF!</definedName>
    <definedName name="종합소득금액03" localSheetId="13">#REF!</definedName>
    <definedName name="종합소득금액03" localSheetId="12">#REF!</definedName>
    <definedName name="종합소득금액03" localSheetId="14">#REF!</definedName>
    <definedName name="종합소득금액03" localSheetId="27">#REF!</definedName>
    <definedName name="종합소득금액03" localSheetId="1">#REF!</definedName>
    <definedName name="종합소득금액03" localSheetId="0">#REF!</definedName>
    <definedName name="종합소득금액03" localSheetId="29">#REF!</definedName>
    <definedName name="종합소득금액03" localSheetId="11">#REF!</definedName>
    <definedName name="종합소득금액03">#REF!</definedName>
    <definedName name="종합소득금액04" localSheetId="15">#REF!</definedName>
    <definedName name="종합소득금액04" localSheetId="16">#REF!</definedName>
    <definedName name="종합소득금액04" localSheetId="17">#REF!</definedName>
    <definedName name="종합소득금액04" localSheetId="18">#REF!</definedName>
    <definedName name="종합소득금액04" localSheetId="19">#REF!</definedName>
    <definedName name="종합소득금액04" localSheetId="20">#REF!</definedName>
    <definedName name="종합소득금액04" localSheetId="21">#REF!</definedName>
    <definedName name="종합소득금액04" localSheetId="22">#REF!</definedName>
    <definedName name="종합소득금액04" localSheetId="23">#REF!</definedName>
    <definedName name="종합소득금액04" localSheetId="24">#REF!</definedName>
    <definedName name="종합소득금액04" localSheetId="25">#REF!</definedName>
    <definedName name="종합소득금액04" localSheetId="26">#REF!</definedName>
    <definedName name="종합소득금액04" localSheetId="37">#REF!</definedName>
    <definedName name="종합소득금액04" localSheetId="40">#REF!</definedName>
    <definedName name="종합소득금액04" localSheetId="39">#REF!</definedName>
    <definedName name="종합소득금액04" localSheetId="38">#REF!</definedName>
    <definedName name="종합소득금액04" localSheetId="28">#REF!</definedName>
    <definedName name="종합소득금액04" localSheetId="10">#REF!</definedName>
    <definedName name="종합소득금액04" localSheetId="13">#REF!</definedName>
    <definedName name="종합소득금액04" localSheetId="12">#REF!</definedName>
    <definedName name="종합소득금액04" localSheetId="14">#REF!</definedName>
    <definedName name="종합소득금액04" localSheetId="27">#REF!</definedName>
    <definedName name="종합소득금액04" localSheetId="1">#REF!</definedName>
    <definedName name="종합소득금액04" localSheetId="0">#REF!</definedName>
    <definedName name="종합소득금액04" localSheetId="29">#REF!</definedName>
    <definedName name="종합소득금액04" localSheetId="11">#REF!</definedName>
    <definedName name="종합소득금액04">#REF!</definedName>
    <definedName name="종합소득종합과세기준" localSheetId="15">#REF!</definedName>
    <definedName name="종합소득종합과세기준" localSheetId="16">#REF!</definedName>
    <definedName name="종합소득종합과세기준" localSheetId="17">#REF!</definedName>
    <definedName name="종합소득종합과세기준" localSheetId="18">#REF!</definedName>
    <definedName name="종합소득종합과세기준" localSheetId="19">#REF!</definedName>
    <definedName name="종합소득종합과세기준" localSheetId="20">#REF!</definedName>
    <definedName name="종합소득종합과세기준" localSheetId="21">#REF!</definedName>
    <definedName name="종합소득종합과세기준" localSheetId="22">#REF!</definedName>
    <definedName name="종합소득종합과세기준" localSheetId="23">#REF!</definedName>
    <definedName name="종합소득종합과세기준" localSheetId="24">#REF!</definedName>
    <definedName name="종합소득종합과세기준" localSheetId="25">#REF!</definedName>
    <definedName name="종합소득종합과세기준" localSheetId="26">#REF!</definedName>
    <definedName name="종합소득종합과세기준" localSheetId="37">#REF!</definedName>
    <definedName name="종합소득종합과세기준" localSheetId="40">#REF!</definedName>
    <definedName name="종합소득종합과세기준" localSheetId="39">#REF!</definedName>
    <definedName name="종합소득종합과세기준" localSheetId="38">#REF!</definedName>
    <definedName name="종합소득종합과세기준" localSheetId="28">#REF!</definedName>
    <definedName name="종합소득종합과세기준" localSheetId="10">#REF!</definedName>
    <definedName name="종합소득종합과세기준" localSheetId="13">#REF!</definedName>
    <definedName name="종합소득종합과세기준" localSheetId="12">#REF!</definedName>
    <definedName name="종합소득종합과세기준" localSheetId="14">#REF!</definedName>
    <definedName name="종합소득종합과세기준" localSheetId="27">#REF!</definedName>
    <definedName name="종합소득종합과세기준" localSheetId="1">#REF!</definedName>
    <definedName name="종합소득종합과세기준" localSheetId="0">#REF!</definedName>
    <definedName name="종합소득종합과세기준" localSheetId="29">#REF!</definedName>
    <definedName name="종합소득종합과세기준" localSheetId="11">#REF!</definedName>
    <definedName name="종합소득종합과세기준">#REF!</definedName>
    <definedName name="주요업무" localSheetId="0" hidden="1">{#N/A,#N/A,FALSE,"P.C.B"}</definedName>
    <definedName name="주요업무" hidden="1">{#N/A,#N/A,FALSE,"P.C.B"}</definedName>
    <definedName name="중간요약" localSheetId="0" hidden="1">{#N/A,#N/A,FALSE,"BS";#N/A,#N/A,FALSE,"PL";#N/A,#N/A,FALSE,"처분";#N/A,#N/A,FALSE,"현금";#N/A,#N/A,FALSE,"매출";#N/A,#N/A,FALSE,"원가";#N/A,#N/A,FALSE,"경영"}</definedName>
    <definedName name="중간요약" hidden="1">{#N/A,#N/A,FALSE,"BS";#N/A,#N/A,FALSE,"PL";#N/A,#N/A,FALSE,"처분";#N/A,#N/A,FALSE,"현금";#N/A,#N/A,FALSE,"매출";#N/A,#N/A,FALSE,"원가";#N/A,#N/A,FALSE,"경영"}</definedName>
    <definedName name="중간정산이후근속연수" localSheetId="15">#REF!</definedName>
    <definedName name="중간정산이후근속연수" localSheetId="16">#REF!</definedName>
    <definedName name="중간정산이후근속연수" localSheetId="17">#REF!</definedName>
    <definedName name="중간정산이후근속연수" localSheetId="18">#REF!</definedName>
    <definedName name="중간정산이후근속연수" localSheetId="19">#REF!</definedName>
    <definedName name="중간정산이후근속연수" localSheetId="20">#REF!</definedName>
    <definedName name="중간정산이후근속연수" localSheetId="21">#REF!</definedName>
    <definedName name="중간정산이후근속연수" localSheetId="22">#REF!</definedName>
    <definedName name="중간정산이후근속연수" localSheetId="23">#REF!</definedName>
    <definedName name="중간정산이후근속연수" localSheetId="24">#REF!</definedName>
    <definedName name="중간정산이후근속연수" localSheetId="25">#REF!</definedName>
    <definedName name="중간정산이후근속연수" localSheetId="26">#REF!</definedName>
    <definedName name="중간정산이후근속연수" localSheetId="37">#REF!</definedName>
    <definedName name="중간정산이후근속연수" localSheetId="40">#REF!</definedName>
    <definedName name="중간정산이후근속연수" localSheetId="39">#REF!</definedName>
    <definedName name="중간정산이후근속연수" localSheetId="38">#REF!</definedName>
    <definedName name="중간정산이후근속연수" localSheetId="28">#REF!</definedName>
    <definedName name="중간정산이후근속연수" localSheetId="10">#REF!</definedName>
    <definedName name="중간정산이후근속연수" localSheetId="13">#REF!</definedName>
    <definedName name="중간정산이후근속연수" localSheetId="12">#REF!</definedName>
    <definedName name="중간정산이후근속연수" localSheetId="14">#REF!</definedName>
    <definedName name="중간정산이후근속연수" localSheetId="27">#REF!</definedName>
    <definedName name="중간정산이후근속연수" localSheetId="1">#REF!</definedName>
    <definedName name="중간정산이후근속연수" localSheetId="0">#REF!</definedName>
    <definedName name="중간정산이후근속연수" localSheetId="29">#REF!</definedName>
    <definedName name="중간정산이후근속연수" localSheetId="11">#REF!</definedName>
    <definedName name="중간정산이후근속연수">#REF!</definedName>
    <definedName name="중간정산일" localSheetId="15">#REF!</definedName>
    <definedName name="중간정산일" localSheetId="16">#REF!</definedName>
    <definedName name="중간정산일" localSheetId="17">#REF!</definedName>
    <definedName name="중간정산일" localSheetId="18">#REF!</definedName>
    <definedName name="중간정산일" localSheetId="19">#REF!</definedName>
    <definedName name="중간정산일" localSheetId="20">#REF!</definedName>
    <definedName name="중간정산일" localSheetId="21">#REF!</definedName>
    <definedName name="중간정산일" localSheetId="22">#REF!</definedName>
    <definedName name="중간정산일" localSheetId="23">#REF!</definedName>
    <definedName name="중간정산일" localSheetId="24">#REF!</definedName>
    <definedName name="중간정산일" localSheetId="25">#REF!</definedName>
    <definedName name="중간정산일" localSheetId="26">#REF!</definedName>
    <definedName name="중간정산일" localSheetId="37">#REF!</definedName>
    <definedName name="중간정산일" localSheetId="40">#REF!</definedName>
    <definedName name="중간정산일" localSheetId="39">#REF!</definedName>
    <definedName name="중간정산일" localSheetId="38">#REF!</definedName>
    <definedName name="중간정산일" localSheetId="28">#REF!</definedName>
    <definedName name="중간정산일" localSheetId="10">#REF!</definedName>
    <definedName name="중간정산일" localSheetId="13">#REF!</definedName>
    <definedName name="중간정산일" localSheetId="12">#REF!</definedName>
    <definedName name="중간정산일" localSheetId="14">#REF!</definedName>
    <definedName name="중간정산일" localSheetId="27">#REF!</definedName>
    <definedName name="중간정산일" localSheetId="1">#REF!</definedName>
    <definedName name="중간정산일" localSheetId="0">#REF!</definedName>
    <definedName name="중간정산일" localSheetId="29">#REF!</definedName>
    <definedName name="중간정산일" localSheetId="11">#REF!</definedName>
    <definedName name="중간정산일">#REF!</definedName>
    <definedName name="중퇴과표" localSheetId="15">#REF!</definedName>
    <definedName name="중퇴과표" localSheetId="16">#REF!</definedName>
    <definedName name="중퇴과표" localSheetId="17">#REF!</definedName>
    <definedName name="중퇴과표" localSheetId="18">#REF!</definedName>
    <definedName name="중퇴과표" localSheetId="19">#REF!</definedName>
    <definedName name="중퇴과표" localSheetId="20">#REF!</definedName>
    <definedName name="중퇴과표" localSheetId="21">#REF!</definedName>
    <definedName name="중퇴과표" localSheetId="22">#REF!</definedName>
    <definedName name="중퇴과표" localSheetId="23">#REF!</definedName>
    <definedName name="중퇴과표" localSheetId="24">#REF!</definedName>
    <definedName name="중퇴과표" localSheetId="25">#REF!</definedName>
    <definedName name="중퇴과표" localSheetId="26">#REF!</definedName>
    <definedName name="중퇴과표" localSheetId="37">#REF!</definedName>
    <definedName name="중퇴과표" localSheetId="40">#REF!</definedName>
    <definedName name="중퇴과표" localSheetId="39">#REF!</definedName>
    <definedName name="중퇴과표" localSheetId="38">#REF!</definedName>
    <definedName name="중퇴과표" localSheetId="28">#REF!</definedName>
    <definedName name="중퇴과표" localSheetId="10">#REF!</definedName>
    <definedName name="중퇴과표" localSheetId="13">#REF!</definedName>
    <definedName name="중퇴과표" localSheetId="12">#REF!</definedName>
    <definedName name="중퇴과표" localSheetId="14">#REF!</definedName>
    <definedName name="중퇴과표" localSheetId="27">#REF!</definedName>
    <definedName name="중퇴과표" localSheetId="1">#REF!</definedName>
    <definedName name="중퇴과표" localSheetId="0">#REF!</definedName>
    <definedName name="중퇴과표" localSheetId="29">#REF!</definedName>
    <definedName name="중퇴과표" localSheetId="11">#REF!</definedName>
    <definedName name="중퇴과표">#REF!</definedName>
    <definedName name="중퇴근속연수" localSheetId="15">#REF!</definedName>
    <definedName name="중퇴근속연수" localSheetId="16">#REF!</definedName>
    <definedName name="중퇴근속연수" localSheetId="17">#REF!</definedName>
    <definedName name="중퇴근속연수" localSheetId="18">#REF!</definedName>
    <definedName name="중퇴근속연수" localSheetId="19">#REF!</definedName>
    <definedName name="중퇴근속연수" localSheetId="20">#REF!</definedName>
    <definedName name="중퇴근속연수" localSheetId="21">#REF!</definedName>
    <definedName name="중퇴근속연수" localSheetId="22">#REF!</definedName>
    <definedName name="중퇴근속연수" localSheetId="23">#REF!</definedName>
    <definedName name="중퇴근속연수" localSheetId="24">#REF!</definedName>
    <definedName name="중퇴근속연수" localSheetId="25">#REF!</definedName>
    <definedName name="중퇴근속연수" localSheetId="26">#REF!</definedName>
    <definedName name="중퇴근속연수" localSheetId="37">#REF!</definedName>
    <definedName name="중퇴근속연수" localSheetId="40">#REF!</definedName>
    <definedName name="중퇴근속연수" localSheetId="39">#REF!</definedName>
    <definedName name="중퇴근속연수" localSheetId="38">#REF!</definedName>
    <definedName name="중퇴근속연수" localSheetId="28">#REF!</definedName>
    <definedName name="중퇴근속연수" localSheetId="10">#REF!</definedName>
    <definedName name="중퇴근속연수" localSheetId="13">#REF!</definedName>
    <definedName name="중퇴근속연수" localSheetId="12">#REF!</definedName>
    <definedName name="중퇴근속연수" localSheetId="14">#REF!</definedName>
    <definedName name="중퇴근속연수" localSheetId="27">#REF!</definedName>
    <definedName name="중퇴근속연수" localSheetId="1">#REF!</definedName>
    <definedName name="중퇴근속연수" localSheetId="0">#REF!</definedName>
    <definedName name="중퇴근속연수" localSheetId="29">#REF!</definedName>
    <definedName name="중퇴근속연수" localSheetId="11">#REF!</definedName>
    <definedName name="중퇴근속연수">#REF!</definedName>
    <definedName name="중퇴금" localSheetId="15">#REF!</definedName>
    <definedName name="중퇴금" localSheetId="16">#REF!</definedName>
    <definedName name="중퇴금" localSheetId="17">#REF!</definedName>
    <definedName name="중퇴금" localSheetId="18">#REF!</definedName>
    <definedName name="중퇴금" localSheetId="19">#REF!</definedName>
    <definedName name="중퇴금" localSheetId="20">#REF!</definedName>
    <definedName name="중퇴금" localSheetId="21">#REF!</definedName>
    <definedName name="중퇴금" localSheetId="22">#REF!</definedName>
    <definedName name="중퇴금" localSheetId="23">#REF!</definedName>
    <definedName name="중퇴금" localSheetId="24">#REF!</definedName>
    <definedName name="중퇴금" localSheetId="25">#REF!</definedName>
    <definedName name="중퇴금" localSheetId="26">#REF!</definedName>
    <definedName name="중퇴금" localSheetId="37">#REF!</definedName>
    <definedName name="중퇴금" localSheetId="40">#REF!</definedName>
    <definedName name="중퇴금" localSheetId="39">#REF!</definedName>
    <definedName name="중퇴금" localSheetId="38">#REF!</definedName>
    <definedName name="중퇴금" localSheetId="28">#REF!</definedName>
    <definedName name="중퇴금" localSheetId="10">#REF!</definedName>
    <definedName name="중퇴금" localSheetId="13">#REF!</definedName>
    <definedName name="중퇴금" localSheetId="12">#REF!</definedName>
    <definedName name="중퇴금" localSheetId="14">#REF!</definedName>
    <definedName name="중퇴금" localSheetId="27">#REF!</definedName>
    <definedName name="중퇴금" localSheetId="1">#REF!</definedName>
    <definedName name="중퇴금" localSheetId="0">#REF!</definedName>
    <definedName name="중퇴금" localSheetId="29">#REF!</definedName>
    <definedName name="중퇴금" localSheetId="11">#REF!</definedName>
    <definedName name="중퇴금">#REF!</definedName>
    <definedName name="중퇴명퇴금" localSheetId="15">#REF!</definedName>
    <definedName name="중퇴명퇴금" localSheetId="16">#REF!</definedName>
    <definedName name="중퇴명퇴금" localSheetId="17">#REF!</definedName>
    <definedName name="중퇴명퇴금" localSheetId="18">#REF!</definedName>
    <definedName name="중퇴명퇴금" localSheetId="19">#REF!</definedName>
    <definedName name="중퇴명퇴금" localSheetId="20">#REF!</definedName>
    <definedName name="중퇴명퇴금" localSheetId="21">#REF!</definedName>
    <definedName name="중퇴명퇴금" localSheetId="22">#REF!</definedName>
    <definedName name="중퇴명퇴금" localSheetId="23">#REF!</definedName>
    <definedName name="중퇴명퇴금" localSheetId="24">#REF!</definedName>
    <definedName name="중퇴명퇴금" localSheetId="25">#REF!</definedName>
    <definedName name="중퇴명퇴금" localSheetId="26">#REF!</definedName>
    <definedName name="중퇴명퇴금" localSheetId="37">#REF!</definedName>
    <definedName name="중퇴명퇴금" localSheetId="40">#REF!</definedName>
    <definedName name="중퇴명퇴금" localSheetId="39">#REF!</definedName>
    <definedName name="중퇴명퇴금" localSheetId="38">#REF!</definedName>
    <definedName name="중퇴명퇴금" localSheetId="28">#REF!</definedName>
    <definedName name="중퇴명퇴금" localSheetId="10">#REF!</definedName>
    <definedName name="중퇴명퇴금" localSheetId="13">#REF!</definedName>
    <definedName name="중퇴명퇴금" localSheetId="12">#REF!</definedName>
    <definedName name="중퇴명퇴금" localSheetId="14">#REF!</definedName>
    <definedName name="중퇴명퇴금" localSheetId="27">#REF!</definedName>
    <definedName name="중퇴명퇴금" localSheetId="1">#REF!</definedName>
    <definedName name="중퇴명퇴금" localSheetId="0">#REF!</definedName>
    <definedName name="중퇴명퇴금" localSheetId="29">#REF!</definedName>
    <definedName name="중퇴명퇴금" localSheetId="11">#REF!</definedName>
    <definedName name="중퇴명퇴금">#REF!</definedName>
    <definedName name="중퇴산출세액" localSheetId="15">#REF!</definedName>
    <definedName name="중퇴산출세액" localSheetId="16">#REF!</definedName>
    <definedName name="중퇴산출세액" localSheetId="17">#REF!</definedName>
    <definedName name="중퇴산출세액" localSheetId="18">#REF!</definedName>
    <definedName name="중퇴산출세액" localSheetId="19">#REF!</definedName>
    <definedName name="중퇴산출세액" localSheetId="20">#REF!</definedName>
    <definedName name="중퇴산출세액" localSheetId="21">#REF!</definedName>
    <definedName name="중퇴산출세액" localSheetId="22">#REF!</definedName>
    <definedName name="중퇴산출세액" localSheetId="23">#REF!</definedName>
    <definedName name="중퇴산출세액" localSheetId="24">#REF!</definedName>
    <definedName name="중퇴산출세액" localSheetId="25">#REF!</definedName>
    <definedName name="중퇴산출세액" localSheetId="26">#REF!</definedName>
    <definedName name="중퇴산출세액" localSheetId="37">#REF!</definedName>
    <definedName name="중퇴산출세액" localSheetId="40">#REF!</definedName>
    <definedName name="중퇴산출세액" localSheetId="39">#REF!</definedName>
    <definedName name="중퇴산출세액" localSheetId="38">#REF!</definedName>
    <definedName name="중퇴산출세액" localSheetId="28">#REF!</definedName>
    <definedName name="중퇴산출세액" localSheetId="10">#REF!</definedName>
    <definedName name="중퇴산출세액" localSheetId="13">#REF!</definedName>
    <definedName name="중퇴산출세액" localSheetId="12">#REF!</definedName>
    <definedName name="중퇴산출세액" localSheetId="14">#REF!</definedName>
    <definedName name="중퇴산출세액" localSheetId="27">#REF!</definedName>
    <definedName name="중퇴산출세액" localSheetId="1">#REF!</definedName>
    <definedName name="중퇴산출세액" localSheetId="0">#REF!</definedName>
    <definedName name="중퇴산출세액" localSheetId="29">#REF!</definedName>
    <definedName name="중퇴산출세액" localSheetId="11">#REF!</definedName>
    <definedName name="중퇴산출세액">#REF!</definedName>
    <definedName name="중퇴연평균과표" localSheetId="15">#REF!</definedName>
    <definedName name="중퇴연평균과표" localSheetId="16">#REF!</definedName>
    <definedName name="중퇴연평균과표" localSheetId="17">#REF!</definedName>
    <definedName name="중퇴연평균과표" localSheetId="18">#REF!</definedName>
    <definedName name="중퇴연평균과표" localSheetId="19">#REF!</definedName>
    <definedName name="중퇴연평균과표" localSheetId="20">#REF!</definedName>
    <definedName name="중퇴연평균과표" localSheetId="21">#REF!</definedName>
    <definedName name="중퇴연평균과표" localSheetId="22">#REF!</definedName>
    <definedName name="중퇴연평균과표" localSheetId="23">#REF!</definedName>
    <definedName name="중퇴연평균과표" localSheetId="24">#REF!</definedName>
    <definedName name="중퇴연평균과표" localSheetId="25">#REF!</definedName>
    <definedName name="중퇴연평균과표" localSheetId="26">#REF!</definedName>
    <definedName name="중퇴연평균과표" localSheetId="37">#REF!</definedName>
    <definedName name="중퇴연평균과표" localSheetId="40">#REF!</definedName>
    <definedName name="중퇴연평균과표" localSheetId="39">#REF!</definedName>
    <definedName name="중퇴연평균과표" localSheetId="38">#REF!</definedName>
    <definedName name="중퇴연평균과표" localSheetId="28">#REF!</definedName>
    <definedName name="중퇴연평균과표" localSheetId="10">#REF!</definedName>
    <definedName name="중퇴연평균과표" localSheetId="13">#REF!</definedName>
    <definedName name="중퇴연평균과표" localSheetId="12">#REF!</definedName>
    <definedName name="중퇴연평균과표" localSheetId="14">#REF!</definedName>
    <definedName name="중퇴연평균과표" localSheetId="27">#REF!</definedName>
    <definedName name="중퇴연평균과표" localSheetId="1">#REF!</definedName>
    <definedName name="중퇴연평균과표" localSheetId="0">#REF!</definedName>
    <definedName name="중퇴연평균과표" localSheetId="29">#REF!</definedName>
    <definedName name="중퇴연평균과표" localSheetId="11">#REF!</definedName>
    <definedName name="중퇴연평균과표">#REF!</definedName>
    <definedName name="중퇴퇴직소득공제2" localSheetId="15">#REF!</definedName>
    <definedName name="중퇴퇴직소득공제2" localSheetId="16">#REF!</definedName>
    <definedName name="중퇴퇴직소득공제2" localSheetId="17">#REF!</definedName>
    <definedName name="중퇴퇴직소득공제2" localSheetId="18">#REF!</definedName>
    <definedName name="중퇴퇴직소득공제2" localSheetId="19">#REF!</definedName>
    <definedName name="중퇴퇴직소득공제2" localSheetId="20">#REF!</definedName>
    <definedName name="중퇴퇴직소득공제2" localSheetId="21">#REF!</definedName>
    <definedName name="중퇴퇴직소득공제2" localSheetId="22">#REF!</definedName>
    <definedName name="중퇴퇴직소득공제2" localSheetId="23">#REF!</definedName>
    <definedName name="중퇴퇴직소득공제2" localSheetId="24">#REF!</definedName>
    <definedName name="중퇴퇴직소득공제2" localSheetId="25">#REF!</definedName>
    <definedName name="중퇴퇴직소득공제2" localSheetId="26">#REF!</definedName>
    <definedName name="중퇴퇴직소득공제2" localSheetId="37">#REF!</definedName>
    <definedName name="중퇴퇴직소득공제2" localSheetId="40">#REF!</definedName>
    <definedName name="중퇴퇴직소득공제2" localSheetId="39">#REF!</definedName>
    <definedName name="중퇴퇴직소득공제2" localSheetId="38">#REF!</definedName>
    <definedName name="중퇴퇴직소득공제2" localSheetId="28">#REF!</definedName>
    <definedName name="중퇴퇴직소득공제2" localSheetId="10">#REF!</definedName>
    <definedName name="중퇴퇴직소득공제2" localSheetId="13">#REF!</definedName>
    <definedName name="중퇴퇴직소득공제2" localSheetId="12">#REF!</definedName>
    <definedName name="중퇴퇴직소득공제2" localSheetId="14">#REF!</definedName>
    <definedName name="중퇴퇴직소득공제2" localSheetId="27">#REF!</definedName>
    <definedName name="중퇴퇴직소득공제2" localSheetId="1">#REF!</definedName>
    <definedName name="중퇴퇴직소득공제2" localSheetId="0">#REF!</definedName>
    <definedName name="중퇴퇴직소득공제2" localSheetId="29">#REF!</definedName>
    <definedName name="중퇴퇴직소득공제2" localSheetId="11">#REF!</definedName>
    <definedName name="중퇴퇴직소득공제2">#REF!</definedName>
    <definedName name="중퇴퇴직소득공제계" localSheetId="15">#REF!</definedName>
    <definedName name="중퇴퇴직소득공제계" localSheetId="16">#REF!</definedName>
    <definedName name="중퇴퇴직소득공제계" localSheetId="17">#REF!</definedName>
    <definedName name="중퇴퇴직소득공제계" localSheetId="18">#REF!</definedName>
    <definedName name="중퇴퇴직소득공제계" localSheetId="19">#REF!</definedName>
    <definedName name="중퇴퇴직소득공제계" localSheetId="20">#REF!</definedName>
    <definedName name="중퇴퇴직소득공제계" localSheetId="21">#REF!</definedName>
    <definedName name="중퇴퇴직소득공제계" localSheetId="22">#REF!</definedName>
    <definedName name="중퇴퇴직소득공제계" localSheetId="23">#REF!</definedName>
    <definedName name="중퇴퇴직소득공제계" localSheetId="24">#REF!</definedName>
    <definedName name="중퇴퇴직소득공제계" localSheetId="25">#REF!</definedName>
    <definedName name="중퇴퇴직소득공제계" localSheetId="26">#REF!</definedName>
    <definedName name="중퇴퇴직소득공제계" localSheetId="37">#REF!</definedName>
    <definedName name="중퇴퇴직소득공제계" localSheetId="40">#REF!</definedName>
    <definedName name="중퇴퇴직소득공제계" localSheetId="39">#REF!</definedName>
    <definedName name="중퇴퇴직소득공제계" localSheetId="38">#REF!</definedName>
    <definedName name="중퇴퇴직소득공제계" localSheetId="28">#REF!</definedName>
    <definedName name="중퇴퇴직소득공제계" localSheetId="10">#REF!</definedName>
    <definedName name="중퇴퇴직소득공제계" localSheetId="13">#REF!</definedName>
    <definedName name="중퇴퇴직소득공제계" localSheetId="12">#REF!</definedName>
    <definedName name="중퇴퇴직소득공제계" localSheetId="14">#REF!</definedName>
    <definedName name="중퇴퇴직소득공제계" localSheetId="27">#REF!</definedName>
    <definedName name="중퇴퇴직소득공제계" localSheetId="1">#REF!</definedName>
    <definedName name="중퇴퇴직소득공제계" localSheetId="0">#REF!</definedName>
    <definedName name="중퇴퇴직소득공제계" localSheetId="29">#REF!</definedName>
    <definedName name="중퇴퇴직소득공제계" localSheetId="11">#REF!</definedName>
    <definedName name="중퇴퇴직소득공제계">#REF!</definedName>
    <definedName name="중퇴환산세액" localSheetId="15">#REF!</definedName>
    <definedName name="중퇴환산세액" localSheetId="16">#REF!</definedName>
    <definedName name="중퇴환산세액" localSheetId="17">#REF!</definedName>
    <definedName name="중퇴환산세액" localSheetId="18">#REF!</definedName>
    <definedName name="중퇴환산세액" localSheetId="19">#REF!</definedName>
    <definedName name="중퇴환산세액" localSheetId="20">#REF!</definedName>
    <definedName name="중퇴환산세액" localSheetId="21">#REF!</definedName>
    <definedName name="중퇴환산세액" localSheetId="22">#REF!</definedName>
    <definedName name="중퇴환산세액" localSheetId="23">#REF!</definedName>
    <definedName name="중퇴환산세액" localSheetId="24">#REF!</definedName>
    <definedName name="중퇴환산세액" localSheetId="25">#REF!</definedName>
    <definedName name="중퇴환산세액" localSheetId="26">#REF!</definedName>
    <definedName name="중퇴환산세액" localSheetId="37">#REF!</definedName>
    <definedName name="중퇴환산세액" localSheetId="40">#REF!</definedName>
    <definedName name="중퇴환산세액" localSheetId="39">#REF!</definedName>
    <definedName name="중퇴환산세액" localSheetId="38">#REF!</definedName>
    <definedName name="중퇴환산세액" localSheetId="28">#REF!</definedName>
    <definedName name="중퇴환산세액" localSheetId="10">#REF!</definedName>
    <definedName name="중퇴환산세액" localSheetId="13">#REF!</definedName>
    <definedName name="중퇴환산세액" localSheetId="12">#REF!</definedName>
    <definedName name="중퇴환산세액" localSheetId="14">#REF!</definedName>
    <definedName name="중퇴환산세액" localSheetId="27">#REF!</definedName>
    <definedName name="중퇴환산세액" localSheetId="1">#REF!</definedName>
    <definedName name="중퇴환산세액" localSheetId="0">#REF!</definedName>
    <definedName name="중퇴환산세액" localSheetId="29">#REF!</definedName>
    <definedName name="중퇴환산세액" localSheetId="11">#REF!</definedName>
    <definedName name="중퇴환산세액">#REF!</definedName>
    <definedName name="지표현황1" localSheetId="0">{"'AS,SEC'!$A$4:$J$25"}</definedName>
    <definedName name="지표현황1">{"'AS,SEC'!$A$4:$J$25"}</definedName>
    <definedName name="집계1215" localSheetId="16">#REF!</definedName>
    <definedName name="집계1215" localSheetId="17">#REF!</definedName>
    <definedName name="집계1215" localSheetId="18">#REF!</definedName>
    <definedName name="집계1215" localSheetId="19">#REF!</definedName>
    <definedName name="집계1215" localSheetId="20">#REF!</definedName>
    <definedName name="집계1215" localSheetId="21">#REF!</definedName>
    <definedName name="집계1215" localSheetId="22">#REF!</definedName>
    <definedName name="집계1215" localSheetId="23">#REF!</definedName>
    <definedName name="집계1215" localSheetId="24">#REF!</definedName>
    <definedName name="집계1215" localSheetId="25">#REF!</definedName>
    <definedName name="집계1215" localSheetId="26">#REF!</definedName>
    <definedName name="집계1215" localSheetId="0">#REF!</definedName>
    <definedName name="집계1215">#REF!</definedName>
    <definedName name="ㅊ" localSheetId="15">[6]Sheet1!#REF!</definedName>
    <definedName name="ㅊ" localSheetId="16">[6]Sheet1!#REF!</definedName>
    <definedName name="ㅊ" localSheetId="17">[6]Sheet1!#REF!</definedName>
    <definedName name="ㅊ" localSheetId="18">[6]Sheet1!#REF!</definedName>
    <definedName name="ㅊ" localSheetId="19">[6]Sheet1!#REF!</definedName>
    <definedName name="ㅊ" localSheetId="20">[6]Sheet1!#REF!</definedName>
    <definedName name="ㅊ" localSheetId="21">[6]Sheet1!#REF!</definedName>
    <definedName name="ㅊ" localSheetId="22">[6]Sheet1!#REF!</definedName>
    <definedName name="ㅊ" localSheetId="23">[6]Sheet1!#REF!</definedName>
    <definedName name="ㅊ" localSheetId="24">[6]Sheet1!#REF!</definedName>
    <definedName name="ㅊ" localSheetId="25">[6]Sheet1!#REF!</definedName>
    <definedName name="ㅊ" localSheetId="26">[6]Sheet1!#REF!</definedName>
    <definedName name="ㅊ" localSheetId="37">[6]Sheet1!#REF!</definedName>
    <definedName name="ㅊ" localSheetId="40">[6]Sheet1!#REF!</definedName>
    <definedName name="ㅊ" localSheetId="39">[6]Sheet1!#REF!</definedName>
    <definedName name="ㅊ" localSheetId="38">[6]Sheet1!#REF!</definedName>
    <definedName name="ㅊ" localSheetId="28">[6]Sheet1!#REF!</definedName>
    <definedName name="ㅊ" localSheetId="10">[6]Sheet1!#REF!</definedName>
    <definedName name="ㅊ" localSheetId="13">[6]Sheet1!#REF!</definedName>
    <definedName name="ㅊ" localSheetId="12">[6]Sheet1!#REF!</definedName>
    <definedName name="ㅊ" localSheetId="14">[6]Sheet1!#REF!</definedName>
    <definedName name="ㅊ" localSheetId="27">[6]Sheet1!#REF!</definedName>
    <definedName name="ㅊ" localSheetId="1">[6]Sheet1!#REF!</definedName>
    <definedName name="ㅊ" localSheetId="0">[6]Sheet1!#REF!</definedName>
    <definedName name="ㅊ" localSheetId="29">[6]Sheet1!#REF!</definedName>
    <definedName name="ㅊ" localSheetId="11">[6]Sheet1!#REF!</definedName>
    <definedName name="ㅊ">[6]Sheet1!#REF!</definedName>
    <definedName name="ㅊ1" localSheetId="15">#REF!</definedName>
    <definedName name="ㅊ1" localSheetId="16">#REF!</definedName>
    <definedName name="ㅊ1" localSheetId="17">#REF!</definedName>
    <definedName name="ㅊ1" localSheetId="18">#REF!</definedName>
    <definedName name="ㅊ1" localSheetId="19">#REF!</definedName>
    <definedName name="ㅊ1" localSheetId="20">#REF!</definedName>
    <definedName name="ㅊ1" localSheetId="21">#REF!</definedName>
    <definedName name="ㅊ1" localSheetId="22">#REF!</definedName>
    <definedName name="ㅊ1" localSheetId="23">#REF!</definedName>
    <definedName name="ㅊ1" localSheetId="24">#REF!</definedName>
    <definedName name="ㅊ1" localSheetId="25">#REF!</definedName>
    <definedName name="ㅊ1" localSheetId="26">#REF!</definedName>
    <definedName name="ㅊ1" localSheetId="37">#REF!</definedName>
    <definedName name="ㅊ1" localSheetId="40">#REF!</definedName>
    <definedName name="ㅊ1" localSheetId="39">#REF!</definedName>
    <definedName name="ㅊ1" localSheetId="38">#REF!</definedName>
    <definedName name="ㅊ1" localSheetId="28">#REF!</definedName>
    <definedName name="ㅊ1" localSheetId="10">#REF!</definedName>
    <definedName name="ㅊ1" localSheetId="13">#REF!</definedName>
    <definedName name="ㅊ1" localSheetId="12">#REF!</definedName>
    <definedName name="ㅊ1" localSheetId="14">#REF!</definedName>
    <definedName name="ㅊ1" localSheetId="27">#REF!</definedName>
    <definedName name="ㅊ1" localSheetId="1">#REF!</definedName>
    <definedName name="ㅊ1" localSheetId="0">#REF!</definedName>
    <definedName name="ㅊ1" localSheetId="29">#REF!</definedName>
    <definedName name="ㅊ1" localSheetId="11">#REF!</definedName>
    <definedName name="ㅊ1">#REF!</definedName>
    <definedName name="차량2" localSheetId="16" hidden="1">#REF!</definedName>
    <definedName name="차량2" localSheetId="17" hidden="1">#REF!</definedName>
    <definedName name="차량2" localSheetId="18" hidden="1">#REF!</definedName>
    <definedName name="차량2" localSheetId="19" hidden="1">#REF!</definedName>
    <definedName name="차량2" localSheetId="20" hidden="1">#REF!</definedName>
    <definedName name="차량2" localSheetId="21" hidden="1">#REF!</definedName>
    <definedName name="차량2" localSheetId="22" hidden="1">#REF!</definedName>
    <definedName name="차량2" localSheetId="23" hidden="1">#REF!</definedName>
    <definedName name="차량2" localSheetId="24" hidden="1">#REF!</definedName>
    <definedName name="차량2" localSheetId="25" hidden="1">#REF!</definedName>
    <definedName name="차량2" localSheetId="26" hidden="1">#REF!</definedName>
    <definedName name="차량2" localSheetId="0" hidden="1">#REF!</definedName>
    <definedName name="차량2" hidden="1">#REF!</definedName>
    <definedName name="총무" localSheetId="0" hidden="1">{#N/A,#N/A,FALSE,"P.C.B"}</definedName>
    <definedName name="총무" hidden="1">{#N/A,#N/A,FALSE,"P.C.B"}</definedName>
    <definedName name="최재호" localSheetId="16" hidden="1">#REF!</definedName>
    <definedName name="최재호" localSheetId="17" hidden="1">#REF!</definedName>
    <definedName name="최재호" localSheetId="18" hidden="1">#REF!</definedName>
    <definedName name="최재호" localSheetId="19" hidden="1">#REF!</definedName>
    <definedName name="최재호" localSheetId="20" hidden="1">#REF!</definedName>
    <definedName name="최재호" localSheetId="21" hidden="1">#REF!</definedName>
    <definedName name="최재호" localSheetId="22" hidden="1">#REF!</definedName>
    <definedName name="최재호" localSheetId="23" hidden="1">#REF!</definedName>
    <definedName name="최재호" localSheetId="24" hidden="1">#REF!</definedName>
    <definedName name="최재호" localSheetId="25" hidden="1">#REF!</definedName>
    <definedName name="최재호" localSheetId="26" hidden="1">#REF!</definedName>
    <definedName name="최재호" localSheetId="0" hidden="1">#REF!</definedName>
    <definedName name="최재호" hidden="1">#REF!</definedName>
    <definedName name="ㅋㅋ" localSheetId="0" hidden="1">{#N/A,#N/A,FALSE,"P.C.B"}</definedName>
    <definedName name="ㅋㅋ" hidden="1">{#N/A,#N/A,FALSE,"P.C.B"}</definedName>
    <definedName name="ㅋㅋㅋ" localSheetId="16">#REF!</definedName>
    <definedName name="ㅋㅋㅋ" localSheetId="17">#REF!</definedName>
    <definedName name="ㅋㅋㅋ" localSheetId="18">#REF!</definedName>
    <definedName name="ㅋㅋㅋ" localSheetId="19">#REF!</definedName>
    <definedName name="ㅋㅋㅋ" localSheetId="20">#REF!</definedName>
    <definedName name="ㅋㅋㅋ" localSheetId="21">#REF!</definedName>
    <definedName name="ㅋㅋㅋ" localSheetId="22">#REF!</definedName>
    <definedName name="ㅋㅋㅋ" localSheetId="23">#REF!</definedName>
    <definedName name="ㅋㅋㅋ" localSheetId="24">#REF!</definedName>
    <definedName name="ㅋㅋㅋ" localSheetId="25">#REF!</definedName>
    <definedName name="ㅋㅋㅋ" localSheetId="26">#REF!</definedName>
    <definedName name="ㅋㅋㅋ" localSheetId="0">#REF!</definedName>
    <definedName name="ㅋㅋㅋ">#REF!</definedName>
    <definedName name="ㅋㅋㅋㅋㅋ" localSheetId="0" hidden="1">{#N/A,#N/A,FALSE,"P.C.B"}</definedName>
    <definedName name="ㅋㅋㅋㅋㅋ" hidden="1">{#N/A,#N/A,FALSE,"P.C.B"}</definedName>
    <definedName name="캠코환매채권" localSheetId="0" hidden="1">{#N/A,#N/A,FALSE,"Aging Summary";#N/A,#N/A,FALSE,"Ratio Analysis";#N/A,#N/A,FALSE,"Test 120 Day Accts";#N/A,#N/A,FALSE,"Tickmarks"}</definedName>
    <definedName name="캠코환매채권" hidden="1">{#N/A,#N/A,FALSE,"Aging Summary";#N/A,#N/A,FALSE,"Ratio Analysis";#N/A,#N/A,FALSE,"Test 120 Day Accts";#N/A,#N/A,FALSE,"Tickmarks"}</definedName>
    <definedName name="ㅌㅇㄴ" localSheetId="16" hidden="1">[35]상품입고집계!#REF!</definedName>
    <definedName name="ㅌㅇㄴ" localSheetId="17" hidden="1">[35]상품입고집계!#REF!</definedName>
    <definedName name="ㅌㅇㄴ" localSheetId="18" hidden="1">[35]상품입고집계!#REF!</definedName>
    <definedName name="ㅌㅇㄴ" localSheetId="19" hidden="1">[35]상품입고집계!#REF!</definedName>
    <definedName name="ㅌㅇㄴ" localSheetId="20" hidden="1">[35]상품입고집계!#REF!</definedName>
    <definedName name="ㅌㅇㄴ" localSheetId="21" hidden="1">[35]상품입고집계!#REF!</definedName>
    <definedName name="ㅌㅇㄴ" localSheetId="22" hidden="1">[35]상품입고집계!#REF!</definedName>
    <definedName name="ㅌㅇㄴ" localSheetId="23" hidden="1">[35]상품입고집계!#REF!</definedName>
    <definedName name="ㅌㅇㄴ" localSheetId="24" hidden="1">[35]상품입고집계!#REF!</definedName>
    <definedName name="ㅌㅇㄴ" localSheetId="25" hidden="1">[35]상품입고집계!#REF!</definedName>
    <definedName name="ㅌㅇㄴ" localSheetId="26" hidden="1">[35]상품입고집계!#REF!</definedName>
    <definedName name="ㅌㅇㄴ" hidden="1">[35]상품입고집계!#REF!</definedName>
    <definedName name="태" localSheetId="0" hidden="1">{#N/A,#N/A,FALSE,"P.C.B"}</definedName>
    <definedName name="태" hidden="1">{#N/A,#N/A,FALSE,"P.C.B"}</definedName>
    <definedName name="퇴사일" localSheetId="15">#REF!</definedName>
    <definedName name="퇴사일" localSheetId="16">#REF!</definedName>
    <definedName name="퇴사일" localSheetId="17">#REF!</definedName>
    <definedName name="퇴사일" localSheetId="18">#REF!</definedName>
    <definedName name="퇴사일" localSheetId="19">#REF!</definedName>
    <definedName name="퇴사일" localSheetId="20">#REF!</definedName>
    <definedName name="퇴사일" localSheetId="21">#REF!</definedName>
    <definedName name="퇴사일" localSheetId="22">#REF!</definedName>
    <definedName name="퇴사일" localSheetId="23">#REF!</definedName>
    <definedName name="퇴사일" localSheetId="24">#REF!</definedName>
    <definedName name="퇴사일" localSheetId="25">#REF!</definedName>
    <definedName name="퇴사일" localSheetId="26">#REF!</definedName>
    <definedName name="퇴사일" localSheetId="37">#REF!</definedName>
    <definedName name="퇴사일" localSheetId="40">#REF!</definedName>
    <definedName name="퇴사일" localSheetId="39">#REF!</definedName>
    <definedName name="퇴사일" localSheetId="38">#REF!</definedName>
    <definedName name="퇴사일" localSheetId="28">#REF!</definedName>
    <definedName name="퇴사일" localSheetId="10">#REF!</definedName>
    <definedName name="퇴사일" localSheetId="13">#REF!</definedName>
    <definedName name="퇴사일" localSheetId="12">#REF!</definedName>
    <definedName name="퇴사일" localSheetId="14">#REF!</definedName>
    <definedName name="퇴사일" localSheetId="27">#REF!</definedName>
    <definedName name="퇴사일" localSheetId="1">#REF!</definedName>
    <definedName name="퇴사일" localSheetId="0">#REF!</definedName>
    <definedName name="퇴사일" localSheetId="29">#REF!</definedName>
    <definedName name="퇴사일" localSheetId="11">#REF!</definedName>
    <definedName name="퇴사일">#REF!</definedName>
    <definedName name="퇴직금" localSheetId="15">#REF!</definedName>
    <definedName name="퇴직금" localSheetId="16">#REF!</definedName>
    <definedName name="퇴직금" localSheetId="17">#REF!</definedName>
    <definedName name="퇴직금" localSheetId="18">#REF!</definedName>
    <definedName name="퇴직금" localSheetId="19">#REF!</definedName>
    <definedName name="퇴직금" localSheetId="20">#REF!</definedName>
    <definedName name="퇴직금" localSheetId="21">#REF!</definedName>
    <definedName name="퇴직금" localSheetId="22">#REF!</definedName>
    <definedName name="퇴직금" localSheetId="23">#REF!</definedName>
    <definedName name="퇴직금" localSheetId="24">#REF!</definedName>
    <definedName name="퇴직금" localSheetId="25">#REF!</definedName>
    <definedName name="퇴직금" localSheetId="26">#REF!</definedName>
    <definedName name="퇴직금" localSheetId="37">#REF!</definedName>
    <definedName name="퇴직금" localSheetId="40">#REF!</definedName>
    <definedName name="퇴직금" localSheetId="39">#REF!</definedName>
    <definedName name="퇴직금" localSheetId="38">#REF!</definedName>
    <definedName name="퇴직금" localSheetId="28">#REF!</definedName>
    <definedName name="퇴직금" localSheetId="10">#REF!</definedName>
    <definedName name="퇴직금" localSheetId="13">#REF!</definedName>
    <definedName name="퇴직금" localSheetId="12">#REF!</definedName>
    <definedName name="퇴직금" localSheetId="14">#REF!</definedName>
    <definedName name="퇴직금" localSheetId="27">#REF!</definedName>
    <definedName name="퇴직금" localSheetId="1">#REF!</definedName>
    <definedName name="퇴직금" localSheetId="0">#REF!</definedName>
    <definedName name="퇴직금" localSheetId="29">#REF!</definedName>
    <definedName name="퇴직금" localSheetId="11">#REF!</definedName>
    <definedName name="퇴직금">#REF!</definedName>
    <definedName name="퇴직금과표" localSheetId="15">#REF!</definedName>
    <definedName name="퇴직금과표" localSheetId="16">#REF!</definedName>
    <definedName name="퇴직금과표" localSheetId="17">#REF!</definedName>
    <definedName name="퇴직금과표" localSheetId="18">#REF!</definedName>
    <definedName name="퇴직금과표" localSheetId="19">#REF!</definedName>
    <definedName name="퇴직금과표" localSheetId="20">#REF!</definedName>
    <definedName name="퇴직금과표" localSheetId="21">#REF!</definedName>
    <definedName name="퇴직금과표" localSheetId="22">#REF!</definedName>
    <definedName name="퇴직금과표" localSheetId="23">#REF!</definedName>
    <definedName name="퇴직금과표" localSheetId="24">#REF!</definedName>
    <definedName name="퇴직금과표" localSheetId="25">#REF!</definedName>
    <definedName name="퇴직금과표" localSheetId="26">#REF!</definedName>
    <definedName name="퇴직금과표" localSheetId="37">#REF!</definedName>
    <definedName name="퇴직금과표" localSheetId="40">#REF!</definedName>
    <definedName name="퇴직금과표" localSheetId="39">#REF!</definedName>
    <definedName name="퇴직금과표" localSheetId="38">#REF!</definedName>
    <definedName name="퇴직금과표" localSheetId="28">#REF!</definedName>
    <definedName name="퇴직금과표" localSheetId="10">#REF!</definedName>
    <definedName name="퇴직금과표" localSheetId="13">#REF!</definedName>
    <definedName name="퇴직금과표" localSheetId="12">#REF!</definedName>
    <definedName name="퇴직금과표" localSheetId="14">#REF!</definedName>
    <definedName name="퇴직금과표" localSheetId="27">#REF!</definedName>
    <definedName name="퇴직금과표" localSheetId="1">#REF!</definedName>
    <definedName name="퇴직금과표" localSheetId="0">#REF!</definedName>
    <definedName name="퇴직금과표" localSheetId="29">#REF!</definedName>
    <definedName name="퇴직금과표" localSheetId="11">#REF!</definedName>
    <definedName name="퇴직금과표">#REF!</definedName>
    <definedName name="퇴직금산출세액" localSheetId="15">#REF!</definedName>
    <definedName name="퇴직금산출세액" localSheetId="16">#REF!</definedName>
    <definedName name="퇴직금산출세액" localSheetId="17">#REF!</definedName>
    <definedName name="퇴직금산출세액" localSheetId="18">#REF!</definedName>
    <definedName name="퇴직금산출세액" localSheetId="19">#REF!</definedName>
    <definedName name="퇴직금산출세액" localSheetId="20">#REF!</definedName>
    <definedName name="퇴직금산출세액" localSheetId="21">#REF!</definedName>
    <definedName name="퇴직금산출세액" localSheetId="22">#REF!</definedName>
    <definedName name="퇴직금산출세액" localSheetId="23">#REF!</definedName>
    <definedName name="퇴직금산출세액" localSheetId="24">#REF!</definedName>
    <definedName name="퇴직금산출세액" localSheetId="25">#REF!</definedName>
    <definedName name="퇴직금산출세액" localSheetId="26">#REF!</definedName>
    <definedName name="퇴직금산출세액" localSheetId="37">#REF!</definedName>
    <definedName name="퇴직금산출세액" localSheetId="40">#REF!</definedName>
    <definedName name="퇴직금산출세액" localSheetId="39">#REF!</definedName>
    <definedName name="퇴직금산출세액" localSheetId="38">#REF!</definedName>
    <definedName name="퇴직금산출세액" localSheetId="28">#REF!</definedName>
    <definedName name="퇴직금산출세액" localSheetId="10">#REF!</definedName>
    <definedName name="퇴직금산출세액" localSheetId="13">#REF!</definedName>
    <definedName name="퇴직금산출세액" localSheetId="12">#REF!</definedName>
    <definedName name="퇴직금산출세액" localSheetId="14">#REF!</definedName>
    <definedName name="퇴직금산출세액" localSheetId="27">#REF!</definedName>
    <definedName name="퇴직금산출세액" localSheetId="1">#REF!</definedName>
    <definedName name="퇴직금산출세액" localSheetId="0">#REF!</definedName>
    <definedName name="퇴직금산출세액" localSheetId="29">#REF!</definedName>
    <definedName name="퇴직금산출세액" localSheetId="11">#REF!</definedName>
    <definedName name="퇴직금산출세액">#REF!</definedName>
    <definedName name="퇴직금연평균과표" localSheetId="15">#REF!</definedName>
    <definedName name="퇴직금연평균과표" localSheetId="16">#REF!</definedName>
    <definedName name="퇴직금연평균과표" localSheetId="17">#REF!</definedName>
    <definedName name="퇴직금연평균과표" localSheetId="18">#REF!</definedName>
    <definedName name="퇴직금연평균과표" localSheetId="19">#REF!</definedName>
    <definedName name="퇴직금연평균과표" localSheetId="20">#REF!</definedName>
    <definedName name="퇴직금연평균과표" localSheetId="21">#REF!</definedName>
    <definedName name="퇴직금연평균과표" localSheetId="22">#REF!</definedName>
    <definedName name="퇴직금연평균과표" localSheetId="23">#REF!</definedName>
    <definedName name="퇴직금연평균과표" localSheetId="24">#REF!</definedName>
    <definedName name="퇴직금연평균과표" localSheetId="25">#REF!</definedName>
    <definedName name="퇴직금연평균과표" localSheetId="26">#REF!</definedName>
    <definedName name="퇴직금연평균과표" localSheetId="37">#REF!</definedName>
    <definedName name="퇴직금연평균과표" localSheetId="40">#REF!</definedName>
    <definedName name="퇴직금연평균과표" localSheetId="39">#REF!</definedName>
    <definedName name="퇴직금연평균과표" localSheetId="38">#REF!</definedName>
    <definedName name="퇴직금연평균과표" localSheetId="28">#REF!</definedName>
    <definedName name="퇴직금연평균과표" localSheetId="10">#REF!</definedName>
    <definedName name="퇴직금연평균과표" localSheetId="13">#REF!</definedName>
    <definedName name="퇴직금연평균과표" localSheetId="12">#REF!</definedName>
    <definedName name="퇴직금연평균과표" localSheetId="14">#REF!</definedName>
    <definedName name="퇴직금연평균과표" localSheetId="27">#REF!</definedName>
    <definedName name="퇴직금연평균과표" localSheetId="1">#REF!</definedName>
    <definedName name="퇴직금연평균과표" localSheetId="0">#REF!</definedName>
    <definedName name="퇴직금연평균과표" localSheetId="29">#REF!</definedName>
    <definedName name="퇴직금연평균과표" localSheetId="11">#REF!</definedName>
    <definedName name="퇴직금연평균과표">#REF!</definedName>
    <definedName name="퇴직금퇴직소득공제" localSheetId="15">#REF!</definedName>
    <definedName name="퇴직금퇴직소득공제" localSheetId="16">#REF!</definedName>
    <definedName name="퇴직금퇴직소득공제" localSheetId="17">#REF!</definedName>
    <definedName name="퇴직금퇴직소득공제" localSheetId="18">#REF!</definedName>
    <definedName name="퇴직금퇴직소득공제" localSheetId="19">#REF!</definedName>
    <definedName name="퇴직금퇴직소득공제" localSheetId="20">#REF!</definedName>
    <definedName name="퇴직금퇴직소득공제" localSheetId="21">#REF!</definedName>
    <definedName name="퇴직금퇴직소득공제" localSheetId="22">#REF!</definedName>
    <definedName name="퇴직금퇴직소득공제" localSheetId="23">#REF!</definedName>
    <definedName name="퇴직금퇴직소득공제" localSheetId="24">#REF!</definedName>
    <definedName name="퇴직금퇴직소득공제" localSheetId="25">#REF!</definedName>
    <definedName name="퇴직금퇴직소득공제" localSheetId="26">#REF!</definedName>
    <definedName name="퇴직금퇴직소득공제" localSheetId="37">#REF!</definedName>
    <definedName name="퇴직금퇴직소득공제" localSheetId="40">#REF!</definedName>
    <definedName name="퇴직금퇴직소득공제" localSheetId="39">#REF!</definedName>
    <definedName name="퇴직금퇴직소득공제" localSheetId="38">#REF!</definedName>
    <definedName name="퇴직금퇴직소득공제" localSheetId="28">#REF!</definedName>
    <definedName name="퇴직금퇴직소득공제" localSheetId="10">#REF!</definedName>
    <definedName name="퇴직금퇴직소득공제" localSheetId="13">#REF!</definedName>
    <definedName name="퇴직금퇴직소득공제" localSheetId="12">#REF!</definedName>
    <definedName name="퇴직금퇴직소득공제" localSheetId="14">#REF!</definedName>
    <definedName name="퇴직금퇴직소득공제" localSheetId="27">#REF!</definedName>
    <definedName name="퇴직금퇴직소득공제" localSheetId="1">#REF!</definedName>
    <definedName name="퇴직금퇴직소득공제" localSheetId="0">#REF!</definedName>
    <definedName name="퇴직금퇴직소득공제" localSheetId="29">#REF!</definedName>
    <definedName name="퇴직금퇴직소득공제" localSheetId="11">#REF!</definedName>
    <definedName name="퇴직금퇴직소득공제">#REF!</definedName>
    <definedName name="퇴직금환산세액" localSheetId="15">#REF!</definedName>
    <definedName name="퇴직금환산세액" localSheetId="16">#REF!</definedName>
    <definedName name="퇴직금환산세액" localSheetId="17">#REF!</definedName>
    <definedName name="퇴직금환산세액" localSheetId="18">#REF!</definedName>
    <definedName name="퇴직금환산세액" localSheetId="19">#REF!</definedName>
    <definedName name="퇴직금환산세액" localSheetId="20">#REF!</definedName>
    <definedName name="퇴직금환산세액" localSheetId="21">#REF!</definedName>
    <definedName name="퇴직금환산세액" localSheetId="22">#REF!</definedName>
    <definedName name="퇴직금환산세액" localSheetId="23">#REF!</definedName>
    <definedName name="퇴직금환산세액" localSheetId="24">#REF!</definedName>
    <definedName name="퇴직금환산세액" localSheetId="25">#REF!</definedName>
    <definedName name="퇴직금환산세액" localSheetId="26">#REF!</definedName>
    <definedName name="퇴직금환산세액" localSheetId="37">#REF!</definedName>
    <definedName name="퇴직금환산세액" localSheetId="40">#REF!</definedName>
    <definedName name="퇴직금환산세액" localSheetId="39">#REF!</definedName>
    <definedName name="퇴직금환산세액" localSheetId="38">#REF!</definedName>
    <definedName name="퇴직금환산세액" localSheetId="28">#REF!</definedName>
    <definedName name="퇴직금환산세액" localSheetId="10">#REF!</definedName>
    <definedName name="퇴직금환산세액" localSheetId="13">#REF!</definedName>
    <definedName name="퇴직금환산세액" localSheetId="12">#REF!</definedName>
    <definedName name="퇴직금환산세액" localSheetId="14">#REF!</definedName>
    <definedName name="퇴직금환산세액" localSheetId="27">#REF!</definedName>
    <definedName name="퇴직금환산세액" localSheetId="1">#REF!</definedName>
    <definedName name="퇴직금환산세액" localSheetId="0">#REF!</definedName>
    <definedName name="퇴직금환산세액" localSheetId="29">#REF!</definedName>
    <definedName name="퇴직금환산세액" localSheetId="11">#REF!</definedName>
    <definedName name="퇴직금환산세액">#REF!</definedName>
    <definedName name="퇴직소득공제" localSheetId="15">#REF!</definedName>
    <definedName name="퇴직소득공제" localSheetId="16">#REF!</definedName>
    <definedName name="퇴직소득공제" localSheetId="17">#REF!</definedName>
    <definedName name="퇴직소득공제" localSheetId="18">#REF!</definedName>
    <definedName name="퇴직소득공제" localSheetId="19">#REF!</definedName>
    <definedName name="퇴직소득공제" localSheetId="20">#REF!</definedName>
    <definedName name="퇴직소득공제" localSheetId="21">#REF!</definedName>
    <definedName name="퇴직소득공제" localSheetId="22">#REF!</definedName>
    <definedName name="퇴직소득공제" localSheetId="23">#REF!</definedName>
    <definedName name="퇴직소득공제" localSheetId="24">#REF!</definedName>
    <definedName name="퇴직소득공제" localSheetId="25">#REF!</definedName>
    <definedName name="퇴직소득공제" localSheetId="26">#REF!</definedName>
    <definedName name="퇴직소득공제" localSheetId="37">#REF!</definedName>
    <definedName name="퇴직소득공제" localSheetId="40">#REF!</definedName>
    <definedName name="퇴직소득공제" localSheetId="39">#REF!</definedName>
    <definedName name="퇴직소득공제" localSheetId="38">#REF!</definedName>
    <definedName name="퇴직소득공제" localSheetId="28">#REF!</definedName>
    <definedName name="퇴직소득공제" localSheetId="10">#REF!</definedName>
    <definedName name="퇴직소득공제" localSheetId="13">#REF!</definedName>
    <definedName name="퇴직소득공제" localSheetId="12">#REF!</definedName>
    <definedName name="퇴직소득공제" localSheetId="14">#REF!</definedName>
    <definedName name="퇴직소득공제" localSheetId="27">#REF!</definedName>
    <definedName name="퇴직소득공제" localSheetId="1">#REF!</definedName>
    <definedName name="퇴직소득공제" localSheetId="0">#REF!</definedName>
    <definedName name="퇴직소득공제" localSheetId="29">#REF!</definedName>
    <definedName name="퇴직소득공제" localSheetId="11">#REF!</definedName>
    <definedName name="퇴직소득공제">#REF!</definedName>
    <definedName name="퇴충" localSheetId="0" hidden="1">{#N/A,#N/A,FALSE,"Aging Summary";#N/A,#N/A,FALSE,"Ratio Analysis";#N/A,#N/A,FALSE,"Test 120 Day Accts";#N/A,#N/A,FALSE,"Tickmarks"}</definedName>
    <definedName name="퇴충" hidden="1">{#N/A,#N/A,FALSE,"Aging Summary";#N/A,#N/A,FALSE,"Ratio Analysis";#N/A,#N/A,FALSE,"Test 120 Day Accts";#N/A,#N/A,FALSE,"Tickmarks"}</definedName>
    <definedName name="퇴충2" localSheetId="16" hidden="1">[31]FRDS9805!#REF!</definedName>
    <definedName name="퇴충2" localSheetId="17" hidden="1">[31]FRDS9805!#REF!</definedName>
    <definedName name="퇴충2" localSheetId="18" hidden="1">[31]FRDS9805!#REF!</definedName>
    <definedName name="퇴충2" localSheetId="19" hidden="1">[31]FRDS9805!#REF!</definedName>
    <definedName name="퇴충2" localSheetId="20" hidden="1">[31]FRDS9805!#REF!</definedName>
    <definedName name="퇴충2" localSheetId="21" hidden="1">[31]FRDS9805!#REF!</definedName>
    <definedName name="퇴충2" localSheetId="22" hidden="1">[31]FRDS9805!#REF!</definedName>
    <definedName name="퇴충2" localSheetId="23" hidden="1">[31]FRDS9805!#REF!</definedName>
    <definedName name="퇴충2" localSheetId="24" hidden="1">[31]FRDS9805!#REF!</definedName>
    <definedName name="퇴충2" localSheetId="25" hidden="1">[31]FRDS9805!#REF!</definedName>
    <definedName name="퇴충2" localSheetId="26" hidden="1">[31]FRDS9805!#REF!</definedName>
    <definedName name="퇴충2" hidden="1">[31]FRDS9805!#REF!</definedName>
    <definedName name="투자2" localSheetId="0" hidden="1">{#N/A,#N/A,FALSE,"P.C.B"}</definedName>
    <definedName name="투자2" hidden="1">{#N/A,#N/A,FALSE,"P.C.B"}</definedName>
    <definedName name="특정현금과예금" localSheetId="16" hidden="1">#REF!</definedName>
    <definedName name="특정현금과예금" localSheetId="17" hidden="1">#REF!</definedName>
    <definedName name="특정현금과예금" localSheetId="18" hidden="1">#REF!</definedName>
    <definedName name="특정현금과예금" localSheetId="19" hidden="1">#REF!</definedName>
    <definedName name="특정현금과예금" localSheetId="20" hidden="1">#REF!</definedName>
    <definedName name="특정현금과예금" localSheetId="21" hidden="1">#REF!</definedName>
    <definedName name="특정현금과예금" localSheetId="22" hidden="1">#REF!</definedName>
    <definedName name="특정현금과예금" localSheetId="23" hidden="1">#REF!</definedName>
    <definedName name="특정현금과예금" localSheetId="24" hidden="1">#REF!</definedName>
    <definedName name="특정현금과예금" localSheetId="25" hidden="1">#REF!</definedName>
    <definedName name="특정현금과예금" localSheetId="26" hidden="1">#REF!</definedName>
    <definedName name="특정현금과예금" localSheetId="0" hidden="1">#REF!</definedName>
    <definedName name="특정현금과예금" hidden="1">#REF!</definedName>
    <definedName name="ㅍㅍ" localSheetId="16">#REF!</definedName>
    <definedName name="ㅍㅍ" localSheetId="17">#REF!</definedName>
    <definedName name="ㅍㅍ" localSheetId="18">#REF!</definedName>
    <definedName name="ㅍㅍ" localSheetId="19">#REF!</definedName>
    <definedName name="ㅍㅍ" localSheetId="20">#REF!</definedName>
    <definedName name="ㅍㅍ" localSheetId="21">#REF!</definedName>
    <definedName name="ㅍㅍ" localSheetId="22">#REF!</definedName>
    <definedName name="ㅍㅍ" localSheetId="23">#REF!</definedName>
    <definedName name="ㅍㅍ" localSheetId="24">#REF!</definedName>
    <definedName name="ㅍㅍ" localSheetId="25">#REF!</definedName>
    <definedName name="ㅍㅍ" localSheetId="26">#REF!</definedName>
    <definedName name="ㅍㅍ" localSheetId="0">#REF!</definedName>
    <definedName name="ㅍㅍ">#REF!</definedName>
    <definedName name="ㅍㅍㅍ" localSheetId="16">#REF!</definedName>
    <definedName name="ㅍㅍㅍ" localSheetId="17">#REF!</definedName>
    <definedName name="ㅍㅍㅍ" localSheetId="18">#REF!</definedName>
    <definedName name="ㅍㅍㅍ" localSheetId="19">#REF!</definedName>
    <definedName name="ㅍㅍㅍ" localSheetId="20">#REF!</definedName>
    <definedName name="ㅍㅍㅍ" localSheetId="21">#REF!</definedName>
    <definedName name="ㅍㅍㅍ" localSheetId="22">#REF!</definedName>
    <definedName name="ㅍㅍㅍ" localSheetId="23">#REF!</definedName>
    <definedName name="ㅍㅍㅍ" localSheetId="24">#REF!</definedName>
    <definedName name="ㅍㅍㅍ" localSheetId="25">#REF!</definedName>
    <definedName name="ㅍㅍㅍ" localSheetId="26">#REF!</definedName>
    <definedName name="ㅍㅍㅍ" localSheetId="0">#REF!</definedName>
    <definedName name="ㅍㅍㅍ">#REF!</definedName>
    <definedName name="ㅍㅍㅍㅍ" localSheetId="0" hidden="1">{#N/A,#N/A,FALSE,"P.C.B"}</definedName>
    <definedName name="ㅍㅍㅍㅍ" hidden="1">{#N/A,#N/A,FALSE,"P.C.B"}</definedName>
    <definedName name="ㅍㅍㅍㅍㅍㅍㅍㅍ" localSheetId="0" hidden="1">{#N/A,#N/A,FALSE,"P.C.B"}</definedName>
    <definedName name="ㅍㅍㅍㅍㅍㅍㅍㅍ" hidden="1">{#N/A,#N/A,FALSE,"P.C.B"}</definedName>
    <definedName name="판가변동" localSheetId="16">[38]거래선!#REF!</definedName>
    <definedName name="판가변동" localSheetId="17">[38]거래선!#REF!</definedName>
    <definedName name="판가변동" localSheetId="18">[38]거래선!#REF!</definedName>
    <definedName name="판가변동" localSheetId="19">[38]거래선!#REF!</definedName>
    <definedName name="판가변동" localSheetId="20">[38]거래선!#REF!</definedName>
    <definedName name="판가변동" localSheetId="21">[38]거래선!#REF!</definedName>
    <definedName name="판가변동" localSheetId="22">[38]거래선!#REF!</definedName>
    <definedName name="판가변동" localSheetId="23">[38]거래선!#REF!</definedName>
    <definedName name="판가변동" localSheetId="24">[38]거래선!#REF!</definedName>
    <definedName name="판가변동" localSheetId="25">[38]거래선!#REF!</definedName>
    <definedName name="판가변동" localSheetId="26">[38]거래선!#REF!</definedName>
    <definedName name="판가변동">[38]거래선!#REF!</definedName>
    <definedName name="판가인하" localSheetId="16">#REF!</definedName>
    <definedName name="판가인하" localSheetId="17">#REF!</definedName>
    <definedName name="판가인하" localSheetId="18">#REF!</definedName>
    <definedName name="판가인하" localSheetId="19">#REF!</definedName>
    <definedName name="판가인하" localSheetId="20">#REF!</definedName>
    <definedName name="판가인하" localSheetId="21">#REF!</definedName>
    <definedName name="판가인하" localSheetId="22">#REF!</definedName>
    <definedName name="판가인하" localSheetId="23">#REF!</definedName>
    <definedName name="판가인하" localSheetId="24">#REF!</definedName>
    <definedName name="판가인하" localSheetId="25">#REF!</definedName>
    <definedName name="판가인하" localSheetId="26">#REF!</definedName>
    <definedName name="판가인하" localSheetId="0">#REF!</definedName>
    <definedName name="판가인하">#REF!</definedName>
    <definedName name="판관경비" localSheetId="0" hidden="1">{#N/A,#N/A,FALSE,"Aging Summary";#N/A,#N/A,FALSE,"Ratio Analysis";#N/A,#N/A,FALSE,"Test 120 Day Accts";#N/A,#N/A,FALSE,"Tickmarks"}</definedName>
    <definedName name="판관경비" hidden="1">{#N/A,#N/A,FALSE,"Aging Summary";#N/A,#N/A,FALSE,"Ratio Analysis";#N/A,#N/A,FALSE,"Test 120 Day Accts";#N/A,#N/A,FALSE,"Tickmarks"}</definedName>
    <definedName name="판관경비2" localSheetId="0" hidden="1">{#N/A,#N/A,FALSE,"Aging Summary";#N/A,#N/A,FALSE,"Ratio Analysis";#N/A,#N/A,FALSE,"Test 120 Day Accts";#N/A,#N/A,FALSE,"Tickmarks"}</definedName>
    <definedName name="판관경비2" hidden="1">{#N/A,#N/A,FALSE,"Aging Summary";#N/A,#N/A,FALSE,"Ratio Analysis";#N/A,#N/A,FALSE,"Test 120 Day Accts";#N/A,#N/A,FALSE,"Tickmarks"}</definedName>
    <definedName name="표">OFFSET([34]GRAPH!$B$6,1,([34]GRAPH!$A$1-1)*3,12,1)</definedName>
    <definedName name="표1" localSheetId="0" hidden="1">{#N/A,#N/A,FALSE,"P.C.B"}</definedName>
    <definedName name="표1" hidden="1">{#N/A,#N/A,FALSE,"P.C.B"}</definedName>
    <definedName name="표지2">0</definedName>
    <definedName name="표표표" localSheetId="0" hidden="1">{#N/A,#N/A,FALSE,"P.C.B"}</definedName>
    <definedName name="표표표" hidden="1">{#N/A,#N/A,FALSE,"P.C.B"}</definedName>
    <definedName name="품질비용">OFFSET([26]GRAPH!$B$6,1,([26]GRAPH!$A$1-1)*3,12,1)</definedName>
    <definedName name="피벗테이블매출" localSheetId="16">#REF!</definedName>
    <definedName name="피벗테이블매출" localSheetId="17">#REF!</definedName>
    <definedName name="피벗테이블매출" localSheetId="18">#REF!</definedName>
    <definedName name="피벗테이블매출" localSheetId="19">#REF!</definedName>
    <definedName name="피벗테이블매출" localSheetId="20">#REF!</definedName>
    <definedName name="피벗테이블매출" localSheetId="21">#REF!</definedName>
    <definedName name="피벗테이블매출" localSheetId="22">#REF!</definedName>
    <definedName name="피벗테이블매출" localSheetId="23">#REF!</definedName>
    <definedName name="피벗테이블매출" localSheetId="24">#REF!</definedName>
    <definedName name="피벗테이블매출" localSheetId="25">#REF!</definedName>
    <definedName name="피벗테이블매출" localSheetId="26">#REF!</definedName>
    <definedName name="피벗테이블매출" localSheetId="0">#REF!</definedName>
    <definedName name="피벗테이블매출">#REF!</definedName>
    <definedName name="ㅎㅎㅎ" localSheetId="0" hidden="1">{#N/A,#N/A,FALSE,"P.C.B"}</definedName>
    <definedName name="ㅎㅎㅎ" hidden="1">{#N/A,#N/A,FALSE,"P.C.B"}</definedName>
    <definedName name="ㅎㅎㅎㅎㅎㅎㅎㅎㅎㅎㅎ" localSheetId="0">{"'FLASHCARD'!$B$1"}</definedName>
    <definedName name="ㅎㅎㅎㅎㅎㅎㅎㅎㅎㅎㅎ">{"'FLASHCARD'!$B$1"}</definedName>
    <definedName name="한" localSheetId="0" hidden="1">{#N/A,#N/A,FALSE,"P.C.B"}</definedName>
    <definedName name="한" hidden="1">{#N/A,#N/A,FALSE,"P.C.B"}</definedName>
    <definedName name="홍" localSheetId="0" hidden="1">{#N/A,#N/A,FALSE,"P.C.B"}</definedName>
    <definedName name="홍" hidden="1">{#N/A,#N/A,FALSE,"P.C.B"}</definedName>
    <definedName name="회사명" localSheetId="15">#REF!</definedName>
    <definedName name="회사명" localSheetId="16">#REF!</definedName>
    <definedName name="회사명" localSheetId="17">#REF!</definedName>
    <definedName name="회사명" localSheetId="18">#REF!</definedName>
    <definedName name="회사명" localSheetId="19">#REF!</definedName>
    <definedName name="회사명" localSheetId="20">#REF!</definedName>
    <definedName name="회사명" localSheetId="21">#REF!</definedName>
    <definedName name="회사명" localSheetId="22">#REF!</definedName>
    <definedName name="회사명" localSheetId="23">#REF!</definedName>
    <definedName name="회사명" localSheetId="24">#REF!</definedName>
    <definedName name="회사명" localSheetId="25">#REF!</definedName>
    <definedName name="회사명" localSheetId="26">#REF!</definedName>
    <definedName name="회사명" localSheetId="37">#REF!</definedName>
    <definedName name="회사명" localSheetId="40">#REF!</definedName>
    <definedName name="회사명" localSheetId="39">#REF!</definedName>
    <definedName name="회사명" localSheetId="38">#REF!</definedName>
    <definedName name="회사명" localSheetId="28">#REF!</definedName>
    <definedName name="회사명" localSheetId="10">#REF!</definedName>
    <definedName name="회사명" localSheetId="13">#REF!</definedName>
    <definedName name="회사명" localSheetId="12">#REF!</definedName>
    <definedName name="회사명" localSheetId="14">#REF!</definedName>
    <definedName name="회사명" localSheetId="27">#REF!</definedName>
    <definedName name="회사명" localSheetId="1">#REF!</definedName>
    <definedName name="회사명" localSheetId="0">#REF!</definedName>
    <definedName name="회사명" localSheetId="29">#REF!</definedName>
    <definedName name="회사명" localSheetId="11">#REF!</definedName>
    <definedName name="회사명">#REF!</definedName>
    <definedName name="훈" localSheetId="0" hidden="1">{#N/A,#N/A,FALSE,"P.C.B"}</definedName>
    <definedName name="훈" hidden="1">{#N/A,#N/A,FALSE,"P.C.B"}</definedName>
    <definedName name="ㅏㅏ" localSheetId="0" hidden="1">{#N/A,#N/A,FALSE,"P.C.B"}</definedName>
    <definedName name="ㅏㅏ" hidden="1">{#N/A,#N/A,FALSE,"P.C.B"}</definedName>
    <definedName name="ㅏㅏㅏㅏ" localSheetId="16" hidden="1">#REF!</definedName>
    <definedName name="ㅏㅏㅏㅏ" localSheetId="17" hidden="1">#REF!</definedName>
    <definedName name="ㅏㅏㅏㅏ" localSheetId="18" hidden="1">#REF!</definedName>
    <definedName name="ㅏㅏㅏㅏ" localSheetId="19" hidden="1">#REF!</definedName>
    <definedName name="ㅏㅏㅏㅏ" localSheetId="20" hidden="1">#REF!</definedName>
    <definedName name="ㅏㅏㅏㅏ" localSheetId="21" hidden="1">#REF!</definedName>
    <definedName name="ㅏㅏㅏㅏ" localSheetId="22" hidden="1">#REF!</definedName>
    <definedName name="ㅏㅏㅏㅏ" localSheetId="23" hidden="1">#REF!</definedName>
    <definedName name="ㅏㅏㅏㅏ" localSheetId="24" hidden="1">#REF!</definedName>
    <definedName name="ㅏㅏㅏㅏ" localSheetId="25" hidden="1">#REF!</definedName>
    <definedName name="ㅏㅏㅏㅏ" localSheetId="26" hidden="1">#REF!</definedName>
    <definedName name="ㅏㅏㅏㅏ" localSheetId="0" hidden="1">#REF!</definedName>
    <definedName name="ㅏㅏㅏㅏ" hidden="1">#REF!</definedName>
    <definedName name="ㅏㅏㅏㅏㅏ" localSheetId="0" hidden="1">{#N/A,#N/A,FALSE,"P.C.B"}</definedName>
    <definedName name="ㅏㅏㅏㅏㅏ" hidden="1">{#N/A,#N/A,FALSE,"P.C.B"}</definedName>
    <definedName name="ㅐㅏ" localSheetId="0" hidden="1">{#N/A,#N/A,FALSE,"P.C.B"}</definedName>
    <definedName name="ㅐㅏ" hidden="1">{#N/A,#N/A,FALSE,"P.C.B"}</definedName>
    <definedName name="ㅐㅐㅐ" localSheetId="16">#REF!</definedName>
    <definedName name="ㅐㅐㅐ" localSheetId="17">#REF!</definedName>
    <definedName name="ㅐㅐㅐ" localSheetId="18">#REF!</definedName>
    <definedName name="ㅐㅐㅐ" localSheetId="19">#REF!</definedName>
    <definedName name="ㅐㅐㅐ" localSheetId="20">#REF!</definedName>
    <definedName name="ㅐㅐㅐ" localSheetId="21">#REF!</definedName>
    <definedName name="ㅐㅐㅐ" localSheetId="22">#REF!</definedName>
    <definedName name="ㅐㅐㅐ" localSheetId="23">#REF!</definedName>
    <definedName name="ㅐㅐㅐ" localSheetId="24">#REF!</definedName>
    <definedName name="ㅐㅐㅐ" localSheetId="25">#REF!</definedName>
    <definedName name="ㅐㅐㅐ" localSheetId="26">#REF!</definedName>
    <definedName name="ㅐㅐㅐ" localSheetId="0">#REF!</definedName>
    <definedName name="ㅐㅐㅐ">#REF!</definedName>
    <definedName name="ㅐㅐㅐㅐ" localSheetId="0" hidden="1">{#N/A,#N/A,FALSE,"P.C.B"}</definedName>
    <definedName name="ㅐㅐㅐㅐ" hidden="1">{#N/A,#N/A,FALSE,"P.C.B"}</definedName>
    <definedName name="ㅓㅓㅓㅓㅓㅓㅓ" localSheetId="0" hidden="1">{#N/A,#N/A,FALSE,"P.C.B"}</definedName>
    <definedName name="ㅓㅓㅓㅓㅓㅓㅓ" hidden="1">{#N/A,#N/A,FALSE,"P.C.B"}</definedName>
    <definedName name="ㅓㅗㅓㅗㅓㅗ" hidden="1">[42]A1!$F$45</definedName>
    <definedName name="ㅔ" localSheetId="16">#REF!</definedName>
    <definedName name="ㅔ" localSheetId="17">#REF!</definedName>
    <definedName name="ㅔ" localSheetId="18">#REF!</definedName>
    <definedName name="ㅔ" localSheetId="19">#REF!</definedName>
    <definedName name="ㅔ" localSheetId="20">#REF!</definedName>
    <definedName name="ㅔ" localSheetId="21">#REF!</definedName>
    <definedName name="ㅔ" localSheetId="22">#REF!</definedName>
    <definedName name="ㅔ" localSheetId="23">#REF!</definedName>
    <definedName name="ㅔ" localSheetId="24">#REF!</definedName>
    <definedName name="ㅔ" localSheetId="25">#REF!</definedName>
    <definedName name="ㅔ" localSheetId="26">#REF!</definedName>
    <definedName name="ㅔ" localSheetId="0">#REF!</definedName>
    <definedName name="ㅔ">#REF!</definedName>
    <definedName name="ㅕ" localSheetId="0" hidden="1">{#N/A,#N/A,FALSE,"BS";#N/A,#N/A,FALSE,"PL";#N/A,#N/A,FALSE,"처분";#N/A,#N/A,FALSE,"현금";#N/A,#N/A,FALSE,"매출";#N/A,#N/A,FALSE,"원가";#N/A,#N/A,FALSE,"경영"}</definedName>
    <definedName name="ㅕ" hidden="1">{#N/A,#N/A,FALSE,"BS";#N/A,#N/A,FALSE,"PL";#N/A,#N/A,FALSE,"처분";#N/A,#N/A,FALSE,"현금";#N/A,#N/A,FALSE,"매출";#N/A,#N/A,FALSE,"원가";#N/A,#N/A,FALSE,"경영"}</definedName>
    <definedName name="ㅛㅛ" localSheetId="0" hidden="1">{#N/A,#N/A,FALSE,"P.C.B"}</definedName>
    <definedName name="ㅛㅛ" hidden="1">{#N/A,#N/A,FALSE,"P.C.B"}</definedName>
    <definedName name="ㅡ" localSheetId="15">[6]Sheet1!#REF!</definedName>
    <definedName name="ㅡ" localSheetId="16">[6]Sheet1!#REF!</definedName>
    <definedName name="ㅡ" localSheetId="17">[6]Sheet1!#REF!</definedName>
    <definedName name="ㅡ" localSheetId="18">[6]Sheet1!#REF!</definedName>
    <definedName name="ㅡ" localSheetId="19">[6]Sheet1!#REF!</definedName>
    <definedName name="ㅡ" localSheetId="20">[6]Sheet1!#REF!</definedName>
    <definedName name="ㅡ" localSheetId="21">[6]Sheet1!#REF!</definedName>
    <definedName name="ㅡ" localSheetId="22">[6]Sheet1!#REF!</definedName>
    <definedName name="ㅡ" localSheetId="23">[6]Sheet1!#REF!</definedName>
    <definedName name="ㅡ" localSheetId="24">[6]Sheet1!#REF!</definedName>
    <definedName name="ㅡ" localSheetId="25">[6]Sheet1!#REF!</definedName>
    <definedName name="ㅡ" localSheetId="26">[6]Sheet1!#REF!</definedName>
    <definedName name="ㅡ" localSheetId="37">[6]Sheet1!#REF!</definedName>
    <definedName name="ㅡ" localSheetId="40">[6]Sheet1!#REF!</definedName>
    <definedName name="ㅡ" localSheetId="39">[6]Sheet1!#REF!</definedName>
    <definedName name="ㅡ" localSheetId="38">[6]Sheet1!#REF!</definedName>
    <definedName name="ㅡ" localSheetId="28">[6]Sheet1!#REF!</definedName>
    <definedName name="ㅡ" localSheetId="10">[6]Sheet1!#REF!</definedName>
    <definedName name="ㅡ" localSheetId="13">[6]Sheet1!#REF!</definedName>
    <definedName name="ㅡ" localSheetId="12">[6]Sheet1!#REF!</definedName>
    <definedName name="ㅡ" localSheetId="14">[6]Sheet1!#REF!</definedName>
    <definedName name="ㅡ" localSheetId="27">[6]Sheet1!#REF!</definedName>
    <definedName name="ㅡ" localSheetId="1">[6]Sheet1!#REF!</definedName>
    <definedName name="ㅡ" localSheetId="0">[6]Sheet1!#REF!</definedName>
    <definedName name="ㅡ" localSheetId="29">[6]Sheet1!#REF!</definedName>
    <definedName name="ㅡ" localSheetId="11">[6]Sheet1!#REF!</definedName>
    <definedName name="ㅡ">[6]Sheet1!#REF!</definedName>
    <definedName name="ㅡㅡㅡ" localSheetId="0" hidden="1">{#N/A,#N/A,FALSE,"P.C.B"}</definedName>
    <definedName name="ㅡㅡㅡ" hidden="1">{#N/A,#N/A,FALSE,"P.C.B"}</definedName>
    <definedName name="ㅣ" localSheetId="15">[6]Sheet1!#REF!</definedName>
    <definedName name="ㅣ" localSheetId="16">[6]Sheet1!#REF!</definedName>
    <definedName name="ㅣ" localSheetId="17">[6]Sheet1!#REF!</definedName>
    <definedName name="ㅣ" localSheetId="18">[6]Sheet1!#REF!</definedName>
    <definedName name="ㅣ" localSheetId="19">[6]Sheet1!#REF!</definedName>
    <definedName name="ㅣ" localSheetId="20">[6]Sheet1!#REF!</definedName>
    <definedName name="ㅣ" localSheetId="21">[6]Sheet1!#REF!</definedName>
    <definedName name="ㅣ" localSheetId="22">[6]Sheet1!#REF!</definedName>
    <definedName name="ㅣ" localSheetId="23">[6]Sheet1!#REF!</definedName>
    <definedName name="ㅣ" localSheetId="24">[6]Sheet1!#REF!</definedName>
    <definedName name="ㅣ" localSheetId="25">[6]Sheet1!#REF!</definedName>
    <definedName name="ㅣ" localSheetId="26">[6]Sheet1!#REF!</definedName>
    <definedName name="ㅣ" localSheetId="37">[6]Sheet1!#REF!</definedName>
    <definedName name="ㅣ" localSheetId="40">[6]Sheet1!#REF!</definedName>
    <definedName name="ㅣ" localSheetId="39">[6]Sheet1!#REF!</definedName>
    <definedName name="ㅣ" localSheetId="38">[6]Sheet1!#REF!</definedName>
    <definedName name="ㅣ" localSheetId="28">[6]Sheet1!#REF!</definedName>
    <definedName name="ㅣ" localSheetId="10">[6]Sheet1!#REF!</definedName>
    <definedName name="ㅣ" localSheetId="13">[6]Sheet1!#REF!</definedName>
    <definedName name="ㅣ" localSheetId="12">[6]Sheet1!#REF!</definedName>
    <definedName name="ㅣ" localSheetId="14">[6]Sheet1!#REF!</definedName>
    <definedName name="ㅣ" localSheetId="27">[6]Sheet1!#REF!</definedName>
    <definedName name="ㅣ" localSheetId="1">[6]Sheet1!#REF!</definedName>
    <definedName name="ㅣ" localSheetId="0">[6]Sheet1!#REF!</definedName>
    <definedName name="ㅣ" localSheetId="29">[6]Sheet1!#REF!</definedName>
    <definedName name="ㅣ" localSheetId="11">[6]Sheet1!#REF!</definedName>
    <definedName name="ㅣ">[6]Sheet1!#REF!</definedName>
    <definedName name="ㅣㅣㅣ" localSheetId="16">#REF!</definedName>
    <definedName name="ㅣㅣㅣ" localSheetId="17">#REF!</definedName>
    <definedName name="ㅣㅣㅣ" localSheetId="18">#REF!</definedName>
    <definedName name="ㅣㅣㅣ" localSheetId="19">#REF!</definedName>
    <definedName name="ㅣㅣㅣ" localSheetId="20">#REF!</definedName>
    <definedName name="ㅣㅣㅣ" localSheetId="21">#REF!</definedName>
    <definedName name="ㅣㅣㅣ" localSheetId="22">#REF!</definedName>
    <definedName name="ㅣㅣㅣ" localSheetId="23">#REF!</definedName>
    <definedName name="ㅣㅣㅣ" localSheetId="24">#REF!</definedName>
    <definedName name="ㅣㅣㅣ" localSheetId="25">#REF!</definedName>
    <definedName name="ㅣㅣㅣ" localSheetId="26">#REF!</definedName>
    <definedName name="ㅣㅣㅣ" localSheetId="0">#REF!</definedName>
    <definedName name="ㅣㅣㅣ">#REF!</definedName>
    <definedName name="ㅣㅣㅣㅣ" localSheetId="0" hidden="1">{#N/A,#N/A,FALSE,"P.C.B"}</definedName>
    <definedName name="ㅣㅣㅣㅣ" hidden="1">{#N/A,#N/A,FALSE,"P.C.B"}</definedName>
    <definedName name="个" localSheetId="15">#REF!</definedName>
    <definedName name="个" localSheetId="16">#REF!</definedName>
    <definedName name="个" localSheetId="17">#REF!</definedName>
    <definedName name="个" localSheetId="18">#REF!</definedName>
    <definedName name="个" localSheetId="19">#REF!</definedName>
    <definedName name="个" localSheetId="20">#REF!</definedName>
    <definedName name="个" localSheetId="21">#REF!</definedName>
    <definedName name="个" localSheetId="22">#REF!</definedName>
    <definedName name="个" localSheetId="23">#REF!</definedName>
    <definedName name="个" localSheetId="24">#REF!</definedName>
    <definedName name="个" localSheetId="25">#REF!</definedName>
    <definedName name="个" localSheetId="26">#REF!</definedName>
    <definedName name="个" localSheetId="37">#REF!</definedName>
    <definedName name="个" localSheetId="40">#REF!</definedName>
    <definedName name="个" localSheetId="39">#REF!</definedName>
    <definedName name="个" localSheetId="38">#REF!</definedName>
    <definedName name="个" localSheetId="28">#REF!</definedName>
    <definedName name="个" localSheetId="10">#REF!</definedName>
    <definedName name="个" localSheetId="13">#REF!</definedName>
    <definedName name="个" localSheetId="12">#REF!</definedName>
    <definedName name="个" localSheetId="14">#REF!</definedName>
    <definedName name="个" localSheetId="27">#REF!</definedName>
    <definedName name="个" localSheetId="1">#REF!</definedName>
    <definedName name="个" localSheetId="0">#REF!</definedName>
    <definedName name="个" localSheetId="29">#REF!</definedName>
    <definedName name="个" localSheetId="11">#REF!</definedName>
    <definedName name="个">#REF!</definedName>
    <definedName name="入庫">[17]TEMP!$I$2</definedName>
    <definedName name="入庫数" localSheetId="16">#REF!</definedName>
    <definedName name="入庫数" localSheetId="17">#REF!</definedName>
    <definedName name="入庫数" localSheetId="18">#REF!</definedName>
    <definedName name="入庫数" localSheetId="19">#REF!</definedName>
    <definedName name="入庫数" localSheetId="20">#REF!</definedName>
    <definedName name="入庫数" localSheetId="21">#REF!</definedName>
    <definedName name="入庫数" localSheetId="22">#REF!</definedName>
    <definedName name="入庫数" localSheetId="23">#REF!</definedName>
    <definedName name="入庫数" localSheetId="24">#REF!</definedName>
    <definedName name="入庫数" localSheetId="25">#REF!</definedName>
    <definedName name="入庫数" localSheetId="26">#REF!</definedName>
    <definedName name="入庫数" localSheetId="0">#REF!</definedName>
    <definedName name="入庫数">#REF!</definedName>
    <definedName name="品名" localSheetId="16">#REF!</definedName>
    <definedName name="品名" localSheetId="17">#REF!</definedName>
    <definedName name="品名" localSheetId="18">#REF!</definedName>
    <definedName name="品名" localSheetId="19">#REF!</definedName>
    <definedName name="品名" localSheetId="20">#REF!</definedName>
    <definedName name="品名" localSheetId="21">#REF!</definedName>
    <definedName name="品名" localSheetId="22">#REF!</definedName>
    <definedName name="品名" localSheetId="23">#REF!</definedName>
    <definedName name="品名" localSheetId="24">#REF!</definedName>
    <definedName name="品名" localSheetId="25">#REF!</definedName>
    <definedName name="品名" localSheetId="26">#REF!</definedName>
    <definedName name="品名" localSheetId="0">#REF!</definedName>
    <definedName name="品名">#REF!</definedName>
    <definedName name="基板ロス2G" localSheetId="16">#REF!</definedName>
    <definedName name="基板ロス2G" localSheetId="17">#REF!</definedName>
    <definedName name="基板ロス2G" localSheetId="18">#REF!</definedName>
    <definedName name="基板ロス2G" localSheetId="19">#REF!</definedName>
    <definedName name="基板ロス2G" localSheetId="20">#REF!</definedName>
    <definedName name="基板ロス2G" localSheetId="21">#REF!</definedName>
    <definedName name="基板ロス2G" localSheetId="22">#REF!</definedName>
    <definedName name="基板ロス2G" localSheetId="23">#REF!</definedName>
    <definedName name="基板ロス2G" localSheetId="24">#REF!</definedName>
    <definedName name="基板ロス2G" localSheetId="25">#REF!</definedName>
    <definedName name="基板ロス2G" localSheetId="26">#REF!</definedName>
    <definedName name="基板ロス2G" localSheetId="0">#REF!</definedName>
    <definedName name="基板ロス2G">#REF!</definedName>
    <definedName name="基板ロス800M" localSheetId="16">#REF!</definedName>
    <definedName name="基板ロス800M" localSheetId="17">#REF!</definedName>
    <definedName name="基板ロス800M" localSheetId="18">#REF!</definedName>
    <definedName name="基板ロス800M" localSheetId="19">#REF!</definedName>
    <definedName name="基板ロス800M" localSheetId="20">#REF!</definedName>
    <definedName name="基板ロス800M" localSheetId="21">#REF!</definedName>
    <definedName name="基板ロス800M" localSheetId="22">#REF!</definedName>
    <definedName name="基板ロス800M" localSheetId="23">#REF!</definedName>
    <definedName name="基板ロス800M" localSheetId="24">#REF!</definedName>
    <definedName name="基板ロス800M" localSheetId="25">#REF!</definedName>
    <definedName name="基板ロス800M" localSheetId="26">#REF!</definedName>
    <definedName name="基板ロス800M" localSheetId="0">#REF!</definedName>
    <definedName name="基板ロス800M">#REF!</definedName>
    <definedName name="少时诵诗书" localSheetId="0">{"'AS,SEC'!$A$4:$J$25"}</definedName>
    <definedName name="少时诵诗书">{"'AS,SEC'!$A$4:$J$25"}</definedName>
    <definedName name="差">'[43]IMD,IDD,端子V (2)'!$G$5</definedName>
    <definedName name="治具ロス_2G">'[44]IL,IDD-Pin'!$B$4</definedName>
    <definedName name="治具ロス_900M">'[44]IL,IDD-Pin'!$B$3</definedName>
    <definedName name="発行者" localSheetId="16">#REF!</definedName>
    <definedName name="発行者" localSheetId="17">#REF!</definedName>
    <definedName name="発行者" localSheetId="18">#REF!</definedName>
    <definedName name="発行者" localSheetId="19">#REF!</definedName>
    <definedName name="発行者" localSheetId="20">#REF!</definedName>
    <definedName name="発行者" localSheetId="21">#REF!</definedName>
    <definedName name="発行者" localSheetId="22">#REF!</definedName>
    <definedName name="発行者" localSheetId="23">#REF!</definedName>
    <definedName name="発行者" localSheetId="24">#REF!</definedName>
    <definedName name="発行者" localSheetId="25">#REF!</definedName>
    <definedName name="発行者" localSheetId="26">#REF!</definedName>
    <definedName name="発行者" localSheetId="0">#REF!</definedName>
    <definedName name="発行者">#REF!</definedName>
    <definedName name="祝日" localSheetId="16">#REF!</definedName>
    <definedName name="祝日" localSheetId="17">#REF!</definedName>
    <definedName name="祝日" localSheetId="18">#REF!</definedName>
    <definedName name="祝日" localSheetId="19">#REF!</definedName>
    <definedName name="祝日" localSheetId="20">#REF!</definedName>
    <definedName name="祝日" localSheetId="21">#REF!</definedName>
    <definedName name="祝日" localSheetId="22">#REF!</definedName>
    <definedName name="祝日" localSheetId="23">#REF!</definedName>
    <definedName name="祝日" localSheetId="24">#REF!</definedName>
    <definedName name="祝日" localSheetId="25">#REF!</definedName>
    <definedName name="祝日" localSheetId="26">#REF!</definedName>
    <definedName name="祝日" localSheetId="0">#REF!</definedName>
    <definedName name="祝日">#REF!</definedName>
  </definedNames>
  <calcPr calcId="152511"/>
</workbook>
</file>

<file path=xl/calcChain.xml><?xml version="1.0" encoding="utf-8"?>
<calcChain xmlns="http://schemas.openxmlformats.org/spreadsheetml/2006/main">
  <c r="I163" i="166" l="1"/>
  <c r="I143" i="166" l="1"/>
  <c r="I144" i="166"/>
  <c r="I145" i="166"/>
  <c r="I146" i="166"/>
  <c r="I147" i="166"/>
  <c r="H142" i="166" l="1"/>
  <c r="H141" i="166"/>
  <c r="H140" i="166"/>
  <c r="I139" i="166" l="1"/>
  <c r="H127" i="166"/>
  <c r="I128" i="166"/>
  <c r="I129" i="166"/>
  <c r="I130" i="166"/>
  <c r="I131" i="166"/>
  <c r="I132" i="166"/>
  <c r="I133" i="166"/>
  <c r="I134" i="166"/>
  <c r="I135" i="166"/>
  <c r="I136" i="166"/>
  <c r="I137" i="166"/>
  <c r="I138" i="166"/>
  <c r="G19" i="166" l="1"/>
  <c r="G18" i="166"/>
  <c r="G17" i="166" l="1"/>
  <c r="G16" i="166"/>
  <c r="AA23" i="13" l="1"/>
  <c r="Q21" i="141" l="1"/>
  <c r="Q20" i="141"/>
  <c r="P20" i="141"/>
  <c r="Q18" i="141"/>
  <c r="P18" i="141"/>
  <c r="Q16" i="141"/>
  <c r="P16" i="141"/>
  <c r="Q15" i="141"/>
  <c r="Q14" i="141"/>
  <c r="P14" i="141"/>
  <c r="P11" i="141"/>
  <c r="Q10" i="141"/>
  <c r="P10" i="141"/>
  <c r="Q8" i="141"/>
  <c r="P7" i="141"/>
  <c r="Q6" i="141"/>
  <c r="P6" i="141"/>
  <c r="Q5" i="141"/>
  <c r="P5" i="141"/>
  <c r="M20" i="141"/>
  <c r="L20" i="141"/>
  <c r="L13" i="141"/>
  <c r="M12" i="141"/>
  <c r="L12" i="141"/>
  <c r="M11" i="141"/>
  <c r="L11" i="141"/>
  <c r="M8" i="141"/>
  <c r="M7" i="141"/>
  <c r="L7" i="141"/>
  <c r="M6" i="141"/>
  <c r="L6" i="141"/>
  <c r="Q22" i="140"/>
  <c r="P22" i="140"/>
  <c r="Q20" i="140"/>
  <c r="P20" i="140"/>
  <c r="Q18" i="140"/>
  <c r="Q17" i="140"/>
  <c r="P17" i="140"/>
  <c r="Q16" i="140"/>
  <c r="P16" i="140"/>
  <c r="Q15" i="140"/>
  <c r="Q14" i="140"/>
  <c r="M14" i="140"/>
  <c r="L14" i="140"/>
  <c r="Q13" i="140"/>
  <c r="P13" i="140"/>
  <c r="M13" i="140"/>
  <c r="L13" i="140"/>
  <c r="M12" i="140"/>
  <c r="L12" i="140"/>
  <c r="M11" i="140"/>
  <c r="L11" i="140"/>
  <c r="Q10" i="140"/>
  <c r="P10" i="140"/>
  <c r="Q8" i="140"/>
  <c r="M8" i="140"/>
  <c r="L8" i="140"/>
  <c r="P7" i="140"/>
  <c r="M7" i="140"/>
  <c r="L7" i="140"/>
  <c r="Q6" i="140"/>
  <c r="P6" i="140"/>
  <c r="M6" i="140"/>
  <c r="L6" i="140"/>
  <c r="Q5" i="140"/>
  <c r="P5" i="140"/>
  <c r="M5" i="140"/>
  <c r="L5" i="140"/>
  <c r="F8" i="140"/>
  <c r="D8" i="140"/>
  <c r="D4" i="140"/>
  <c r="AA39" i="14"/>
  <c r="AA37" i="14"/>
  <c r="AB7" i="14"/>
  <c r="AB4" i="14"/>
  <c r="AB38" i="13"/>
  <c r="AB35" i="13"/>
  <c r="AB34" i="13"/>
  <c r="AB33" i="13"/>
  <c r="AB32" i="13"/>
  <c r="AC31" i="13"/>
  <c r="AA31" i="14" s="1"/>
  <c r="AB31" i="14" s="1"/>
  <c r="AB31" i="13"/>
  <c r="AC30" i="13"/>
  <c r="AA30" i="14" s="1"/>
  <c r="AB30" i="14" s="1"/>
  <c r="AB30" i="13"/>
  <c r="AC29" i="13"/>
  <c r="AA29" i="14" s="1"/>
  <c r="AB29" i="14" s="1"/>
  <c r="AB29" i="13"/>
  <c r="AC28" i="13"/>
  <c r="AA28" i="14" s="1"/>
  <c r="AB28" i="14" s="1"/>
  <c r="AB28" i="13"/>
  <c r="AC27" i="13"/>
  <c r="AA27" i="14" s="1"/>
  <c r="AB27" i="14" s="1"/>
  <c r="AB27" i="13"/>
  <c r="AC26" i="13"/>
  <c r="AA26" i="14" s="1"/>
  <c r="AB26" i="14" s="1"/>
  <c r="AB26" i="13"/>
  <c r="AB25" i="13"/>
  <c r="AC24" i="13"/>
  <c r="AA24" i="14" s="1"/>
  <c r="AB24" i="14" s="1"/>
  <c r="AB24" i="13"/>
  <c r="AB21" i="13"/>
  <c r="AC19" i="13"/>
  <c r="AA19" i="14" s="1"/>
  <c r="AB19" i="14" s="1"/>
  <c r="AB19" i="13"/>
  <c r="AB18" i="13"/>
  <c r="AC17" i="13"/>
  <c r="AA17" i="14" s="1"/>
  <c r="AB17" i="14" s="1"/>
  <c r="AB17" i="13"/>
  <c r="AC16" i="13"/>
  <c r="AA16" i="14" s="1"/>
  <c r="AB16" i="14" s="1"/>
  <c r="AB16" i="13"/>
  <c r="AC15" i="13"/>
  <c r="AA15" i="14" s="1"/>
  <c r="AB15" i="14" s="1"/>
  <c r="AB15" i="13"/>
  <c r="AC14" i="13"/>
  <c r="AA14" i="14" s="1"/>
  <c r="AB14" i="14" s="1"/>
  <c r="AB14" i="13"/>
  <c r="AB13" i="13"/>
  <c r="AC12" i="13"/>
  <c r="AA12" i="14" s="1"/>
  <c r="AB12" i="14" s="1"/>
  <c r="AB12" i="13"/>
  <c r="AB11" i="13"/>
  <c r="AB10" i="13"/>
  <c r="AC9" i="13"/>
  <c r="AA9" i="14" s="1"/>
  <c r="AB9" i="13"/>
  <c r="G35" i="165"/>
  <c r="G34" i="165"/>
  <c r="AB20" i="13" l="1"/>
  <c r="AB43" i="14"/>
  <c r="F6" i="141" s="1"/>
  <c r="AB9" i="14"/>
  <c r="I234" i="165" l="1"/>
  <c r="I233" i="165"/>
  <c r="I232" i="165"/>
  <c r="I231" i="165"/>
  <c r="I230" i="165"/>
  <c r="I229" i="165"/>
  <c r="I228" i="165"/>
  <c r="I227" i="165"/>
  <c r="I226" i="165"/>
  <c r="I225" i="165"/>
  <c r="I224" i="165"/>
  <c r="I223" i="165"/>
  <c r="I222" i="165"/>
  <c r="I221" i="165"/>
  <c r="I220" i="165"/>
  <c r="I219" i="165"/>
  <c r="I218" i="165"/>
  <c r="I217" i="165"/>
  <c r="I216" i="165"/>
  <c r="I215" i="165"/>
  <c r="I214" i="165"/>
  <c r="I213" i="165"/>
  <c r="I212" i="165"/>
  <c r="I211" i="165"/>
  <c r="I210" i="165"/>
  <c r="I209" i="165"/>
  <c r="I208" i="165"/>
  <c r="I207" i="165"/>
  <c r="I206" i="165"/>
  <c r="I205" i="165"/>
  <c r="I204" i="165"/>
  <c r="I203" i="165"/>
  <c r="I202" i="165"/>
  <c r="I201" i="165"/>
  <c r="I200" i="165"/>
  <c r="I199" i="165"/>
  <c r="I198" i="165"/>
  <c r="I197" i="165"/>
  <c r="I196" i="165"/>
  <c r="I195" i="165"/>
  <c r="I194" i="165"/>
  <c r="I193" i="165"/>
  <c r="I192" i="165"/>
  <c r="I191" i="165"/>
  <c r="I190" i="165"/>
  <c r="I189" i="165"/>
  <c r="I188" i="165"/>
  <c r="I186" i="165"/>
  <c r="I185" i="165"/>
  <c r="I184" i="165"/>
  <c r="I183" i="165"/>
  <c r="I178" i="165"/>
  <c r="I177" i="165"/>
  <c r="I114" i="165"/>
  <c r="I99" i="165"/>
  <c r="I93" i="165"/>
  <c r="I92" i="165"/>
  <c r="I82" i="165"/>
  <c r="I73" i="165"/>
  <c r="I69" i="165"/>
  <c r="I60" i="165"/>
  <c r="I40" i="165"/>
  <c r="I39" i="165"/>
  <c r="I162" i="166" l="1"/>
  <c r="I161" i="166"/>
  <c r="I160" i="166"/>
  <c r="I159" i="166"/>
  <c r="I158" i="166"/>
  <c r="I157" i="166"/>
  <c r="I156" i="166"/>
  <c r="I155" i="166"/>
  <c r="I154" i="166"/>
  <c r="I153" i="166"/>
  <c r="I152" i="166"/>
  <c r="I151" i="166"/>
  <c r="I150" i="166"/>
  <c r="I149" i="166"/>
  <c r="I148" i="166"/>
  <c r="I142" i="166"/>
  <c r="I141" i="166"/>
  <c r="I140" i="166"/>
  <c r="AB23" i="13"/>
  <c r="I126" i="166"/>
  <c r="I125" i="166"/>
  <c r="AB22" i="13"/>
  <c r="I123" i="166"/>
  <c r="AC21" i="13" s="1"/>
  <c r="I121" i="166"/>
  <c r="AC33" i="13" s="1"/>
  <c r="AA33" i="14" s="1"/>
  <c r="AB33" i="14" s="1"/>
  <c r="AC38" i="13"/>
  <c r="AA38" i="14" s="1"/>
  <c r="AB38" i="14" s="1"/>
  <c r="I118" i="166"/>
  <c r="I68" i="166"/>
  <c r="I67" i="166"/>
  <c r="I59" i="166"/>
  <c r="I38" i="166"/>
  <c r="I37" i="166"/>
  <c r="AC13" i="13"/>
  <c r="AC18" i="13"/>
  <c r="AA18" i="14" s="1"/>
  <c r="AB18" i="14" s="1"/>
  <c r="G21" i="166"/>
  <c r="G20" i="166"/>
  <c r="G15" i="166"/>
  <c r="G14" i="166"/>
  <c r="G13" i="166"/>
  <c r="G12" i="166"/>
  <c r="G11" i="166"/>
  <c r="G10" i="166"/>
  <c r="G9" i="166"/>
  <c r="G8" i="166"/>
  <c r="G7" i="166"/>
  <c r="G6" i="166"/>
  <c r="G5" i="166"/>
  <c r="AC10" i="13" s="1"/>
  <c r="AA10" i="14" s="1"/>
  <c r="AB10" i="14" s="1"/>
  <c r="G4" i="166"/>
  <c r="F4" i="166"/>
  <c r="AB36" i="13" l="1"/>
  <c r="AC34" i="13"/>
  <c r="AA34" i="14" s="1"/>
  <c r="AB34" i="14" s="1"/>
  <c r="AC35" i="13"/>
  <c r="AA35" i="14" s="1"/>
  <c r="AB35" i="14" s="1"/>
  <c r="AC32" i="13"/>
  <c r="AA32" i="14" s="1"/>
  <c r="AB32" i="14" s="1"/>
  <c r="I124" i="166"/>
  <c r="I127" i="166"/>
  <c r="AC23" i="13" s="1"/>
  <c r="AA23" i="14" s="1"/>
  <c r="AB23" i="14" s="1"/>
  <c r="H4" i="166"/>
  <c r="AC25" i="13"/>
  <c r="AA25" i="14" s="1"/>
  <c r="AB25" i="14" s="1"/>
  <c r="AA21" i="14"/>
  <c r="AC11" i="13"/>
  <c r="AA11" i="14" s="1"/>
  <c r="AB11" i="14" s="1"/>
  <c r="AA13" i="14"/>
  <c r="AB13" i="14" s="1"/>
  <c r="AG39" i="13"/>
  <c r="AG37" i="13"/>
  <c r="AF44" i="13"/>
  <c r="AF43" i="13"/>
  <c r="AF42" i="13"/>
  <c r="AF40" i="13"/>
  <c r="AF39" i="13"/>
  <c r="AF37" i="13"/>
  <c r="AF7" i="13"/>
  <c r="AF6" i="13"/>
  <c r="I4" i="166" l="1"/>
  <c r="AC22" i="13"/>
  <c r="AB21" i="14"/>
  <c r="AC20" i="13"/>
  <c r="AB20" i="14"/>
  <c r="AB40" i="14"/>
  <c r="F8" i="141" s="1"/>
  <c r="AA20" i="14"/>
  <c r="P20" i="151"/>
  <c r="P10" i="151"/>
  <c r="AA22" i="14" l="1"/>
  <c r="AC36" i="13"/>
  <c r="Z38" i="13"/>
  <c r="Z35" i="13"/>
  <c r="Z34" i="13"/>
  <c r="Z33" i="13"/>
  <c r="Z32" i="13"/>
  <c r="AA31" i="13"/>
  <c r="P24" i="151" s="1"/>
  <c r="Z31" i="13"/>
  <c r="AA30" i="13"/>
  <c r="Z30" i="13"/>
  <c r="AA29" i="13"/>
  <c r="Z29" i="13"/>
  <c r="AA28" i="13"/>
  <c r="Z28" i="13"/>
  <c r="Z27" i="13"/>
  <c r="AA26" i="13"/>
  <c r="Z26" i="13"/>
  <c r="Z25" i="13"/>
  <c r="AA24" i="13"/>
  <c r="Z24" i="13"/>
  <c r="Z21" i="13"/>
  <c r="AA19" i="13"/>
  <c r="Z19" i="13"/>
  <c r="L14" i="141" s="1"/>
  <c r="Z18" i="13"/>
  <c r="AA17" i="13"/>
  <c r="Z17" i="13"/>
  <c r="AA16" i="13"/>
  <c r="Z16" i="13"/>
  <c r="AA15" i="13"/>
  <c r="Z15" i="13"/>
  <c r="AA14" i="13"/>
  <c r="Z14" i="13"/>
  <c r="Z13" i="13"/>
  <c r="AA12" i="13"/>
  <c r="Z12" i="13"/>
  <c r="Z11" i="13"/>
  <c r="Z10" i="13"/>
  <c r="AA9" i="13"/>
  <c r="P9" i="151" s="1"/>
  <c r="Z9" i="13"/>
  <c r="L10" i="140" l="1"/>
  <c r="L10" i="141"/>
  <c r="AB22" i="14"/>
  <c r="AB36" i="14" s="1"/>
  <c r="AA36" i="14"/>
  <c r="P15" i="151"/>
  <c r="AA32" i="13"/>
  <c r="AA27" i="13" l="1"/>
  <c r="P22" i="151" s="1"/>
  <c r="AA38" i="13" l="1"/>
  <c r="P23" i="151" s="1"/>
  <c r="Z23" i="13" l="1"/>
  <c r="Z22" i="13"/>
  <c r="AA35" i="13"/>
  <c r="AA13" i="13"/>
  <c r="P13" i="151" s="1"/>
  <c r="AA18" i="13"/>
  <c r="P14" i="151" s="1"/>
  <c r="P16" i="151" l="1"/>
  <c r="G16" i="165"/>
  <c r="G17" i="165"/>
  <c r="G13" i="165"/>
  <c r="G10" i="165"/>
  <c r="G8" i="165"/>
  <c r="G7" i="165"/>
  <c r="G18" i="165"/>
  <c r="G19" i="165"/>
  <c r="G20" i="165"/>
  <c r="G21" i="165"/>
  <c r="Y23" i="13" l="1"/>
  <c r="AG23" i="13" s="1"/>
  <c r="Y39" i="14"/>
  <c r="Y37" i="14"/>
  <c r="Y38" i="14" l="1"/>
  <c r="Z38" i="14" s="1"/>
  <c r="Y35" i="14"/>
  <c r="Z35" i="14" s="1"/>
  <c r="Y32" i="14"/>
  <c r="Z32" i="14" s="1"/>
  <c r="Y31" i="14"/>
  <c r="Z31" i="14" s="1"/>
  <c r="Y30" i="14"/>
  <c r="Z30" i="14" s="1"/>
  <c r="Y29" i="14"/>
  <c r="Z29" i="14" s="1"/>
  <c r="Y28" i="14"/>
  <c r="Z28" i="14" s="1"/>
  <c r="Y27" i="14"/>
  <c r="Z27" i="14" s="1"/>
  <c r="Y26" i="14"/>
  <c r="Z26" i="14" s="1"/>
  <c r="Y24" i="14"/>
  <c r="Z24" i="14" s="1"/>
  <c r="Z36" i="13"/>
  <c r="Y19" i="14"/>
  <c r="Z19" i="14" s="1"/>
  <c r="Y18" i="14"/>
  <c r="Z18" i="14" s="1"/>
  <c r="Y17" i="14"/>
  <c r="Z17" i="14" s="1"/>
  <c r="Y16" i="14"/>
  <c r="Z16" i="14" s="1"/>
  <c r="Y15" i="14"/>
  <c r="Z15" i="14" s="1"/>
  <c r="Y14" i="14"/>
  <c r="Z14" i="14" s="1"/>
  <c r="Y13" i="14"/>
  <c r="Z13" i="14" s="1"/>
  <c r="Y12" i="14"/>
  <c r="Z12" i="14" s="1"/>
  <c r="Z20" i="13"/>
  <c r="M10" i="141" l="1"/>
  <c r="M10" i="140"/>
  <c r="M13" i="141"/>
  <c r="M21" i="140"/>
  <c r="Y9" i="14"/>
  <c r="AA22" i="13"/>
  <c r="AA21" i="13"/>
  <c r="AA33" i="13"/>
  <c r="P25" i="151" s="1"/>
  <c r="G15" i="165"/>
  <c r="G14" i="165"/>
  <c r="G12" i="165"/>
  <c r="G11" i="165"/>
  <c r="G9" i="165"/>
  <c r="G6" i="165"/>
  <c r="G5" i="165"/>
  <c r="AA10" i="13" s="1"/>
  <c r="P8" i="151" s="1"/>
  <c r="H4" i="165"/>
  <c r="G4" i="165"/>
  <c r="F4" i="165"/>
  <c r="AA25" i="13" l="1"/>
  <c r="P19" i="151" s="1"/>
  <c r="P18" i="151"/>
  <c r="AA34" i="13"/>
  <c r="P26" i="151" s="1"/>
  <c r="AA11" i="13"/>
  <c r="P11" i="151" s="1"/>
  <c r="I4" i="165"/>
  <c r="Z9" i="14"/>
  <c r="I65" i="164"/>
  <c r="P12" i="151" l="1"/>
  <c r="P17" i="151" s="1"/>
  <c r="P21" i="151"/>
  <c r="P27" i="151"/>
  <c r="I230" i="164"/>
  <c r="I229" i="164"/>
  <c r="I228" i="164"/>
  <c r="I227" i="164"/>
  <c r="I226" i="164"/>
  <c r="I225" i="164"/>
  <c r="I224" i="164"/>
  <c r="I223" i="164"/>
  <c r="I222" i="164"/>
  <c r="I221" i="164"/>
  <c r="I220" i="164"/>
  <c r="I219" i="164"/>
  <c r="I218" i="164"/>
  <c r="I217" i="164"/>
  <c r="I216" i="164"/>
  <c r="I215" i="164"/>
  <c r="I214" i="164"/>
  <c r="I213" i="164"/>
  <c r="I212" i="164"/>
  <c r="I211" i="164"/>
  <c r="I210" i="164"/>
  <c r="I209" i="164"/>
  <c r="I208" i="164"/>
  <c r="I207" i="164"/>
  <c r="I206" i="164"/>
  <c r="I205" i="164"/>
  <c r="I204" i="164"/>
  <c r="I203" i="164"/>
  <c r="I202" i="164"/>
  <c r="I201" i="164"/>
  <c r="I200" i="164"/>
  <c r="I199" i="164"/>
  <c r="I198" i="164"/>
  <c r="I197" i="164"/>
  <c r="I196" i="164"/>
  <c r="I195" i="164"/>
  <c r="I194" i="164"/>
  <c r="I193" i="164"/>
  <c r="I192" i="164"/>
  <c r="I191" i="164"/>
  <c r="I190" i="164"/>
  <c r="I189" i="164"/>
  <c r="Y22" i="14" s="1"/>
  <c r="Z22" i="14" s="1"/>
  <c r="I188" i="164"/>
  <c r="I186" i="164"/>
  <c r="I185" i="164"/>
  <c r="Y33" i="14" s="1"/>
  <c r="Z33" i="14" s="1"/>
  <c r="I111" i="164"/>
  <c r="I106" i="164"/>
  <c r="I103" i="164"/>
  <c r="I99" i="164"/>
  <c r="I87" i="164"/>
  <c r="I85" i="164"/>
  <c r="I81" i="164"/>
  <c r="I75" i="164"/>
  <c r="I66" i="164"/>
  <c r="I58" i="164"/>
  <c r="I35" i="164"/>
  <c r="I34" i="164"/>
  <c r="Y25" i="14" s="1"/>
  <c r="Z25" i="14" s="1"/>
  <c r="G30" i="164"/>
  <c r="P28" i="151" l="1"/>
  <c r="Y23" i="14"/>
  <c r="Z23" i="14" s="1"/>
  <c r="Y34" i="14"/>
  <c r="Z34" i="14" s="1"/>
  <c r="Y21" i="14"/>
  <c r="Q7" i="140" l="1"/>
  <c r="Q7" i="141"/>
  <c r="Z21" i="14"/>
  <c r="Z36" i="14" s="1"/>
  <c r="Y36" i="14"/>
  <c r="AA36" i="13"/>
  <c r="W22" i="13"/>
  <c r="G8" i="164" l="1"/>
  <c r="O20" i="151" l="1"/>
  <c r="O10" i="151"/>
  <c r="W39" i="14"/>
  <c r="W37" i="14"/>
  <c r="U23" i="13"/>
  <c r="Y38" i="13" l="1"/>
  <c r="AG38" i="13" s="1"/>
  <c r="X38" i="13"/>
  <c r="AF38" i="13" s="1"/>
  <c r="Y35" i="13"/>
  <c r="X35" i="13"/>
  <c r="AF35" i="13" s="1"/>
  <c r="X34" i="13"/>
  <c r="X33" i="13"/>
  <c r="X32" i="13"/>
  <c r="Y31" i="13"/>
  <c r="AG31" i="13" s="1"/>
  <c r="X31" i="13"/>
  <c r="AF31" i="13" s="1"/>
  <c r="Y30" i="13"/>
  <c r="AG30" i="13" s="1"/>
  <c r="X30" i="13"/>
  <c r="AF30" i="13" s="1"/>
  <c r="Y29" i="13"/>
  <c r="X29" i="13"/>
  <c r="AF29" i="13" s="1"/>
  <c r="Y28" i="13"/>
  <c r="X28" i="13"/>
  <c r="AF28" i="13" s="1"/>
  <c r="X27" i="13"/>
  <c r="Y26" i="13"/>
  <c r="X26" i="13"/>
  <c r="X25" i="13"/>
  <c r="Y24" i="13"/>
  <c r="X24" i="13"/>
  <c r="AF24" i="13" s="1"/>
  <c r="X23" i="13"/>
  <c r="X22" i="13"/>
  <c r="X21" i="13"/>
  <c r="Y19" i="13"/>
  <c r="X19" i="13"/>
  <c r="Y18" i="13"/>
  <c r="AG18" i="13" s="1"/>
  <c r="X18" i="13"/>
  <c r="Y17" i="13"/>
  <c r="X17" i="13"/>
  <c r="Y16" i="13"/>
  <c r="X16" i="13"/>
  <c r="Y15" i="13"/>
  <c r="X15" i="13"/>
  <c r="Y14" i="13"/>
  <c r="AG14" i="13" s="1"/>
  <c r="X14" i="13"/>
  <c r="AF14" i="13" s="1"/>
  <c r="Y13" i="13"/>
  <c r="AG13" i="13" s="1"/>
  <c r="X13" i="13"/>
  <c r="AF13" i="13" s="1"/>
  <c r="Y12" i="13"/>
  <c r="X12" i="13"/>
  <c r="X11" i="13"/>
  <c r="X10" i="13"/>
  <c r="Y9" i="13"/>
  <c r="AG9" i="13" s="1"/>
  <c r="X9" i="13"/>
  <c r="Y27" i="13"/>
  <c r="AG27" i="13" s="1"/>
  <c r="Y21" i="13"/>
  <c r="AG21" i="13" s="1"/>
  <c r="Y33" i="13"/>
  <c r="AG33" i="13" s="1"/>
  <c r="Y32" i="13"/>
  <c r="G10" i="164"/>
  <c r="G9" i="164"/>
  <c r="G16" i="164"/>
  <c r="G15" i="164"/>
  <c r="G14" i="164"/>
  <c r="G13" i="164"/>
  <c r="G12" i="164"/>
  <c r="G11" i="164"/>
  <c r="G7" i="164"/>
  <c r="G6" i="164"/>
  <c r="Y11" i="14" s="1"/>
  <c r="Z11" i="14" s="1"/>
  <c r="G5" i="164"/>
  <c r="H4" i="164"/>
  <c r="G4" i="164"/>
  <c r="F4" i="164"/>
  <c r="I260" i="162"/>
  <c r="I223" i="162"/>
  <c r="I171" i="162"/>
  <c r="I170" i="162"/>
  <c r="I167" i="162"/>
  <c r="I103" i="162"/>
  <c r="I95" i="162"/>
  <c r="I93" i="162"/>
  <c r="I92" i="162"/>
  <c r="I82" i="162"/>
  <c r="I69" i="162"/>
  <c r="I68" i="162"/>
  <c r="I60" i="162"/>
  <c r="I37" i="162"/>
  <c r="I36" i="162"/>
  <c r="G33" i="162"/>
  <c r="W17" i="14" l="1"/>
  <c r="X17" i="14" s="1"/>
  <c r="AG17" i="13"/>
  <c r="AF9" i="13"/>
  <c r="AF16" i="13"/>
  <c r="AF21" i="13"/>
  <c r="AF27" i="13"/>
  <c r="AF10" i="13"/>
  <c r="AF15" i="13"/>
  <c r="AF17" i="13"/>
  <c r="AF19" i="13"/>
  <c r="AF23" i="13"/>
  <c r="AF26" i="13"/>
  <c r="W28" i="14"/>
  <c r="X28" i="14" s="1"/>
  <c r="AG28" i="13"/>
  <c r="AF33" i="13"/>
  <c r="AF11" i="13"/>
  <c r="W15" i="14"/>
  <c r="X15" i="14" s="1"/>
  <c r="AG15" i="13"/>
  <c r="W19" i="14"/>
  <c r="X19" i="14" s="1"/>
  <c r="AG19" i="13"/>
  <c r="W26" i="14"/>
  <c r="X26" i="14" s="1"/>
  <c r="AG26" i="13"/>
  <c r="AF34" i="13"/>
  <c r="W32" i="14"/>
  <c r="X32" i="14" s="1"/>
  <c r="AG32" i="13"/>
  <c r="AF12" i="13"/>
  <c r="AF18" i="13"/>
  <c r="W24" i="14"/>
  <c r="X24" i="14" s="1"/>
  <c r="AG24" i="13"/>
  <c r="W29" i="14"/>
  <c r="X29" i="14" s="1"/>
  <c r="AG29" i="13"/>
  <c r="W12" i="14"/>
  <c r="X12" i="14" s="1"/>
  <c r="AG12" i="13"/>
  <c r="W16" i="14"/>
  <c r="X16" i="14" s="1"/>
  <c r="AG16" i="13"/>
  <c r="AF22" i="13"/>
  <c r="AF25" i="13"/>
  <c r="AF32" i="13"/>
  <c r="W35" i="14"/>
  <c r="X35" i="14" s="1"/>
  <c r="AG35" i="13"/>
  <c r="Y10" i="13"/>
  <c r="Y25" i="13"/>
  <c r="Y22" i="13"/>
  <c r="Y34" i="13"/>
  <c r="W23" i="14"/>
  <c r="X23" i="14" s="1"/>
  <c r="X36" i="13"/>
  <c r="AF36" i="13" s="1"/>
  <c r="I4" i="164"/>
  <c r="Y11" i="13"/>
  <c r="O9" i="151"/>
  <c r="W9" i="14"/>
  <c r="X20" i="13"/>
  <c r="AF20" i="13" s="1"/>
  <c r="O15" i="151"/>
  <c r="W14" i="14"/>
  <c r="X14" i="14" s="1"/>
  <c r="O14" i="151"/>
  <c r="W18" i="14"/>
  <c r="X18" i="14" s="1"/>
  <c r="W13" i="14"/>
  <c r="X13" i="14" s="1"/>
  <c r="O13" i="151"/>
  <c r="W30" i="14"/>
  <c r="X30" i="14" s="1"/>
  <c r="W38" i="14"/>
  <c r="X38" i="14" s="1"/>
  <c r="O23" i="151"/>
  <c r="W21" i="14"/>
  <c r="O22" i="151"/>
  <c r="W27" i="14"/>
  <c r="X27" i="14" s="1"/>
  <c r="W31" i="14"/>
  <c r="X31" i="14" s="1"/>
  <c r="O24" i="151"/>
  <c r="O25" i="151"/>
  <c r="W33" i="14"/>
  <c r="X33" i="14" s="1"/>
  <c r="O19" i="151" l="1"/>
  <c r="AG25" i="13"/>
  <c r="O8" i="151"/>
  <c r="AG10" i="13"/>
  <c r="W22" i="14"/>
  <c r="X22" i="14" s="1"/>
  <c r="AG22" i="13"/>
  <c r="O11" i="151"/>
  <c r="AG11" i="13"/>
  <c r="W34" i="14"/>
  <c r="X34" i="14" s="1"/>
  <c r="AG34" i="13"/>
  <c r="W10" i="14"/>
  <c r="X10" i="14" s="1"/>
  <c r="Y10" i="14"/>
  <c r="AA20" i="13"/>
  <c r="W25" i="14"/>
  <c r="X25" i="14" s="1"/>
  <c r="O26" i="151"/>
  <c r="Y36" i="13"/>
  <c r="O18" i="151"/>
  <c r="W11" i="14"/>
  <c r="X11" i="14" s="1"/>
  <c r="Y20" i="13"/>
  <c r="AG20" i="13" s="1"/>
  <c r="O16" i="151"/>
  <c r="X9" i="14"/>
  <c r="X21" i="14"/>
  <c r="O12" i="151" l="1"/>
  <c r="O21" i="151"/>
  <c r="O27" i="151"/>
  <c r="Z10" i="14"/>
  <c r="Z20" i="14" s="1"/>
  <c r="Y20" i="14"/>
  <c r="X36" i="14"/>
  <c r="W36" i="14"/>
  <c r="X20" i="14"/>
  <c r="O17" i="151"/>
  <c r="W20" i="14"/>
  <c r="O28" i="151" l="1"/>
  <c r="I222" i="162"/>
  <c r="I221" i="162"/>
  <c r="I220" i="162"/>
  <c r="I219" i="162"/>
  <c r="I218" i="162"/>
  <c r="I217" i="162"/>
  <c r="I216" i="162"/>
  <c r="I215" i="162"/>
  <c r="I214" i="162"/>
  <c r="I213" i="162"/>
  <c r="I212" i="162"/>
  <c r="I211" i="162"/>
  <c r="I210" i="162"/>
  <c r="I209" i="162"/>
  <c r="I208" i="162"/>
  <c r="I207" i="162"/>
  <c r="I206" i="162"/>
  <c r="I205" i="162"/>
  <c r="I204" i="162"/>
  <c r="I203" i="162"/>
  <c r="I202" i="162"/>
  <c r="I201" i="162"/>
  <c r="I200" i="162"/>
  <c r="I199" i="162"/>
  <c r="I198" i="162"/>
  <c r="I197" i="162"/>
  <c r="I196" i="162"/>
  <c r="I195" i="162"/>
  <c r="I194" i="162"/>
  <c r="I193" i="162"/>
  <c r="I192" i="162"/>
  <c r="I191" i="162"/>
  <c r="I190" i="162"/>
  <c r="I189" i="162"/>
  <c r="I188" i="162"/>
  <c r="I187" i="162"/>
  <c r="I186" i="162"/>
  <c r="I185" i="162"/>
  <c r="I184" i="162"/>
  <c r="I183" i="162"/>
  <c r="I182" i="162"/>
  <c r="I181" i="162"/>
  <c r="I180" i="162"/>
  <c r="I179" i="162"/>
  <c r="I178" i="162"/>
  <c r="I177" i="162"/>
  <c r="I176" i="162"/>
  <c r="I175" i="162"/>
  <c r="I174" i="162"/>
  <c r="G19" i="162"/>
  <c r="G18" i="162"/>
  <c r="G17" i="162"/>
  <c r="G16" i="162"/>
  <c r="G15" i="162"/>
  <c r="G14" i="162"/>
  <c r="G13" i="162"/>
  <c r="G12" i="162"/>
  <c r="G11" i="162"/>
  <c r="G10" i="162"/>
  <c r="G9" i="162"/>
  <c r="G8" i="162"/>
  <c r="G7" i="162"/>
  <c r="G6" i="162"/>
  <c r="G5" i="162"/>
  <c r="G4" i="162"/>
  <c r="F4" i="162"/>
  <c r="I4" i="162" l="1"/>
  <c r="H4" i="162"/>
  <c r="N20" i="151" l="1"/>
  <c r="N10" i="151"/>
  <c r="U39" i="14" l="1"/>
  <c r="U37" i="14"/>
  <c r="W38" i="13"/>
  <c r="V38" i="13"/>
  <c r="W35" i="13"/>
  <c r="V35" i="13"/>
  <c r="V34" i="13"/>
  <c r="V33" i="13"/>
  <c r="V32" i="13"/>
  <c r="W31" i="13"/>
  <c r="V31" i="13"/>
  <c r="W30" i="13"/>
  <c r="V30" i="13"/>
  <c r="W29" i="13"/>
  <c r="V29" i="13"/>
  <c r="W28" i="13"/>
  <c r="V28" i="13"/>
  <c r="V27" i="13"/>
  <c r="W26" i="13"/>
  <c r="V26" i="13"/>
  <c r="V25" i="13"/>
  <c r="W24" i="13"/>
  <c r="V24" i="13"/>
  <c r="V23" i="13"/>
  <c r="V22" i="13"/>
  <c r="V21" i="13"/>
  <c r="W19" i="13"/>
  <c r="V19" i="13"/>
  <c r="W18" i="13"/>
  <c r="V18" i="13"/>
  <c r="W17" i="13"/>
  <c r="V17" i="13"/>
  <c r="W16" i="13"/>
  <c r="V16" i="13"/>
  <c r="W15" i="13"/>
  <c r="V15" i="13"/>
  <c r="W14" i="13"/>
  <c r="V14" i="13"/>
  <c r="W13" i="13"/>
  <c r="V13" i="13"/>
  <c r="W12" i="13"/>
  <c r="V12" i="13"/>
  <c r="V11" i="13"/>
  <c r="V10" i="13"/>
  <c r="W9" i="13"/>
  <c r="V9" i="13"/>
  <c r="U24" i="14" l="1"/>
  <c r="V24" i="14" s="1"/>
  <c r="U29" i="14"/>
  <c r="V29" i="14" s="1"/>
  <c r="U16" i="14"/>
  <c r="V16" i="14" s="1"/>
  <c r="U28" i="14"/>
  <c r="V28" i="14" s="1"/>
  <c r="N13" i="151"/>
  <c r="U15" i="14"/>
  <c r="V15" i="14" s="1"/>
  <c r="U17" i="14"/>
  <c r="V17" i="14" s="1"/>
  <c r="U19" i="14"/>
  <c r="V19" i="14" s="1"/>
  <c r="U26" i="14"/>
  <c r="V26" i="14" s="1"/>
  <c r="N23" i="151"/>
  <c r="N24" i="151"/>
  <c r="N9" i="151"/>
  <c r="N14" i="151"/>
  <c r="U35" i="14"/>
  <c r="V35" i="14" s="1"/>
  <c r="U12" i="14"/>
  <c r="V12" i="14" s="1"/>
  <c r="V20" i="13"/>
  <c r="U31" i="14"/>
  <c r="V31" i="14" s="1"/>
  <c r="U38" i="14"/>
  <c r="V38" i="14" s="1"/>
  <c r="U30" i="14"/>
  <c r="V30" i="14" s="1"/>
  <c r="N15" i="151"/>
  <c r="U14" i="14"/>
  <c r="V14" i="14" s="1"/>
  <c r="U18" i="14"/>
  <c r="V18" i="14" s="1"/>
  <c r="U9" i="14"/>
  <c r="V9" i="14" s="1"/>
  <c r="U13" i="14"/>
  <c r="V13" i="14" s="1"/>
  <c r="N16" i="151" l="1"/>
  <c r="V36" i="13" l="1"/>
  <c r="W21" i="13"/>
  <c r="W10" i="13"/>
  <c r="U22" i="14" l="1"/>
  <c r="V22" i="14" s="1"/>
  <c r="W25" i="13"/>
  <c r="W32" i="13"/>
  <c r="W33" i="13"/>
  <c r="W27" i="13"/>
  <c r="U21" i="14"/>
  <c r="W34" i="13"/>
  <c r="W23" i="13"/>
  <c r="W11" i="13"/>
  <c r="N8" i="151"/>
  <c r="U10" i="14"/>
  <c r="V10" i="14" s="1"/>
  <c r="U23" i="14" l="1"/>
  <c r="V23" i="14" s="1"/>
  <c r="U33" i="14"/>
  <c r="V33" i="14" s="1"/>
  <c r="U34" i="14"/>
  <c r="V34" i="14" s="1"/>
  <c r="U32" i="14"/>
  <c r="V32" i="14" s="1"/>
  <c r="U25" i="14"/>
  <c r="V25" i="14" s="1"/>
  <c r="N11" i="151"/>
  <c r="N12" i="151" s="1"/>
  <c r="N17" i="151" s="1"/>
  <c r="N22" i="151"/>
  <c r="N19" i="151"/>
  <c r="N25" i="151"/>
  <c r="U27" i="14"/>
  <c r="V27" i="14" s="1"/>
  <c r="V21" i="14"/>
  <c r="N26" i="151"/>
  <c r="N18" i="151"/>
  <c r="U11" i="14"/>
  <c r="V11" i="14" s="1"/>
  <c r="V20" i="14" l="1"/>
  <c r="N21" i="151"/>
  <c r="U36" i="14"/>
  <c r="V36" i="14"/>
  <c r="N27" i="151"/>
  <c r="U20" i="14"/>
  <c r="N28" i="151" l="1"/>
  <c r="I188" i="161" l="1"/>
  <c r="I187" i="161"/>
  <c r="I186" i="161"/>
  <c r="I185" i="161"/>
  <c r="I182" i="161"/>
  <c r="I181" i="161"/>
  <c r="I117" i="161"/>
  <c r="I107" i="161"/>
  <c r="I102" i="161"/>
  <c r="I87" i="161"/>
  <c r="I80" i="161"/>
  <c r="I79" i="161"/>
  <c r="I72" i="161"/>
  <c r="I39" i="161"/>
  <c r="I38" i="161"/>
  <c r="G32" i="161"/>
  <c r="G31" i="161"/>
  <c r="G18" i="161"/>
  <c r="T22" i="13" l="1"/>
  <c r="M20" i="151" l="1"/>
  <c r="M10" i="151"/>
  <c r="U38" i="13" l="1"/>
  <c r="T38" i="13"/>
  <c r="U35" i="13"/>
  <c r="T35" i="13"/>
  <c r="T34" i="13"/>
  <c r="T33" i="13"/>
  <c r="T32" i="13"/>
  <c r="U31" i="13"/>
  <c r="T31" i="13"/>
  <c r="U30" i="13"/>
  <c r="T30" i="13"/>
  <c r="U29" i="13"/>
  <c r="T29" i="13"/>
  <c r="U28" i="13"/>
  <c r="T28" i="13"/>
  <c r="T27" i="13"/>
  <c r="U26" i="13"/>
  <c r="T26" i="13"/>
  <c r="T25" i="13"/>
  <c r="U24" i="13"/>
  <c r="T24" i="13"/>
  <c r="U19" i="13"/>
  <c r="T19" i="13"/>
  <c r="U18" i="13"/>
  <c r="T18" i="13"/>
  <c r="U17" i="13"/>
  <c r="T17" i="13"/>
  <c r="U16" i="13"/>
  <c r="T16" i="13"/>
  <c r="T15" i="13"/>
  <c r="U14" i="13"/>
  <c r="T14" i="13"/>
  <c r="U13" i="13"/>
  <c r="T13" i="13"/>
  <c r="U12" i="13"/>
  <c r="T12" i="13"/>
  <c r="T11" i="13"/>
  <c r="T10" i="13"/>
  <c r="T9" i="13"/>
  <c r="M14" i="151" l="1"/>
  <c r="M24" i="151"/>
  <c r="M13" i="151"/>
  <c r="M23" i="151"/>
  <c r="T20" i="13"/>
  <c r="I221" i="161" l="1"/>
  <c r="I222" i="161"/>
  <c r="I223" i="161"/>
  <c r="I224" i="161"/>
  <c r="I225" i="161"/>
  <c r="I226" i="161"/>
  <c r="I227" i="161"/>
  <c r="I228" i="161"/>
  <c r="I229" i="161"/>
  <c r="I230" i="161"/>
  <c r="I231" i="161"/>
  <c r="I232" i="161"/>
  <c r="I233" i="161"/>
  <c r="I234" i="161"/>
  <c r="I235" i="161"/>
  <c r="I211" i="161" l="1"/>
  <c r="I212" i="161"/>
  <c r="I213" i="161"/>
  <c r="I214" i="161"/>
  <c r="I215" i="161"/>
  <c r="I216" i="161"/>
  <c r="I217" i="161"/>
  <c r="I218" i="161"/>
  <c r="I219" i="161"/>
  <c r="I220" i="161"/>
  <c r="U27" i="13" l="1"/>
  <c r="I210" i="161"/>
  <c r="I209" i="161"/>
  <c r="I195" i="161"/>
  <c r="I196" i="161"/>
  <c r="I197" i="161"/>
  <c r="I198" i="161"/>
  <c r="I199" i="161"/>
  <c r="I200" i="161"/>
  <c r="I201" i="161"/>
  <c r="I202" i="161"/>
  <c r="I204" i="161"/>
  <c r="I205" i="161"/>
  <c r="I206" i="161"/>
  <c r="I207" i="161"/>
  <c r="I208" i="161"/>
  <c r="M22" i="151" l="1"/>
  <c r="I203" i="161"/>
  <c r="T23" i="13"/>
  <c r="T21" i="13"/>
  <c r="T36" i="13" l="1"/>
  <c r="U9" i="13"/>
  <c r="G8" i="161"/>
  <c r="M9" i="151" l="1"/>
  <c r="S39" i="14"/>
  <c r="S38" i="14"/>
  <c r="T38" i="14" s="1"/>
  <c r="S37" i="14"/>
  <c r="S35" i="14"/>
  <c r="T35" i="14" s="1"/>
  <c r="S31" i="14"/>
  <c r="T31" i="14" s="1"/>
  <c r="S30" i="14"/>
  <c r="T30" i="14" s="1"/>
  <c r="S29" i="14"/>
  <c r="T29" i="14" s="1"/>
  <c r="S28" i="14"/>
  <c r="T28" i="14" s="1"/>
  <c r="S27" i="14"/>
  <c r="T27" i="14" s="1"/>
  <c r="S26" i="14"/>
  <c r="T26" i="14" s="1"/>
  <c r="S24" i="14"/>
  <c r="T24" i="14" s="1"/>
  <c r="S19" i="14"/>
  <c r="T19" i="14" s="1"/>
  <c r="S18" i="14"/>
  <c r="T18" i="14" s="1"/>
  <c r="S17" i="14"/>
  <c r="T17" i="14" s="1"/>
  <c r="S16" i="14"/>
  <c r="T16" i="14" s="1"/>
  <c r="S14" i="14"/>
  <c r="T14" i="14" s="1"/>
  <c r="S13" i="14"/>
  <c r="T13" i="14" s="1"/>
  <c r="S12" i="14"/>
  <c r="T12" i="14" s="1"/>
  <c r="I330" i="160"/>
  <c r="I247" i="160"/>
  <c r="I248" i="160"/>
  <c r="I249" i="160"/>
  <c r="I250" i="160"/>
  <c r="I251" i="160"/>
  <c r="I252" i="160"/>
  <c r="I253" i="160"/>
  <c r="I254" i="160"/>
  <c r="I255" i="160"/>
  <c r="I256" i="160"/>
  <c r="I257" i="160"/>
  <c r="I258" i="160"/>
  <c r="I259" i="160"/>
  <c r="I260" i="160"/>
  <c r="I261" i="160"/>
  <c r="I262" i="160"/>
  <c r="I263" i="160"/>
  <c r="I264" i="160"/>
  <c r="I265" i="160"/>
  <c r="I266" i="160"/>
  <c r="I267" i="160"/>
  <c r="I268" i="160"/>
  <c r="I269" i="160"/>
  <c r="I270" i="160"/>
  <c r="I271" i="160"/>
  <c r="I272" i="160"/>
  <c r="I273" i="160"/>
  <c r="I274" i="160"/>
  <c r="I275" i="160"/>
  <c r="I276" i="160"/>
  <c r="I277" i="160"/>
  <c r="I278" i="160"/>
  <c r="I279" i="160"/>
  <c r="I280" i="160"/>
  <c r="I281" i="160"/>
  <c r="I282" i="160"/>
  <c r="I283" i="160"/>
  <c r="I284" i="160"/>
  <c r="I285" i="160"/>
  <c r="I286" i="160"/>
  <c r="I287" i="160"/>
  <c r="I288" i="160"/>
  <c r="I289" i="160"/>
  <c r="I290" i="160"/>
  <c r="I291" i="160"/>
  <c r="I292" i="160"/>
  <c r="I293" i="160"/>
  <c r="I245" i="160"/>
  <c r="I243" i="160"/>
  <c r="I242" i="160"/>
  <c r="I241" i="160"/>
  <c r="I240" i="160"/>
  <c r="I239" i="160"/>
  <c r="I238" i="160"/>
  <c r="I237" i="160"/>
  <c r="I236" i="160"/>
  <c r="I233" i="160"/>
  <c r="I232" i="160"/>
  <c r="I231" i="160"/>
  <c r="I156" i="160"/>
  <c r="I150" i="160"/>
  <c r="I139" i="160"/>
  <c r="I129" i="160"/>
  <c r="I115" i="160"/>
  <c r="I110" i="160"/>
  <c r="I102" i="160"/>
  <c r="I99" i="160"/>
  <c r="I98" i="160"/>
  <c r="I82" i="160"/>
  <c r="I62" i="160"/>
  <c r="I61" i="160"/>
  <c r="I53" i="160"/>
  <c r="I52" i="160"/>
  <c r="G39" i="160"/>
  <c r="G40" i="160"/>
  <c r="G41" i="160"/>
  <c r="G38" i="160"/>
  <c r="G14" i="160"/>
  <c r="G15" i="160"/>
  <c r="G16" i="160"/>
  <c r="G17" i="160"/>
  <c r="G18" i="160"/>
  <c r="G19" i="160"/>
  <c r="G20" i="160"/>
  <c r="G21" i="160"/>
  <c r="G22" i="160"/>
  <c r="G23" i="160"/>
  <c r="G24" i="160"/>
  <c r="S9" i="14" l="1"/>
  <c r="T9" i="14" l="1"/>
  <c r="I194" i="161"/>
  <c r="I193" i="161"/>
  <c r="I192" i="161"/>
  <c r="I191" i="161"/>
  <c r="I190" i="161"/>
  <c r="U21" i="13" s="1"/>
  <c r="U32" i="13"/>
  <c r="G17" i="161"/>
  <c r="G16" i="161"/>
  <c r="G15" i="161"/>
  <c r="G14" i="161"/>
  <c r="G13" i="161"/>
  <c r="G12" i="161"/>
  <c r="G11" i="161"/>
  <c r="G10" i="161"/>
  <c r="G9" i="161"/>
  <c r="G7" i="161"/>
  <c r="G6" i="161"/>
  <c r="G5" i="161"/>
  <c r="G4" i="161"/>
  <c r="F4" i="161"/>
  <c r="U22" i="13" l="1"/>
  <c r="S21" i="14"/>
  <c r="T21" i="14" s="1"/>
  <c r="W36" i="13"/>
  <c r="U10" i="13"/>
  <c r="U15" i="13"/>
  <c r="U25" i="13"/>
  <c r="U33" i="13"/>
  <c r="S23" i="14"/>
  <c r="T23" i="14" s="1"/>
  <c r="S32" i="14"/>
  <c r="T32" i="14" s="1"/>
  <c r="U11" i="13"/>
  <c r="U34" i="13"/>
  <c r="H4" i="161"/>
  <c r="I4" i="161"/>
  <c r="S10" i="14" l="1"/>
  <c r="S34" i="14"/>
  <c r="T34" i="14" s="1"/>
  <c r="S33" i="14"/>
  <c r="T33" i="14" s="1"/>
  <c r="S25" i="14"/>
  <c r="T25" i="14" s="1"/>
  <c r="M15" i="151"/>
  <c r="M16" i="151" s="1"/>
  <c r="S15" i="14"/>
  <c r="T15" i="14" s="1"/>
  <c r="W20" i="13"/>
  <c r="U20" i="13"/>
  <c r="M8" i="151"/>
  <c r="M25" i="151"/>
  <c r="M18" i="151"/>
  <c r="M19" i="151"/>
  <c r="M26" i="151"/>
  <c r="S22" i="14"/>
  <c r="T22" i="14" s="1"/>
  <c r="S11" i="14"/>
  <c r="T11" i="14" s="1"/>
  <c r="M11" i="151"/>
  <c r="U36" i="13"/>
  <c r="T10" i="14"/>
  <c r="Q22" i="13"/>
  <c r="T36" i="14" l="1"/>
  <c r="M12" i="151"/>
  <c r="M17" i="151" s="1"/>
  <c r="M27" i="151"/>
  <c r="M21" i="151"/>
  <c r="T20" i="14"/>
  <c r="S36" i="14"/>
  <c r="S20" i="14"/>
  <c r="L20" i="151"/>
  <c r="L10" i="151"/>
  <c r="Q39" i="14"/>
  <c r="Q37" i="14"/>
  <c r="S38" i="13"/>
  <c r="R38" i="13"/>
  <c r="S35" i="13"/>
  <c r="R35" i="13"/>
  <c r="R34" i="13"/>
  <c r="R33" i="13"/>
  <c r="R32" i="13"/>
  <c r="S31" i="13"/>
  <c r="R31" i="13"/>
  <c r="S30" i="13"/>
  <c r="R30" i="13"/>
  <c r="S29" i="13"/>
  <c r="R29" i="13"/>
  <c r="S28" i="13"/>
  <c r="R28" i="13"/>
  <c r="S27" i="13"/>
  <c r="R27" i="13"/>
  <c r="S26" i="13"/>
  <c r="R26" i="13"/>
  <c r="R25" i="13"/>
  <c r="S24" i="13"/>
  <c r="R24" i="13"/>
  <c r="R22" i="13"/>
  <c r="R21" i="13"/>
  <c r="S19" i="13"/>
  <c r="R19" i="13"/>
  <c r="S18" i="13"/>
  <c r="R18" i="13"/>
  <c r="S17" i="13"/>
  <c r="R17" i="13"/>
  <c r="S16" i="13"/>
  <c r="R16" i="13"/>
  <c r="S15" i="13"/>
  <c r="R15" i="13"/>
  <c r="S14" i="13"/>
  <c r="R14" i="13"/>
  <c r="S13" i="13"/>
  <c r="R13" i="13"/>
  <c r="S12" i="13"/>
  <c r="R12" i="13"/>
  <c r="R11" i="13"/>
  <c r="R10" i="13"/>
  <c r="S9" i="13"/>
  <c r="R9" i="13"/>
  <c r="Q27" i="14" l="1"/>
  <c r="R27" i="14" s="1"/>
  <c r="Q29" i="14"/>
  <c r="R29" i="14" s="1"/>
  <c r="Q31" i="14"/>
  <c r="R31" i="14" s="1"/>
  <c r="L9" i="151"/>
  <c r="Q12" i="14"/>
  <c r="R12" i="14" s="1"/>
  <c r="Q14" i="14"/>
  <c r="R14" i="14" s="1"/>
  <c r="Q16" i="14"/>
  <c r="R16" i="14" s="1"/>
  <c r="Q18" i="14"/>
  <c r="R18" i="14" s="1"/>
  <c r="Q35" i="14"/>
  <c r="R35" i="14" s="1"/>
  <c r="Q26" i="14"/>
  <c r="R26" i="14" s="1"/>
  <c r="Q28" i="14"/>
  <c r="R28" i="14" s="1"/>
  <c r="Q30" i="14"/>
  <c r="R30" i="14" s="1"/>
  <c r="L13" i="151"/>
  <c r="Q17" i="14"/>
  <c r="R17" i="14" s="1"/>
  <c r="Q24" i="14"/>
  <c r="R24" i="14" s="1"/>
  <c r="L23" i="151"/>
  <c r="Q15" i="14"/>
  <c r="R15" i="14" s="1"/>
  <c r="Q19" i="14"/>
  <c r="R19" i="14" s="1"/>
  <c r="M28" i="151"/>
  <c r="Q9" i="14"/>
  <c r="R9" i="14" s="1"/>
  <c r="L15" i="151"/>
  <c r="Q13" i="14"/>
  <c r="R13" i="14" s="1"/>
  <c r="L24" i="151"/>
  <c r="Q38" i="14"/>
  <c r="R38" i="14" s="1"/>
  <c r="L14" i="151"/>
  <c r="L22" i="151"/>
  <c r="L16" i="151" l="1"/>
  <c r="R23" i="13" l="1"/>
  <c r="G8" i="160" l="1"/>
  <c r="G9" i="160"/>
  <c r="G7" i="160"/>
  <c r="R36" i="13"/>
  <c r="R20" i="13"/>
  <c r="I246" i="160"/>
  <c r="S22" i="13" s="1"/>
  <c r="I244" i="160"/>
  <c r="S21" i="13" s="1"/>
  <c r="S32" i="13"/>
  <c r="G13" i="160"/>
  <c r="G12" i="160"/>
  <c r="G11" i="160"/>
  <c r="G10" i="160"/>
  <c r="G6" i="160"/>
  <c r="G5" i="160"/>
  <c r="S10" i="13" s="1"/>
  <c r="G4" i="160"/>
  <c r="F4" i="160"/>
  <c r="S11" i="13" l="1"/>
  <c r="S25" i="13"/>
  <c r="S23" i="13"/>
  <c r="Q32" i="14"/>
  <c r="R32" i="14" s="1"/>
  <c r="Q21" i="14"/>
  <c r="L8" i="151"/>
  <c r="Q10" i="14"/>
  <c r="S33" i="13"/>
  <c r="S34" i="13"/>
  <c r="Q22" i="14"/>
  <c r="R22" i="14" s="1"/>
  <c r="H4" i="160"/>
  <c r="I4" i="160"/>
  <c r="Q23" i="14" l="1"/>
  <c r="R23" i="14" s="1"/>
  <c r="L19" i="151"/>
  <c r="Q11" i="14"/>
  <c r="R11" i="14" s="1"/>
  <c r="Q34" i="14"/>
  <c r="R34" i="14" s="1"/>
  <c r="L11" i="151"/>
  <c r="S20" i="13"/>
  <c r="Q25" i="14"/>
  <c r="R25" i="14" s="1"/>
  <c r="L25" i="151"/>
  <c r="Q33" i="14"/>
  <c r="R33" i="14" s="1"/>
  <c r="L18" i="151"/>
  <c r="L26" i="151"/>
  <c r="R10" i="14"/>
  <c r="R21" i="14"/>
  <c r="S36" i="13"/>
  <c r="Q20" i="14" l="1"/>
  <c r="R20" i="14"/>
  <c r="L12" i="151"/>
  <c r="L17" i="151" s="1"/>
  <c r="R36" i="14"/>
  <c r="Q36" i="14"/>
  <c r="L27" i="151"/>
  <c r="L21" i="151"/>
  <c r="L28" i="151" l="1"/>
  <c r="I183" i="159" l="1"/>
  <c r="I182" i="159"/>
  <c r="I181" i="159"/>
  <c r="I180" i="159"/>
  <c r="I177" i="159"/>
  <c r="I107" i="159"/>
  <c r="I95" i="159"/>
  <c r="I91" i="159"/>
  <c r="I80" i="159"/>
  <c r="I79" i="159"/>
  <c r="I71" i="159"/>
  <c r="I70" i="159"/>
  <c r="I41" i="159"/>
  <c r="I232" i="159"/>
  <c r="I229" i="159"/>
  <c r="I225" i="159"/>
  <c r="H221" i="159"/>
  <c r="I222" i="159"/>
  <c r="H217" i="159"/>
  <c r="I218" i="159"/>
  <c r="I213" i="159"/>
  <c r="H209" i="159"/>
  <c r="I210" i="159"/>
  <c r="H206" i="159"/>
  <c r="I207" i="159" l="1"/>
  <c r="I204" i="159"/>
  <c r="I205" i="159"/>
  <c r="I206" i="159"/>
  <c r="I208" i="159"/>
  <c r="I209" i="159"/>
  <c r="I211" i="159"/>
  <c r="I212" i="159"/>
  <c r="I214" i="159"/>
  <c r="I215" i="159"/>
  <c r="I216" i="159"/>
  <c r="I217" i="159"/>
  <c r="I219" i="159"/>
  <c r="I220" i="159"/>
  <c r="I221" i="159"/>
  <c r="I223" i="159"/>
  <c r="I224" i="159"/>
  <c r="I226" i="159"/>
  <c r="I227" i="159"/>
  <c r="I228" i="159"/>
  <c r="I230" i="159"/>
  <c r="I231" i="159"/>
  <c r="I233" i="159"/>
  <c r="I234" i="159"/>
  <c r="I235" i="159"/>
  <c r="I236" i="159"/>
  <c r="I237" i="159"/>
  <c r="I238" i="159"/>
  <c r="I239" i="159"/>
  <c r="I186" i="159"/>
  <c r="I40" i="159"/>
  <c r="G34" i="159"/>
  <c r="G33" i="159"/>
  <c r="O39" i="14" l="1"/>
  <c r="O37" i="14"/>
  <c r="I190" i="159" l="1"/>
  <c r="I189" i="159"/>
  <c r="I188" i="159"/>
  <c r="I187" i="159"/>
  <c r="I185" i="159"/>
  <c r="I184" i="159" l="1"/>
  <c r="I203" i="159" l="1"/>
  <c r="I202" i="159"/>
  <c r="I191" i="159"/>
  <c r="I192" i="159"/>
  <c r="I193" i="159"/>
  <c r="I194" i="159"/>
  <c r="I195" i="159"/>
  <c r="I196" i="159"/>
  <c r="I197" i="159"/>
  <c r="I198" i="159"/>
  <c r="I199" i="159"/>
  <c r="I200" i="159"/>
  <c r="I201" i="159"/>
  <c r="Q23" i="13" l="1"/>
  <c r="K20" i="151"/>
  <c r="K10" i="151"/>
  <c r="Q38" i="13"/>
  <c r="P38" i="13"/>
  <c r="Q35" i="13"/>
  <c r="P35" i="13"/>
  <c r="P34" i="13"/>
  <c r="P33" i="13"/>
  <c r="P32" i="13"/>
  <c r="Q31" i="13"/>
  <c r="P31" i="13"/>
  <c r="Q30" i="13"/>
  <c r="P30" i="13"/>
  <c r="Q29" i="13"/>
  <c r="P29" i="13"/>
  <c r="Q28" i="13"/>
  <c r="P28" i="13"/>
  <c r="Q26" i="13"/>
  <c r="P26" i="13"/>
  <c r="P25" i="13"/>
  <c r="Q24" i="13"/>
  <c r="P24" i="13"/>
  <c r="P23" i="13"/>
  <c r="P22" i="13"/>
  <c r="P21" i="13"/>
  <c r="Q19" i="13"/>
  <c r="P19" i="13"/>
  <c r="P18" i="13"/>
  <c r="Q17" i="13"/>
  <c r="P17" i="13"/>
  <c r="Q16" i="13"/>
  <c r="P16" i="13"/>
  <c r="Q15" i="13"/>
  <c r="P15" i="13"/>
  <c r="Q14" i="13"/>
  <c r="P14" i="13"/>
  <c r="Q13" i="13"/>
  <c r="P13" i="13"/>
  <c r="Q12" i="13"/>
  <c r="P12" i="13"/>
  <c r="P11" i="13"/>
  <c r="P10" i="13"/>
  <c r="Q9" i="13"/>
  <c r="P9" i="13"/>
  <c r="O12" i="14" l="1"/>
  <c r="P12" i="14" s="1"/>
  <c r="O16" i="14"/>
  <c r="P16" i="14" s="1"/>
  <c r="O19" i="14"/>
  <c r="P19" i="14" s="1"/>
  <c r="O26" i="14"/>
  <c r="P26" i="14" s="1"/>
  <c r="O15" i="14"/>
  <c r="P15" i="14" s="1"/>
  <c r="O17" i="14"/>
  <c r="P17" i="14" s="1"/>
  <c r="O24" i="14"/>
  <c r="P24" i="14" s="1"/>
  <c r="O35" i="14"/>
  <c r="P35" i="14" s="1"/>
  <c r="O14" i="14"/>
  <c r="P14" i="14" s="1"/>
  <c r="O29" i="14"/>
  <c r="P29" i="14" s="1"/>
  <c r="O28" i="14"/>
  <c r="P28" i="14" s="1"/>
  <c r="O30" i="14"/>
  <c r="P30" i="14" s="1"/>
  <c r="K13" i="151"/>
  <c r="O13" i="14"/>
  <c r="P13" i="14" s="1"/>
  <c r="K9" i="151"/>
  <c r="O9" i="14"/>
  <c r="K23" i="151"/>
  <c r="O38" i="14"/>
  <c r="P38" i="14" s="1"/>
  <c r="K24" i="151"/>
  <c r="O31" i="14"/>
  <c r="P31" i="14" s="1"/>
  <c r="K15" i="151"/>
  <c r="P20" i="13"/>
  <c r="P9" i="14" l="1"/>
  <c r="Q18" i="13"/>
  <c r="K14" i="151" l="1"/>
  <c r="O18" i="14"/>
  <c r="P18" i="14" s="1"/>
  <c r="O23" i="14"/>
  <c r="P23" i="14" s="1"/>
  <c r="O22" i="14"/>
  <c r="P22" i="14" s="1"/>
  <c r="Q21" i="13"/>
  <c r="Q32" i="13"/>
  <c r="G17" i="159"/>
  <c r="G16" i="159"/>
  <c r="G15" i="159"/>
  <c r="G14" i="159"/>
  <c r="G13" i="159"/>
  <c r="G12" i="159"/>
  <c r="G11" i="159"/>
  <c r="G10" i="159"/>
  <c r="G9" i="159"/>
  <c r="G8" i="159"/>
  <c r="G7" i="159"/>
  <c r="G6" i="159"/>
  <c r="G5" i="159"/>
  <c r="Q10" i="13" s="1"/>
  <c r="G4" i="159"/>
  <c r="F4" i="159"/>
  <c r="I249" i="157"/>
  <c r="I248" i="157"/>
  <c r="I247" i="157"/>
  <c r="I246" i="157"/>
  <c r="I245" i="157"/>
  <c r="I244" i="157"/>
  <c r="I243" i="157"/>
  <c r="I242" i="157"/>
  <c r="I241" i="157"/>
  <c r="I240" i="157"/>
  <c r="I239" i="157"/>
  <c r="I238" i="157"/>
  <c r="I237" i="157"/>
  <c r="I236" i="157"/>
  <c r="I235" i="157"/>
  <c r="I234" i="157"/>
  <c r="I233" i="157"/>
  <c r="I232" i="157"/>
  <c r="I231" i="157"/>
  <c r="I230" i="157"/>
  <c r="I229" i="157"/>
  <c r="I228" i="157"/>
  <c r="I227" i="157"/>
  <c r="I226" i="157"/>
  <c r="I225" i="157"/>
  <c r="I224" i="157"/>
  <c r="I223" i="157"/>
  <c r="I221" i="157"/>
  <c r="I220" i="157"/>
  <c r="I219" i="157"/>
  <c r="I218" i="157"/>
  <c r="I217" i="157"/>
  <c r="I216" i="157"/>
  <c r="I215" i="157"/>
  <c r="I214" i="157"/>
  <c r="I213" i="157"/>
  <c r="I212" i="157"/>
  <c r="I211" i="157"/>
  <c r="I210" i="157"/>
  <c r="I209" i="157"/>
  <c r="I208" i="157"/>
  <c r="I207" i="157"/>
  <c r="I206" i="157"/>
  <c r="I205" i="157"/>
  <c r="I204" i="157"/>
  <c r="I203" i="157"/>
  <c r="I202" i="157"/>
  <c r="I201" i="157"/>
  <c r="O22" i="13" s="1"/>
  <c r="I200" i="157"/>
  <c r="I199" i="157"/>
  <c r="I195" i="157"/>
  <c r="I194" i="157"/>
  <c r="I193" i="157"/>
  <c r="I192" i="157"/>
  <c r="I191" i="157"/>
  <c r="I190" i="157"/>
  <c r="I184" i="157"/>
  <c r="I183" i="157"/>
  <c r="I113" i="157"/>
  <c r="I107" i="157"/>
  <c r="I106" i="157"/>
  <c r="I101" i="157"/>
  <c r="I89" i="157"/>
  <c r="I77" i="157"/>
  <c r="I75" i="157"/>
  <c r="I73" i="157"/>
  <c r="H222" i="157"/>
  <c r="I222" i="157" s="1"/>
  <c r="O32" i="14" l="1"/>
  <c r="P32" i="14" s="1"/>
  <c r="O21" i="14"/>
  <c r="P21" i="14" s="1"/>
  <c r="O10" i="14"/>
  <c r="P10" i="14" s="1"/>
  <c r="K16" i="151"/>
  <c r="Q11" i="13"/>
  <c r="K18" i="151"/>
  <c r="Q27" i="13"/>
  <c r="P27" i="13"/>
  <c r="Q34" i="13"/>
  <c r="H4" i="159"/>
  <c r="K8" i="151"/>
  <c r="Q25" i="13"/>
  <c r="Q33" i="13"/>
  <c r="I4" i="159"/>
  <c r="I43" i="157"/>
  <c r="I42" i="157"/>
  <c r="P36" i="13" l="1"/>
  <c r="K11" i="151"/>
  <c r="O11" i="14"/>
  <c r="K22" i="151"/>
  <c r="O27" i="14"/>
  <c r="P27" i="14" s="1"/>
  <c r="K26" i="151"/>
  <c r="O34" i="14"/>
  <c r="P34" i="14" s="1"/>
  <c r="K19" i="151"/>
  <c r="O25" i="14"/>
  <c r="K25" i="151"/>
  <c r="O33" i="14"/>
  <c r="P33" i="14" s="1"/>
  <c r="Q20" i="13"/>
  <c r="Q36" i="13"/>
  <c r="O38" i="13"/>
  <c r="O35" i="13"/>
  <c r="N35" i="13"/>
  <c r="N34" i="13"/>
  <c r="N33" i="13"/>
  <c r="N32" i="13"/>
  <c r="O31" i="13"/>
  <c r="N31" i="13"/>
  <c r="O30" i="13"/>
  <c r="N30" i="13"/>
  <c r="O29" i="13"/>
  <c r="N29" i="13"/>
  <c r="O28" i="13"/>
  <c r="N28" i="13"/>
  <c r="N26" i="13"/>
  <c r="N25" i="13"/>
  <c r="N24" i="13"/>
  <c r="N22" i="13"/>
  <c r="O19" i="13"/>
  <c r="N19" i="13"/>
  <c r="N18" i="13"/>
  <c r="O17" i="13"/>
  <c r="N17" i="13"/>
  <c r="N16" i="13"/>
  <c r="O15" i="13"/>
  <c r="N15" i="13"/>
  <c r="O14" i="13"/>
  <c r="N14" i="13"/>
  <c r="O13" i="13"/>
  <c r="N13" i="13"/>
  <c r="O12" i="13"/>
  <c r="N12" i="13"/>
  <c r="N11" i="13"/>
  <c r="N10" i="13"/>
  <c r="O9" i="13"/>
  <c r="N9" i="13"/>
  <c r="G34" i="157"/>
  <c r="G33" i="157"/>
  <c r="O18" i="13" s="1"/>
  <c r="G30" i="157"/>
  <c r="G28" i="157"/>
  <c r="F4" i="157"/>
  <c r="G6" i="157"/>
  <c r="G7" i="157"/>
  <c r="G8" i="157"/>
  <c r="G9" i="157"/>
  <c r="G10" i="157"/>
  <c r="G11" i="157"/>
  <c r="G12" i="157"/>
  <c r="G13" i="157"/>
  <c r="G14" i="157"/>
  <c r="G15" i="157"/>
  <c r="G16" i="157"/>
  <c r="G17" i="157"/>
  <c r="G18" i="157"/>
  <c r="G19" i="157"/>
  <c r="P11" i="14" l="1"/>
  <c r="O20" i="14"/>
  <c r="K12" i="151"/>
  <c r="K17" i="151" s="1"/>
  <c r="K21" i="151"/>
  <c r="K27" i="151"/>
  <c r="P25" i="14"/>
  <c r="O36" i="14"/>
  <c r="O16" i="13"/>
  <c r="O11" i="13"/>
  <c r="N20" i="13"/>
  <c r="P36" i="14" l="1"/>
  <c r="P20" i="14"/>
  <c r="K28" i="151"/>
  <c r="J20" i="151"/>
  <c r="J10" i="151"/>
  <c r="M39" i="14" l="1"/>
  <c r="M37" i="14"/>
  <c r="AF4" i="13"/>
  <c r="O32" i="13" l="1"/>
  <c r="O26" i="13"/>
  <c r="N23" i="13"/>
  <c r="N27" i="13"/>
  <c r="O24" i="13"/>
  <c r="N21" i="13" l="1"/>
  <c r="G5" i="157"/>
  <c r="O10" i="13" s="1"/>
  <c r="N38" i="13" l="1"/>
  <c r="M35" i="14"/>
  <c r="N35" i="14" s="1"/>
  <c r="M32" i="14"/>
  <c r="N32" i="14" s="1"/>
  <c r="M29" i="14"/>
  <c r="N29" i="14" s="1"/>
  <c r="M28" i="14"/>
  <c r="N28" i="14" s="1"/>
  <c r="M26" i="14"/>
  <c r="N26" i="14" s="1"/>
  <c r="M24" i="14"/>
  <c r="N24" i="14" s="1"/>
  <c r="M19" i="14"/>
  <c r="N19" i="14" s="1"/>
  <c r="M17" i="14"/>
  <c r="N17" i="14" s="1"/>
  <c r="M16" i="14"/>
  <c r="N16" i="14" s="1"/>
  <c r="M15" i="14"/>
  <c r="N15" i="14" s="1"/>
  <c r="M12" i="14"/>
  <c r="N12" i="14" s="1"/>
  <c r="O21" i="13"/>
  <c r="O34" i="13"/>
  <c r="O25" i="13"/>
  <c r="H4" i="157"/>
  <c r="O23" i="13" l="1"/>
  <c r="M23" i="14" s="1"/>
  <c r="N23" i="14" s="1"/>
  <c r="O33" i="13"/>
  <c r="O27" i="13"/>
  <c r="M21" i="14"/>
  <c r="I4" i="157"/>
  <c r="M22" i="14"/>
  <c r="N22" i="14" s="1"/>
  <c r="J15" i="151"/>
  <c r="M14" i="14"/>
  <c r="N14" i="14" s="1"/>
  <c r="J14" i="151"/>
  <c r="M18" i="14"/>
  <c r="N18" i="14" s="1"/>
  <c r="J8" i="151"/>
  <c r="M10" i="14"/>
  <c r="N10" i="14" s="1"/>
  <c r="M30" i="14"/>
  <c r="N30" i="14" s="1"/>
  <c r="J13" i="151"/>
  <c r="M13" i="14"/>
  <c r="N13" i="14" s="1"/>
  <c r="J9" i="151"/>
  <c r="M9" i="14"/>
  <c r="J24" i="151"/>
  <c r="M31" i="14"/>
  <c r="N31" i="14" s="1"/>
  <c r="J23" i="151"/>
  <c r="M38" i="14"/>
  <c r="N38" i="14" s="1"/>
  <c r="M34" i="14"/>
  <c r="N34" i="14" s="1"/>
  <c r="G4" i="157"/>
  <c r="G17" i="155"/>
  <c r="G16" i="155"/>
  <c r="M18" i="13"/>
  <c r="K23" i="13"/>
  <c r="M31" i="13"/>
  <c r="J19" i="151" l="1"/>
  <c r="M25" i="14"/>
  <c r="N25" i="14" s="1"/>
  <c r="J22" i="151"/>
  <c r="M27" i="14"/>
  <c r="N27" i="14" s="1"/>
  <c r="N9" i="14"/>
  <c r="J25" i="151"/>
  <c r="M33" i="14"/>
  <c r="N33" i="14" s="1"/>
  <c r="N21" i="14"/>
  <c r="J16" i="151"/>
  <c r="J11" i="151"/>
  <c r="M11" i="14"/>
  <c r="N11" i="14" s="1"/>
  <c r="J26" i="151"/>
  <c r="J18" i="151"/>
  <c r="N36" i="13"/>
  <c r="H16" i="13"/>
  <c r="M36" i="14" l="1"/>
  <c r="J21" i="151"/>
  <c r="J27" i="151"/>
  <c r="J12" i="151"/>
  <c r="J17" i="151" s="1"/>
  <c r="N36" i="14"/>
  <c r="N20" i="14"/>
  <c r="M20" i="14"/>
  <c r="I266" i="155"/>
  <c r="I265" i="155"/>
  <c r="I264" i="155"/>
  <c r="I263" i="155"/>
  <c r="I262" i="155"/>
  <c r="I261" i="155"/>
  <c r="I260" i="155"/>
  <c r="I259" i="155"/>
  <c r="I258" i="155"/>
  <c r="I257" i="155"/>
  <c r="I256" i="155"/>
  <c r="I255" i="155"/>
  <c r="I254" i="155"/>
  <c r="I253" i="155"/>
  <c r="I252" i="155"/>
  <c r="I251" i="155"/>
  <c r="I250" i="155"/>
  <c r="I249" i="155"/>
  <c r="I248" i="155"/>
  <c r="I247" i="155"/>
  <c r="I246" i="155"/>
  <c r="I245" i="155"/>
  <c r="I244" i="155"/>
  <c r="I243" i="155"/>
  <c r="I242" i="155"/>
  <c r="I241" i="155"/>
  <c r="I240" i="155"/>
  <c r="I239" i="155"/>
  <c r="I238" i="155"/>
  <c r="I237" i="155"/>
  <c r="I236" i="155"/>
  <c r="I235" i="155"/>
  <c r="I234" i="155"/>
  <c r="I233" i="155"/>
  <c r="I232" i="155"/>
  <c r="I231" i="155"/>
  <c r="I230" i="155"/>
  <c r="I229" i="155"/>
  <c r="I228" i="155"/>
  <c r="I227" i="155"/>
  <c r="I226" i="155"/>
  <c r="I225" i="155"/>
  <c r="I224" i="155"/>
  <c r="I223" i="155"/>
  <c r="I222" i="155"/>
  <c r="I221" i="155"/>
  <c r="I220" i="155"/>
  <c r="I219" i="155"/>
  <c r="I218" i="155"/>
  <c r="I217" i="155"/>
  <c r="I216" i="155"/>
  <c r="I215" i="155"/>
  <c r="I214" i="155"/>
  <c r="I213" i="155"/>
  <c r="I212" i="155"/>
  <c r="I211" i="155"/>
  <c r="I210" i="155"/>
  <c r="I209" i="155"/>
  <c r="I208" i="155"/>
  <c r="I207" i="155"/>
  <c r="I206" i="155"/>
  <c r="I204" i="155"/>
  <c r="I203" i="155"/>
  <c r="I202" i="155"/>
  <c r="I201" i="155"/>
  <c r="I200" i="155"/>
  <c r="I121" i="155"/>
  <c r="I120" i="155"/>
  <c r="I117" i="155"/>
  <c r="I112" i="155"/>
  <c r="I105" i="155"/>
  <c r="I95" i="155"/>
  <c r="I93" i="155"/>
  <c r="I92" i="155"/>
  <c r="I87" i="155"/>
  <c r="I84" i="155"/>
  <c r="I71" i="155"/>
  <c r="I40" i="155"/>
  <c r="I39" i="155"/>
  <c r="G33" i="155"/>
  <c r="G27" i="155"/>
  <c r="M33" i="13" l="1"/>
  <c r="M23" i="13"/>
  <c r="J28" i="151"/>
  <c r="O36" i="13"/>
  <c r="M27" i="13"/>
  <c r="I20" i="151" l="1"/>
  <c r="I10" i="151"/>
  <c r="AG36" i="13"/>
  <c r="M28" i="13"/>
  <c r="L28" i="13"/>
  <c r="L22" i="13"/>
  <c r="L27" i="13"/>
  <c r="M38" i="13" l="1"/>
  <c r="L38" i="13"/>
  <c r="K38" i="13"/>
  <c r="J38" i="13"/>
  <c r="I38" i="13"/>
  <c r="H38" i="13"/>
  <c r="K39" i="14"/>
  <c r="K37" i="14"/>
  <c r="I23" i="151" l="1"/>
  <c r="F9" i="13"/>
  <c r="M35" i="13" l="1"/>
  <c r="L35" i="13"/>
  <c r="L34" i="13"/>
  <c r="L33" i="13"/>
  <c r="L32" i="13"/>
  <c r="L31" i="13"/>
  <c r="M30" i="13"/>
  <c r="L30" i="13"/>
  <c r="M29" i="13"/>
  <c r="L29" i="13"/>
  <c r="K28" i="14"/>
  <c r="L28" i="14" s="1"/>
  <c r="M26" i="13"/>
  <c r="L26" i="13"/>
  <c r="L25" i="13"/>
  <c r="M24" i="13"/>
  <c r="L24" i="13"/>
  <c r="L23" i="13"/>
  <c r="M22" i="13"/>
  <c r="L21" i="13"/>
  <c r="M19" i="13"/>
  <c r="L19" i="13"/>
  <c r="L18" i="13"/>
  <c r="M17" i="13"/>
  <c r="L17" i="13"/>
  <c r="M16" i="13"/>
  <c r="L16" i="13"/>
  <c r="M15" i="13"/>
  <c r="L15" i="13"/>
  <c r="M14" i="13"/>
  <c r="L14" i="13"/>
  <c r="M13" i="13"/>
  <c r="L13" i="13"/>
  <c r="L12" i="13"/>
  <c r="L11" i="13"/>
  <c r="L10" i="13"/>
  <c r="M9" i="13"/>
  <c r="L9" i="13"/>
  <c r="M21" i="13"/>
  <c r="M12" i="13"/>
  <c r="G14" i="155"/>
  <c r="G13" i="155"/>
  <c r="G12" i="155"/>
  <c r="G11" i="155"/>
  <c r="G10" i="155"/>
  <c r="G9" i="155"/>
  <c r="G8" i="155"/>
  <c r="G7" i="155"/>
  <c r="G6" i="155"/>
  <c r="G5" i="155"/>
  <c r="H4" i="155"/>
  <c r="F4" i="155"/>
  <c r="K38" i="14"/>
  <c r="L38" i="14" s="1"/>
  <c r="M11" i="13" l="1"/>
  <c r="I9" i="151"/>
  <c r="K19" i="14"/>
  <c r="L19" i="14" s="1"/>
  <c r="K26" i="14"/>
  <c r="L26" i="14" s="1"/>
  <c r="K17" i="14"/>
  <c r="L17" i="14" s="1"/>
  <c r="K24" i="14"/>
  <c r="L24" i="14" s="1"/>
  <c r="K15" i="14"/>
  <c r="L15" i="14" s="1"/>
  <c r="K22" i="14"/>
  <c r="L22" i="14" s="1"/>
  <c r="K16" i="14"/>
  <c r="L16" i="14" s="1"/>
  <c r="K29" i="14"/>
  <c r="L29" i="14" s="1"/>
  <c r="K35" i="14"/>
  <c r="L35" i="14" s="1"/>
  <c r="O20" i="13"/>
  <c r="K30" i="14"/>
  <c r="L30" i="14" s="1"/>
  <c r="K14" i="14"/>
  <c r="L14" i="14" s="1"/>
  <c r="I15" i="151"/>
  <c r="K18" i="14"/>
  <c r="L18" i="14" s="1"/>
  <c r="I14" i="151"/>
  <c r="K21" i="14"/>
  <c r="L21" i="14" s="1"/>
  <c r="K31" i="14"/>
  <c r="L31" i="14" s="1"/>
  <c r="I24" i="151"/>
  <c r="K13" i="14"/>
  <c r="L13" i="14" s="1"/>
  <c r="I13" i="151"/>
  <c r="K12" i="14"/>
  <c r="L12" i="14" s="1"/>
  <c r="L36" i="13"/>
  <c r="M32" i="13"/>
  <c r="M25" i="13"/>
  <c r="I4" i="155"/>
  <c r="M34" i="13"/>
  <c r="K23" i="14"/>
  <c r="L23" i="14" s="1"/>
  <c r="M10" i="13"/>
  <c r="G4" i="155"/>
  <c r="K9" i="14"/>
  <c r="L20" i="13"/>
  <c r="K34" i="14" l="1"/>
  <c r="L34" i="14" s="1"/>
  <c r="K32" i="14"/>
  <c r="L32" i="14" s="1"/>
  <c r="K11" i="14"/>
  <c r="L11" i="14" s="1"/>
  <c r="I11" i="151"/>
  <c r="I16" i="151"/>
  <c r="I18" i="151"/>
  <c r="K10" i="14"/>
  <c r="L10" i="14" s="1"/>
  <c r="I8" i="151"/>
  <c r="K33" i="14"/>
  <c r="L33" i="14" s="1"/>
  <c r="I25" i="151"/>
  <c r="K27" i="14"/>
  <c r="L27" i="14" s="1"/>
  <c r="I22" i="151"/>
  <c r="I26" i="151"/>
  <c r="K25" i="14"/>
  <c r="L25" i="14" s="1"/>
  <c r="I19" i="151"/>
  <c r="M36" i="13"/>
  <c r="M20" i="13"/>
  <c r="L9" i="14"/>
  <c r="I205" i="154"/>
  <c r="I204" i="154"/>
  <c r="I203" i="154"/>
  <c r="I202" i="154"/>
  <c r="I193" i="154"/>
  <c r="I192" i="154"/>
  <c r="I114" i="154"/>
  <c r="I110" i="154"/>
  <c r="I99" i="154"/>
  <c r="I84" i="154"/>
  <c r="I75" i="154"/>
  <c r="I47" i="154"/>
  <c r="I46" i="154"/>
  <c r="I228" i="154"/>
  <c r="I229" i="154"/>
  <c r="I230" i="154"/>
  <c r="I231" i="154"/>
  <c r="I232" i="154"/>
  <c r="I233" i="154"/>
  <c r="I234" i="154"/>
  <c r="I235" i="154"/>
  <c r="I236" i="154"/>
  <c r="I237" i="154"/>
  <c r="I238" i="154"/>
  <c r="I239" i="154"/>
  <c r="I240" i="154"/>
  <c r="I241" i="154"/>
  <c r="I242" i="154"/>
  <c r="I243" i="154"/>
  <c r="I244" i="154"/>
  <c r="I245" i="154"/>
  <c r="I246" i="154"/>
  <c r="I247" i="154"/>
  <c r="I248" i="154"/>
  <c r="I249" i="154"/>
  <c r="I250" i="154"/>
  <c r="I251" i="154"/>
  <c r="I252" i="154"/>
  <c r="I253" i="154"/>
  <c r="I254" i="154"/>
  <c r="I255" i="154"/>
  <c r="I256" i="154"/>
  <c r="I257" i="154"/>
  <c r="I258" i="154"/>
  <c r="I259" i="154"/>
  <c r="I260" i="154"/>
  <c r="I261" i="154"/>
  <c r="I262" i="154"/>
  <c r="I263" i="154"/>
  <c r="I264" i="154"/>
  <c r="I265" i="154"/>
  <c r="I208" i="154"/>
  <c r="I209" i="154"/>
  <c r="I210" i="154"/>
  <c r="I211" i="154"/>
  <c r="I212" i="154"/>
  <c r="I213" i="154"/>
  <c r="I214" i="154"/>
  <c r="I215" i="154"/>
  <c r="I216" i="154"/>
  <c r="I217" i="154"/>
  <c r="I218" i="154"/>
  <c r="I219" i="154"/>
  <c r="I220" i="154"/>
  <c r="I221" i="154"/>
  <c r="I222" i="154"/>
  <c r="I223" i="154"/>
  <c r="I224" i="154"/>
  <c r="I225" i="154"/>
  <c r="I226" i="154"/>
  <c r="I227" i="154"/>
  <c r="G6" i="154"/>
  <c r="G7" i="154"/>
  <c r="G8" i="154"/>
  <c r="G9" i="154"/>
  <c r="G10" i="154"/>
  <c r="G11" i="154"/>
  <c r="G12" i="154"/>
  <c r="G13" i="154"/>
  <c r="G14" i="154"/>
  <c r="G15" i="154"/>
  <c r="G16" i="154"/>
  <c r="G17" i="154"/>
  <c r="G18" i="154"/>
  <c r="G20" i="154"/>
  <c r="G21" i="154"/>
  <c r="G22" i="154"/>
  <c r="G23" i="154"/>
  <c r="G24" i="154"/>
  <c r="K20" i="14" l="1"/>
  <c r="K36" i="14"/>
  <c r="L36" i="14"/>
  <c r="I21" i="151"/>
  <c r="I27" i="151"/>
  <c r="I12" i="151"/>
  <c r="I17" i="151" s="1"/>
  <c r="L20" i="14"/>
  <c r="I28" i="151" l="1"/>
  <c r="I39" i="14"/>
  <c r="I37" i="14"/>
  <c r="H20" i="151"/>
  <c r="H10" i="151"/>
  <c r="H34" i="13" l="1"/>
  <c r="J34" i="13"/>
  <c r="K35" i="13"/>
  <c r="J35" i="13"/>
  <c r="J33" i="13"/>
  <c r="J32" i="13"/>
  <c r="K31" i="13"/>
  <c r="J31" i="13"/>
  <c r="K30" i="13"/>
  <c r="J30" i="13"/>
  <c r="K29" i="13"/>
  <c r="J29" i="13"/>
  <c r="K28" i="13"/>
  <c r="J28" i="13"/>
  <c r="J27" i="13"/>
  <c r="K26" i="13"/>
  <c r="J26" i="13"/>
  <c r="J25" i="13"/>
  <c r="K24" i="13"/>
  <c r="J24" i="13"/>
  <c r="J21" i="13"/>
  <c r="K19" i="13"/>
  <c r="J19" i="13"/>
  <c r="K18" i="13"/>
  <c r="J18" i="13"/>
  <c r="K17" i="13"/>
  <c r="J17" i="13"/>
  <c r="J16" i="13"/>
  <c r="K15" i="13"/>
  <c r="J15" i="13"/>
  <c r="K14" i="13"/>
  <c r="J14" i="13"/>
  <c r="J13" i="13"/>
  <c r="K12" i="13"/>
  <c r="J12" i="13"/>
  <c r="J11" i="13"/>
  <c r="J10" i="13"/>
  <c r="K9" i="13"/>
  <c r="J9" i="13"/>
  <c r="I35" i="13"/>
  <c r="H35" i="13"/>
  <c r="H33" i="13"/>
  <c r="H32" i="13"/>
  <c r="I31" i="13"/>
  <c r="H31" i="13"/>
  <c r="I30" i="13"/>
  <c r="H30" i="13"/>
  <c r="I29" i="13"/>
  <c r="H29" i="13"/>
  <c r="I28" i="13"/>
  <c r="H28" i="13"/>
  <c r="H27" i="13"/>
  <c r="I26" i="13"/>
  <c r="H26" i="13"/>
  <c r="H25" i="13"/>
  <c r="I24" i="13"/>
  <c r="H24" i="13"/>
  <c r="H22" i="13"/>
  <c r="H21" i="13"/>
  <c r="I19" i="13"/>
  <c r="H19" i="13"/>
  <c r="I18" i="13"/>
  <c r="H18" i="13"/>
  <c r="I17" i="13"/>
  <c r="H17" i="13"/>
  <c r="I15" i="13"/>
  <c r="H15" i="13"/>
  <c r="I14" i="13"/>
  <c r="H14" i="13"/>
  <c r="H13" i="13"/>
  <c r="I12" i="13"/>
  <c r="H12" i="13"/>
  <c r="H11" i="13"/>
  <c r="H10" i="13"/>
  <c r="I9" i="13"/>
  <c r="H9" i="13"/>
  <c r="I24" i="14" l="1"/>
  <c r="J24" i="14" s="1"/>
  <c r="I35" i="14"/>
  <c r="J35" i="14" s="1"/>
  <c r="I19" i="14"/>
  <c r="J19" i="14" s="1"/>
  <c r="I15" i="14"/>
  <c r="J15" i="14" s="1"/>
  <c r="I29" i="14"/>
  <c r="J29" i="14" s="1"/>
  <c r="I12" i="14"/>
  <c r="J12" i="14" s="1"/>
  <c r="I17" i="14"/>
  <c r="J17" i="14" s="1"/>
  <c r="I26" i="14"/>
  <c r="J26" i="14" s="1"/>
  <c r="H23" i="151"/>
  <c r="I38" i="14"/>
  <c r="J38" i="14" s="1"/>
  <c r="I9" i="14"/>
  <c r="J9" i="14" s="1"/>
  <c r="H9" i="151"/>
  <c r="I18" i="14"/>
  <c r="J18" i="14" s="1"/>
  <c r="H14" i="151"/>
  <c r="I14" i="14"/>
  <c r="J14" i="14" s="1"/>
  <c r="H24" i="151"/>
  <c r="I31" i="14"/>
  <c r="J31" i="14" s="1"/>
  <c r="I28" i="14"/>
  <c r="J28" i="14" s="1"/>
  <c r="I30" i="14"/>
  <c r="J30" i="14" s="1"/>
  <c r="J20" i="13"/>
  <c r="I91" i="153" l="1"/>
  <c r="K27" i="13"/>
  <c r="J23" i="13"/>
  <c r="K22" i="13"/>
  <c r="I207" i="154"/>
  <c r="K32" i="13"/>
  <c r="K13" i="13"/>
  <c r="K16" i="13"/>
  <c r="G5" i="154"/>
  <c r="K10" i="13" s="1"/>
  <c r="F4" i="154"/>
  <c r="J36" i="13" l="1"/>
  <c r="I22" i="14"/>
  <c r="J22" i="14" s="1"/>
  <c r="H8" i="151"/>
  <c r="I10" i="14"/>
  <c r="J10" i="14" s="1"/>
  <c r="I27" i="14"/>
  <c r="J27" i="14" s="1"/>
  <c r="H22" i="151"/>
  <c r="I13" i="14"/>
  <c r="J13" i="14" s="1"/>
  <c r="H13" i="151"/>
  <c r="I16" i="14"/>
  <c r="J16" i="14" s="1"/>
  <c r="H15" i="151"/>
  <c r="I32" i="14"/>
  <c r="J32" i="14" s="1"/>
  <c r="H4" i="154"/>
  <c r="I4" i="154"/>
  <c r="K34" i="13"/>
  <c r="K21" i="13"/>
  <c r="G4" i="154"/>
  <c r="K11" i="13"/>
  <c r="K25" i="13"/>
  <c r="K33" i="13"/>
  <c r="I34" i="14" l="1"/>
  <c r="J34" i="14" s="1"/>
  <c r="H26" i="151"/>
  <c r="K20" i="13"/>
  <c r="H11" i="151"/>
  <c r="H12" i="151" s="1"/>
  <c r="I11" i="14"/>
  <c r="J11" i="14" s="1"/>
  <c r="H16" i="151"/>
  <c r="H19" i="151"/>
  <c r="I25" i="14"/>
  <c r="J25" i="14" s="1"/>
  <c r="H25" i="151"/>
  <c r="I33" i="14"/>
  <c r="J33" i="14" s="1"/>
  <c r="I21" i="14"/>
  <c r="J21" i="14" s="1"/>
  <c r="H17" i="151" l="1"/>
  <c r="J20" i="14"/>
  <c r="H27" i="151"/>
  <c r="I20" i="14"/>
  <c r="K36" i="13"/>
  <c r="I23" i="14"/>
  <c r="J23" i="14" s="1"/>
  <c r="H18" i="151"/>
  <c r="H21" i="151" s="1"/>
  <c r="H28" i="151" s="1"/>
  <c r="H239" i="153"/>
  <c r="H23" i="13" s="1"/>
  <c r="H36" i="13" l="1"/>
  <c r="I36" i="14"/>
  <c r="J36" i="14"/>
  <c r="I240" i="153"/>
  <c r="I292" i="153"/>
  <c r="I263" i="153"/>
  <c r="I262" i="153"/>
  <c r="I261" i="153"/>
  <c r="I260" i="153"/>
  <c r="I259" i="153"/>
  <c r="I258" i="153"/>
  <c r="I257" i="153"/>
  <c r="I256" i="153"/>
  <c r="I255" i="153"/>
  <c r="I254" i="153"/>
  <c r="I253" i="153"/>
  <c r="I252" i="153"/>
  <c r="I251" i="153"/>
  <c r="I250" i="153"/>
  <c r="I249" i="153"/>
  <c r="I248" i="153"/>
  <c r="I247" i="153"/>
  <c r="I246" i="153"/>
  <c r="I245" i="153"/>
  <c r="I244" i="153"/>
  <c r="I243" i="153"/>
  <c r="I242" i="153"/>
  <c r="I241" i="153"/>
  <c r="I239" i="153"/>
  <c r="I238" i="153"/>
  <c r="I237" i="153"/>
  <c r="I236" i="153"/>
  <c r="I235" i="153"/>
  <c r="I234" i="153"/>
  <c r="I233" i="153"/>
  <c r="I232" i="153"/>
  <c r="I231" i="153"/>
  <c r="I230" i="153"/>
  <c r="I229" i="153"/>
  <c r="I228" i="153"/>
  <c r="I227" i="153"/>
  <c r="I226" i="153"/>
  <c r="I225" i="153"/>
  <c r="I224" i="153"/>
  <c r="I223" i="153"/>
  <c r="I222" i="153"/>
  <c r="I221" i="153"/>
  <c r="I220" i="153"/>
  <c r="I219" i="153"/>
  <c r="I218" i="153"/>
  <c r="I217" i="153"/>
  <c r="I216" i="153"/>
  <c r="I215" i="153"/>
  <c r="I214" i="153"/>
  <c r="I213" i="153"/>
  <c r="I212" i="153"/>
  <c r="I211" i="153"/>
  <c r="I210" i="153"/>
  <c r="I209" i="153"/>
  <c r="I208" i="153"/>
  <c r="I207" i="153"/>
  <c r="I206" i="153"/>
  <c r="I205" i="153"/>
  <c r="I204" i="153"/>
  <c r="I203" i="153"/>
  <c r="I202" i="153"/>
  <c r="I201" i="153"/>
  <c r="I200" i="153"/>
  <c r="I199" i="153"/>
  <c r="I198" i="153"/>
  <c r="I197" i="153"/>
  <c r="I22" i="13" s="1"/>
  <c r="I196" i="153"/>
  <c r="I195" i="153"/>
  <c r="I21" i="13" s="1"/>
  <c r="I193" i="153"/>
  <c r="I27" i="13" l="1"/>
  <c r="I23" i="13"/>
  <c r="I192" i="153"/>
  <c r="I191" i="153"/>
  <c r="I190" i="153"/>
  <c r="I189" i="153"/>
  <c r="I188" i="153"/>
  <c r="I185" i="153"/>
  <c r="I32" i="13" s="1"/>
  <c r="I149" i="153"/>
  <c r="I48" i="153"/>
  <c r="I119" i="153"/>
  <c r="I115" i="153"/>
  <c r="I113" i="153"/>
  <c r="I102" i="153"/>
  <c r="I101" i="153"/>
  <c r="I98" i="153"/>
  <c r="I93" i="153"/>
  <c r="I90" i="153"/>
  <c r="I86" i="153"/>
  <c r="I80" i="153"/>
  <c r="I79" i="153"/>
  <c r="I78" i="153"/>
  <c r="I47" i="153"/>
  <c r="I46" i="153"/>
  <c r="G34" i="153"/>
  <c r="I13" i="13" s="1"/>
  <c r="G30" i="153"/>
  <c r="I16" i="13" s="1"/>
  <c r="G21" i="153"/>
  <c r="G19" i="153"/>
  <c r="I25" i="13" l="1"/>
  <c r="I33" i="13"/>
  <c r="I34" i="13"/>
  <c r="G16" i="153"/>
  <c r="G18" i="153"/>
  <c r="G14" i="153"/>
  <c r="G6" i="153"/>
  <c r="G15" i="153" l="1"/>
  <c r="G13" i="153"/>
  <c r="G12" i="153"/>
  <c r="G11" i="153"/>
  <c r="G10" i="153"/>
  <c r="G9" i="153"/>
  <c r="G8" i="153"/>
  <c r="G7" i="153"/>
  <c r="I11" i="13" s="1"/>
  <c r="G5" i="153"/>
  <c r="I10" i="13" s="1"/>
  <c r="H4" i="153"/>
  <c r="F4" i="153"/>
  <c r="I36" i="13" l="1"/>
  <c r="I20" i="13"/>
  <c r="G4" i="153"/>
  <c r="I4" i="153"/>
  <c r="G26" i="151" l="1"/>
  <c r="G25" i="151"/>
  <c r="G24" i="151"/>
  <c r="G23" i="151"/>
  <c r="G22" i="151"/>
  <c r="G20" i="151"/>
  <c r="G19" i="151"/>
  <c r="G18" i="151"/>
  <c r="G15" i="151"/>
  <c r="G14" i="151"/>
  <c r="G13" i="151"/>
  <c r="G11" i="151"/>
  <c r="G10" i="151"/>
  <c r="G9" i="151"/>
  <c r="G8" i="151"/>
  <c r="G21" i="151" l="1"/>
  <c r="G12" i="151"/>
  <c r="G16" i="151"/>
  <c r="G27" i="151"/>
  <c r="G28" i="151" l="1"/>
  <c r="G17" i="151"/>
  <c r="G39" i="14" l="1"/>
  <c r="G38" i="14"/>
  <c r="H38" i="14" s="1"/>
  <c r="G37" i="14"/>
  <c r="G32" i="14"/>
  <c r="G26" i="14"/>
  <c r="G24" i="14"/>
  <c r="H24" i="14" s="1"/>
  <c r="G14" i="14"/>
  <c r="H14" i="14" s="1"/>
  <c r="G12" i="14"/>
  <c r="H12" i="14" s="1"/>
  <c r="G35" i="14"/>
  <c r="H35" i="14" s="1"/>
  <c r="G31" i="14"/>
  <c r="H31" i="14" s="1"/>
  <c r="G30" i="14"/>
  <c r="H30" i="14" s="1"/>
  <c r="G29" i="14"/>
  <c r="H29" i="14" s="1"/>
  <c r="G28" i="14"/>
  <c r="H28" i="14" s="1"/>
  <c r="G25" i="14"/>
  <c r="H25" i="14" s="1"/>
  <c r="G22" i="14"/>
  <c r="H22" i="14" s="1"/>
  <c r="G19" i="14"/>
  <c r="H19" i="14" s="1"/>
  <c r="G18" i="14"/>
  <c r="G17" i="14"/>
  <c r="H17" i="14" s="1"/>
  <c r="G16" i="14"/>
  <c r="H16" i="14" s="1"/>
  <c r="G15" i="14"/>
  <c r="G13" i="14"/>
  <c r="H13" i="14" s="1"/>
  <c r="G10" i="14"/>
  <c r="H10" i="14" s="1"/>
  <c r="H20" i="13"/>
  <c r="F33" i="13"/>
  <c r="I214" i="149"/>
  <c r="G33" i="14" s="1"/>
  <c r="I213" i="149"/>
  <c r="I212" i="149"/>
  <c r="I206" i="149"/>
  <c r="I155" i="149"/>
  <c r="I129" i="149"/>
  <c r="I121" i="149"/>
  <c r="I113" i="149"/>
  <c r="I89" i="149"/>
  <c r="G34" i="14" s="1"/>
  <c r="I83" i="149"/>
  <c r="I37" i="149"/>
  <c r="I36" i="149"/>
  <c r="I234" i="149"/>
  <c r="I235" i="149"/>
  <c r="I236" i="149"/>
  <c r="I237" i="149"/>
  <c r="I238" i="149"/>
  <c r="G27" i="14" s="1"/>
  <c r="H27" i="14" s="1"/>
  <c r="I239" i="149"/>
  <c r="I240" i="149"/>
  <c r="I241" i="149"/>
  <c r="I242" i="149"/>
  <c r="I243" i="149"/>
  <c r="I244" i="149"/>
  <c r="I245" i="149"/>
  <c r="I246" i="149"/>
  <c r="I247" i="149"/>
  <c r="I248" i="149"/>
  <c r="I249" i="149"/>
  <c r="I250" i="149"/>
  <c r="I251" i="149"/>
  <c r="I252" i="149"/>
  <c r="I253" i="149"/>
  <c r="I254" i="149"/>
  <c r="I255" i="149"/>
  <c r="I256" i="149"/>
  <c r="I257" i="149"/>
  <c r="I258" i="149"/>
  <c r="I259" i="149"/>
  <c r="I260" i="149"/>
  <c r="I261" i="149"/>
  <c r="I262" i="149"/>
  <c r="I263" i="149"/>
  <c r="I264" i="149"/>
  <c r="I265" i="149"/>
  <c r="I266" i="149"/>
  <c r="I267" i="149"/>
  <c r="I268" i="149"/>
  <c r="I269" i="149"/>
  <c r="I270" i="149"/>
  <c r="I271" i="149"/>
  <c r="I272" i="149"/>
  <c r="I273" i="149"/>
  <c r="I274" i="149"/>
  <c r="H15" i="14" l="1"/>
  <c r="H32" i="14"/>
  <c r="H33" i="14"/>
  <c r="H18" i="14"/>
  <c r="H26" i="14"/>
  <c r="G27" i="13"/>
  <c r="H34" i="14"/>
  <c r="G21" i="14"/>
  <c r="H21" i="14" s="1"/>
  <c r="G9" i="14"/>
  <c r="H9" i="14" l="1"/>
  <c r="I24" i="152"/>
  <c r="I17" i="152"/>
  <c r="I16" i="152"/>
  <c r="I13" i="152"/>
  <c r="I10" i="152"/>
  <c r="I9" i="152"/>
  <c r="G24" i="152"/>
  <c r="G17" i="152"/>
  <c r="G16" i="152"/>
  <c r="G13" i="152"/>
  <c r="G10" i="152"/>
  <c r="G9" i="152"/>
  <c r="E9" i="152"/>
  <c r="E10" i="152"/>
  <c r="E24" i="152"/>
  <c r="E17" i="152"/>
  <c r="E16" i="152"/>
  <c r="E15" i="152"/>
  <c r="E13" i="152"/>
  <c r="F20" i="151" l="1"/>
  <c r="Q20" i="151" s="1"/>
  <c r="F10" i="151"/>
  <c r="Q10" i="151" s="1"/>
  <c r="E39" i="14" l="1"/>
  <c r="E37" i="14"/>
  <c r="G35" i="13" l="1"/>
  <c r="G31" i="13"/>
  <c r="G30" i="13"/>
  <c r="G29" i="13"/>
  <c r="P35" i="151" s="1"/>
  <c r="G28" i="13"/>
  <c r="G26" i="13"/>
  <c r="F35" i="13"/>
  <c r="F34" i="13"/>
  <c r="F32" i="13"/>
  <c r="F31" i="13"/>
  <c r="F30" i="13"/>
  <c r="F29" i="13"/>
  <c r="F28" i="13"/>
  <c r="F27" i="13"/>
  <c r="F26" i="13"/>
  <c r="F25" i="13"/>
  <c r="G22" i="13"/>
  <c r="P34" i="151" s="1"/>
  <c r="G24" i="13"/>
  <c r="F22" i="13"/>
  <c r="F24" i="13"/>
  <c r="F21" i="13"/>
  <c r="N35" i="151" l="1"/>
  <c r="O35" i="151"/>
  <c r="N34" i="151"/>
  <c r="O34" i="151"/>
  <c r="L35" i="151"/>
  <c r="M35" i="151"/>
  <c r="L34" i="151"/>
  <c r="M34" i="151"/>
  <c r="J35" i="151"/>
  <c r="K35" i="151"/>
  <c r="J34" i="151"/>
  <c r="K34" i="151"/>
  <c r="H35" i="151"/>
  <c r="I35" i="151"/>
  <c r="H34" i="151"/>
  <c r="I34" i="151"/>
  <c r="I21" i="152"/>
  <c r="G35" i="151"/>
  <c r="I22" i="152"/>
  <c r="E26" i="14"/>
  <c r="F26" i="14" s="1"/>
  <c r="E35" i="14"/>
  <c r="F35" i="14" s="1"/>
  <c r="G34" i="151"/>
  <c r="G34" i="13"/>
  <c r="E24" i="14"/>
  <c r="F24" i="14" s="1"/>
  <c r="J20" i="152"/>
  <c r="E28" i="14"/>
  <c r="F28" i="14" s="1"/>
  <c r="J24" i="152"/>
  <c r="I23" i="152"/>
  <c r="G21" i="13"/>
  <c r="E29" i="14"/>
  <c r="F29" i="14" s="1"/>
  <c r="F35" i="151"/>
  <c r="E22" i="14"/>
  <c r="F22" i="14" s="1"/>
  <c r="F34" i="151"/>
  <c r="E31" i="14"/>
  <c r="F31" i="14" s="1"/>
  <c r="F24" i="151"/>
  <c r="Q24" i="151" s="1"/>
  <c r="E30" i="14"/>
  <c r="F30" i="14" s="1"/>
  <c r="E34" i="14" l="1"/>
  <c r="F34" i="14" s="1"/>
  <c r="E21" i="14"/>
  <c r="F21" i="14" s="1"/>
  <c r="J22" i="152"/>
  <c r="I233" i="149"/>
  <c r="F23" i="13"/>
  <c r="I19" i="152" l="1"/>
  <c r="I25" i="152" s="1"/>
  <c r="E27" i="14"/>
  <c r="F27" i="14" s="1"/>
  <c r="F22" i="151"/>
  <c r="Q22" i="151" s="1"/>
  <c r="I217" i="149"/>
  <c r="I218" i="149"/>
  <c r="I219" i="149"/>
  <c r="I220" i="149"/>
  <c r="I221" i="149"/>
  <c r="I222" i="149"/>
  <c r="I223" i="149"/>
  <c r="I224" i="149"/>
  <c r="I225" i="149"/>
  <c r="I226" i="149"/>
  <c r="I227" i="149"/>
  <c r="I228" i="149"/>
  <c r="I229" i="149"/>
  <c r="I230" i="149"/>
  <c r="I231" i="149"/>
  <c r="I232" i="149"/>
  <c r="G14" i="13" l="1"/>
  <c r="G15" i="13"/>
  <c r="G16" i="13"/>
  <c r="G17" i="13"/>
  <c r="G18" i="13"/>
  <c r="G19" i="13"/>
  <c r="G13" i="13"/>
  <c r="F14" i="13"/>
  <c r="F15" i="13"/>
  <c r="F16" i="13"/>
  <c r="F17" i="13"/>
  <c r="F18" i="13"/>
  <c r="F19" i="13"/>
  <c r="F13" i="13"/>
  <c r="G12" i="13"/>
  <c r="G9" i="13"/>
  <c r="F10" i="13"/>
  <c r="F11" i="13"/>
  <c r="F12" i="13"/>
  <c r="G6" i="149"/>
  <c r="G10" i="13" s="1"/>
  <c r="G11" i="149"/>
  <c r="G12" i="149"/>
  <c r="G13" i="149"/>
  <c r="G14" i="149"/>
  <c r="G15" i="149"/>
  <c r="G23" i="13"/>
  <c r="G32" i="13"/>
  <c r="G10" i="149"/>
  <c r="G9" i="149"/>
  <c r="G8" i="149"/>
  <c r="G7" i="149"/>
  <c r="G5" i="149"/>
  <c r="H4" i="149"/>
  <c r="F4" i="149"/>
  <c r="J26" i="152"/>
  <c r="F36" i="13"/>
  <c r="I14" i="152" l="1"/>
  <c r="I26" i="152"/>
  <c r="I27" i="152" s="1"/>
  <c r="E15" i="14"/>
  <c r="F15" i="14" s="1"/>
  <c r="J16" i="152"/>
  <c r="J19" i="152"/>
  <c r="J14" i="152"/>
  <c r="E19" i="14"/>
  <c r="F19" i="14" s="1"/>
  <c r="I15" i="152"/>
  <c r="G23" i="14"/>
  <c r="H23" i="14" s="1"/>
  <c r="G33" i="13"/>
  <c r="I12" i="152"/>
  <c r="E17" i="14"/>
  <c r="F17" i="14" s="1"/>
  <c r="J17" i="152"/>
  <c r="E12" i="14"/>
  <c r="F12" i="14" s="1"/>
  <c r="J13" i="152"/>
  <c r="E16" i="14"/>
  <c r="F16" i="14" s="1"/>
  <c r="J15" i="152"/>
  <c r="E32" i="14"/>
  <c r="F32" i="14" s="1"/>
  <c r="F26" i="151"/>
  <c r="Q26" i="151" s="1"/>
  <c r="G25" i="13"/>
  <c r="E9" i="14"/>
  <c r="F9" i="14" s="1"/>
  <c r="F9" i="151"/>
  <c r="Q9" i="151" s="1"/>
  <c r="E23" i="14"/>
  <c r="F23" i="14" s="1"/>
  <c r="F18" i="151"/>
  <c r="Q18" i="151" s="1"/>
  <c r="E13" i="14"/>
  <c r="F13" i="14" s="1"/>
  <c r="F13" i="151"/>
  <c r="Q13" i="151" s="1"/>
  <c r="E10" i="14"/>
  <c r="F10" i="14" s="1"/>
  <c r="F8" i="151"/>
  <c r="Q8" i="151" s="1"/>
  <c r="E18" i="14"/>
  <c r="F18" i="14" s="1"/>
  <c r="F14" i="151"/>
  <c r="Q14" i="151" s="1"/>
  <c r="E14" i="14"/>
  <c r="F14" i="14" s="1"/>
  <c r="F15" i="151"/>
  <c r="Q15" i="151" s="1"/>
  <c r="E38" i="14"/>
  <c r="F38" i="14" s="1"/>
  <c r="F23" i="151"/>
  <c r="Q23" i="151" s="1"/>
  <c r="G11" i="13"/>
  <c r="F20" i="13"/>
  <c r="I4" i="149"/>
  <c r="G4" i="149"/>
  <c r="Q16" i="151" l="1"/>
  <c r="I18" i="152"/>
  <c r="F11" i="151"/>
  <c r="Q11" i="151" s="1"/>
  <c r="J21" i="152"/>
  <c r="F25" i="151"/>
  <c r="Q25" i="151" s="1"/>
  <c r="Q27" i="151" s="1"/>
  <c r="G36" i="14"/>
  <c r="G11" i="14"/>
  <c r="H11" i="14" s="1"/>
  <c r="E33" i="14"/>
  <c r="F33" i="14" s="1"/>
  <c r="J23" i="152"/>
  <c r="J12" i="152"/>
  <c r="J18" i="152" s="1"/>
  <c r="E25" i="14"/>
  <c r="F25" i="14" s="1"/>
  <c r="F19" i="151"/>
  <c r="Q19" i="151" s="1"/>
  <c r="G36" i="13"/>
  <c r="F16" i="151"/>
  <c r="G20" i="13"/>
  <c r="E11" i="14"/>
  <c r="F11" i="14" s="1"/>
  <c r="Q21" i="151" l="1"/>
  <c r="Q12" i="151"/>
  <c r="Q17" i="151" s="1"/>
  <c r="F27" i="151"/>
  <c r="F12" i="151"/>
  <c r="F17" i="151" s="1"/>
  <c r="F21" i="151"/>
  <c r="H36" i="14"/>
  <c r="J25" i="152"/>
  <c r="G20" i="14"/>
  <c r="F36" i="14"/>
  <c r="E36" i="14"/>
  <c r="E20" i="14"/>
  <c r="Q28" i="151" l="1"/>
  <c r="F28" i="151"/>
  <c r="H20" i="14"/>
  <c r="F20" i="14"/>
  <c r="H26" i="152"/>
  <c r="G22" i="152"/>
  <c r="G21" i="152"/>
  <c r="G26" i="152"/>
  <c r="G27" i="152" s="1"/>
  <c r="H16" i="152"/>
  <c r="H14" i="152"/>
  <c r="G15" i="152"/>
  <c r="G14" i="152"/>
  <c r="G23" i="152" l="1"/>
  <c r="H13" i="152"/>
  <c r="H15" i="152"/>
  <c r="H17" i="152"/>
  <c r="H20" i="152" l="1"/>
  <c r="G12" i="152"/>
  <c r="G18" i="152" s="1"/>
  <c r="H24" i="152" l="1"/>
  <c r="H22" i="152"/>
  <c r="G19" i="152" l="1"/>
  <c r="G25" i="152" s="1"/>
  <c r="H21" i="152" l="1"/>
  <c r="H23" i="152"/>
  <c r="H12" i="152"/>
  <c r="H18" i="152" s="1"/>
  <c r="H19" i="152" l="1"/>
  <c r="H25" i="152" s="1"/>
  <c r="E26" i="152" l="1"/>
  <c r="E27" i="152" s="1"/>
  <c r="E22" i="152"/>
  <c r="E21" i="152"/>
  <c r="F20" i="152"/>
  <c r="E14" i="152"/>
  <c r="F17" i="152" l="1"/>
  <c r="F16" i="152"/>
  <c r="E12" i="152"/>
  <c r="E18" i="152" s="1"/>
  <c r="E23" i="152"/>
  <c r="F26" i="152" l="1"/>
  <c r="F14" i="152"/>
  <c r="F22" i="152" l="1"/>
  <c r="E19" i="152"/>
  <c r="E25" i="152" s="1"/>
  <c r="F24" i="152" l="1"/>
  <c r="F13" i="152" l="1"/>
  <c r="F23" i="152" l="1"/>
  <c r="F19" i="152"/>
  <c r="F21" i="152"/>
  <c r="F12" i="152"/>
  <c r="F18" i="152" s="1"/>
  <c r="F25" i="152" l="1"/>
  <c r="AE52" i="13"/>
  <c r="L9" i="140" l="1"/>
  <c r="D6" i="141" l="1"/>
  <c r="L23" i="140" l="1"/>
  <c r="P18" i="136" l="1"/>
  <c r="D6" i="136"/>
  <c r="Q18" i="136" l="1"/>
  <c r="H8" i="135"/>
  <c r="G8" i="135"/>
  <c r="F4" i="135"/>
  <c r="K3" i="135"/>
  <c r="J3" i="135"/>
  <c r="I3" i="135"/>
  <c r="K2" i="135"/>
  <c r="K4" i="135" s="1"/>
  <c r="J2" i="135"/>
  <c r="J4" i="135" s="1"/>
  <c r="I2" i="135"/>
  <c r="I4" i="135" s="1"/>
  <c r="C6" i="135"/>
  <c r="L23" i="134"/>
  <c r="G4" i="135" l="1"/>
  <c r="H4" i="135"/>
  <c r="L21" i="141" l="1"/>
  <c r="P12" i="140"/>
  <c r="P17" i="141" l="1"/>
  <c r="L19" i="140"/>
  <c r="L24" i="140" s="1"/>
  <c r="L25" i="140" s="1"/>
  <c r="L17" i="141"/>
  <c r="P19" i="140"/>
  <c r="L9" i="141"/>
  <c r="P9" i="141"/>
  <c r="P9" i="140"/>
  <c r="P13" i="141"/>
  <c r="M21" i="141"/>
  <c r="L22" i="141" l="1"/>
  <c r="L24" i="141" s="1"/>
  <c r="M23" i="140"/>
  <c r="M17" i="141"/>
  <c r="M22" i="141" s="1"/>
  <c r="M19" i="140" l="1"/>
  <c r="M9" i="141"/>
  <c r="M24" i="141" s="1"/>
  <c r="M9" i="140" l="1"/>
  <c r="M24" i="140" s="1"/>
  <c r="M25" i="140" s="1"/>
  <c r="P23" i="140" l="1"/>
  <c r="P24" i="140" s="1"/>
  <c r="P25" i="140" s="1"/>
  <c r="P21" i="141"/>
  <c r="P22" i="141" s="1"/>
  <c r="Q23" i="140" l="1"/>
  <c r="Q13" i="141"/>
  <c r="Q12" i="140"/>
  <c r="Q18" i="130"/>
  <c r="D6" i="130"/>
  <c r="P18" i="130"/>
  <c r="L23" i="129"/>
  <c r="Q9" i="141" l="1"/>
  <c r="Q22" i="141" s="1"/>
  <c r="Q9" i="140"/>
  <c r="Q14" i="134"/>
  <c r="P16" i="134"/>
  <c r="P13" i="134"/>
  <c r="M10" i="136"/>
  <c r="L8" i="134"/>
  <c r="P22" i="134"/>
  <c r="M5" i="134" l="1"/>
  <c r="Q15" i="136"/>
  <c r="Q10" i="134"/>
  <c r="Q12" i="134" s="1"/>
  <c r="Q18" i="134"/>
  <c r="Q22" i="134"/>
  <c r="L6" i="136"/>
  <c r="L6" i="134"/>
  <c r="L14" i="136"/>
  <c r="L14" i="134"/>
  <c r="L5" i="134"/>
  <c r="M12" i="136"/>
  <c r="M12" i="134"/>
  <c r="L12" i="136"/>
  <c r="L12" i="134"/>
  <c r="M11" i="136"/>
  <c r="M11" i="134"/>
  <c r="L7" i="136"/>
  <c r="L7" i="134"/>
  <c r="L11" i="136"/>
  <c r="L11" i="134"/>
  <c r="M21" i="134"/>
  <c r="M23" i="134" s="1"/>
  <c r="M14" i="134"/>
  <c r="P14" i="136"/>
  <c r="Q8" i="136"/>
  <c r="Q8" i="134"/>
  <c r="P6" i="136"/>
  <c r="P6" i="134"/>
  <c r="P7" i="136"/>
  <c r="P7" i="134"/>
  <c r="P11" i="136"/>
  <c r="P10" i="136"/>
  <c r="P10" i="134"/>
  <c r="P12" i="134" s="1"/>
  <c r="P16" i="136"/>
  <c r="P17" i="134"/>
  <c r="P19" i="134" s="1"/>
  <c r="P20" i="134"/>
  <c r="P23" i="134" s="1"/>
  <c r="L13" i="136"/>
  <c r="L13" i="134"/>
  <c r="Q10" i="136" l="1"/>
  <c r="Q13" i="136" s="1"/>
  <c r="Q15" i="134"/>
  <c r="P17" i="136"/>
  <c r="L17" i="136"/>
  <c r="L19" i="134"/>
  <c r="L9" i="134"/>
  <c r="M8" i="136"/>
  <c r="M8" i="134"/>
  <c r="P13" i="136"/>
  <c r="L9" i="136"/>
  <c r="Q20" i="134"/>
  <c r="Q23" i="134" s="1"/>
  <c r="M13" i="136"/>
  <c r="M17" i="136" s="1"/>
  <c r="M13" i="134"/>
  <c r="M19" i="134" s="1"/>
  <c r="L24" i="134" l="1"/>
  <c r="L25" i="134" s="1"/>
  <c r="P5" i="136" l="1"/>
  <c r="P9" i="136" s="1"/>
  <c r="P5" i="134"/>
  <c r="P9" i="134" s="1"/>
  <c r="P24" i="134" s="1"/>
  <c r="Q6" i="136" l="1"/>
  <c r="P25" i="134"/>
  <c r="Q18" i="127"/>
  <c r="P18" i="127"/>
  <c r="D6" i="127"/>
  <c r="Q6" i="134" l="1"/>
  <c r="Q14" i="136"/>
  <c r="Q16" i="134"/>
  <c r="M7" i="134"/>
  <c r="Q17" i="134"/>
  <c r="Q7" i="136"/>
  <c r="Q7" i="134"/>
  <c r="L23" i="126"/>
  <c r="L6" i="127"/>
  <c r="P20" i="136"/>
  <c r="P21" i="136" s="1"/>
  <c r="P22" i="136" s="1"/>
  <c r="Q13" i="134" l="1"/>
  <c r="Q19" i="134" s="1"/>
  <c r="M7" i="136"/>
  <c r="Q16" i="136"/>
  <c r="M6" i="136"/>
  <c r="M6" i="134"/>
  <c r="M9" i="134" s="1"/>
  <c r="M24" i="134" s="1"/>
  <c r="Q19" i="140"/>
  <c r="Q24" i="140" s="1"/>
  <c r="Q25" i="140" s="1"/>
  <c r="Q17" i="141"/>
  <c r="Q24" i="141" s="1"/>
  <c r="Q17" i="136"/>
  <c r="Q5" i="136"/>
  <c r="Q9" i="136" s="1"/>
  <c r="Q5" i="134"/>
  <c r="Q9" i="134" s="1"/>
  <c r="L8" i="129"/>
  <c r="L12" i="130"/>
  <c r="L12" i="129"/>
  <c r="P5" i="129"/>
  <c r="P5" i="130"/>
  <c r="M12" i="130"/>
  <c r="M12" i="129"/>
  <c r="P16" i="129"/>
  <c r="Q14" i="129"/>
  <c r="Q20" i="129"/>
  <c r="L5" i="129"/>
  <c r="L11" i="130"/>
  <c r="L11" i="129"/>
  <c r="P20" i="129"/>
  <c r="L14" i="129"/>
  <c r="L14" i="130"/>
  <c r="P13" i="129"/>
  <c r="P16" i="130"/>
  <c r="P17" i="129"/>
  <c r="P14" i="130"/>
  <c r="P22" i="129"/>
  <c r="P20" i="130"/>
  <c r="P21" i="130" s="1"/>
  <c r="L6" i="130"/>
  <c r="L6" i="129"/>
  <c r="P6" i="129"/>
  <c r="P6" i="130"/>
  <c r="M10" i="130"/>
  <c r="Q20" i="136"/>
  <c r="Q21" i="136" s="1"/>
  <c r="L7" i="129"/>
  <c r="L7" i="130"/>
  <c r="L13" i="129"/>
  <c r="L13" i="130"/>
  <c r="M13" i="129"/>
  <c r="P10" i="130"/>
  <c r="P10" i="129"/>
  <c r="P12" i="129" s="1"/>
  <c r="P11" i="130"/>
  <c r="M5" i="129"/>
  <c r="L6" i="126"/>
  <c r="M9" i="136" l="1"/>
  <c r="R24" i="140"/>
  <c r="P17" i="130"/>
  <c r="Q22" i="136"/>
  <c r="Q24" i="136" s="1"/>
  <c r="Q24" i="134"/>
  <c r="R24" i="134" s="1"/>
  <c r="M25" i="134"/>
  <c r="L19" i="129"/>
  <c r="L9" i="129"/>
  <c r="P13" i="130"/>
  <c r="L9" i="130"/>
  <c r="Q22" i="129"/>
  <c r="Q20" i="130"/>
  <c r="Q21" i="130" s="1"/>
  <c r="Q8" i="129"/>
  <c r="Q8" i="130"/>
  <c r="P23" i="129"/>
  <c r="M11" i="130"/>
  <c r="M11" i="129"/>
  <c r="Q15" i="129"/>
  <c r="Q15" i="130"/>
  <c r="M13" i="130"/>
  <c r="M17" i="130" s="1"/>
  <c r="M21" i="129"/>
  <c r="M23" i="129" s="1"/>
  <c r="M14" i="129"/>
  <c r="M8" i="130"/>
  <c r="M8" i="129"/>
  <c r="P19" i="129"/>
  <c r="L17" i="130"/>
  <c r="Q23" i="129"/>
  <c r="Q25" i="134" l="1"/>
  <c r="L24" i="129"/>
  <c r="L25" i="129" s="1"/>
  <c r="M19" i="129"/>
  <c r="P7" i="130" l="1"/>
  <c r="P9" i="130" s="1"/>
  <c r="P22" i="130" s="1"/>
  <c r="P7" i="129"/>
  <c r="P9" i="129" s="1"/>
  <c r="P24" i="129" s="1"/>
  <c r="Q18" i="129"/>
  <c r="Q10" i="130"/>
  <c r="Q13" i="130" s="1"/>
  <c r="Q10" i="129"/>
  <c r="Q12" i="129" s="1"/>
  <c r="P25" i="129" l="1"/>
  <c r="M6" i="130" l="1"/>
  <c r="M6" i="129"/>
  <c r="M7" i="129"/>
  <c r="M7" i="130"/>
  <c r="M9" i="129" l="1"/>
  <c r="M24" i="129" s="1"/>
  <c r="M25" i="129" s="1"/>
  <c r="M9" i="130"/>
  <c r="Q16" i="129"/>
  <c r="Q6" i="129"/>
  <c r="Q6" i="130"/>
  <c r="Q34" i="151"/>
  <c r="Q7" i="130" l="1"/>
  <c r="Q7" i="129"/>
  <c r="Q17" i="129" l="1"/>
  <c r="Q16" i="130"/>
  <c r="Q14" i="130"/>
  <c r="Q13" i="129"/>
  <c r="Q5" i="130" l="1"/>
  <c r="Q9" i="130" s="1"/>
  <c r="Q5" i="129"/>
  <c r="Q9" i="129" s="1"/>
  <c r="Q19" i="129"/>
  <c r="Q17" i="130"/>
  <c r="P20" i="127"/>
  <c r="P21" i="127" s="1"/>
  <c r="P22" i="126"/>
  <c r="Q18" i="118"/>
  <c r="P18" i="118"/>
  <c r="D6" i="118"/>
  <c r="Q24" i="129" l="1"/>
  <c r="R24" i="129" s="1"/>
  <c r="Q22" i="130"/>
  <c r="Q24" i="130" s="1"/>
  <c r="L23" i="124"/>
  <c r="Q25" i="129" l="1"/>
  <c r="Q35" i="151"/>
  <c r="L20" i="130" l="1"/>
  <c r="L21" i="130" s="1"/>
  <c r="L22" i="130" s="1"/>
  <c r="L24" i="130" s="1"/>
  <c r="L20" i="136"/>
  <c r="L21" i="136" s="1"/>
  <c r="L22" i="136" s="1"/>
  <c r="L24" i="136" s="1"/>
  <c r="M5" i="126"/>
  <c r="L12" i="127"/>
  <c r="L12" i="126"/>
  <c r="L13" i="127"/>
  <c r="L13" i="126"/>
  <c r="P5" i="127"/>
  <c r="P5" i="126"/>
  <c r="Q6" i="127"/>
  <c r="Q6" i="126"/>
  <c r="P16" i="126"/>
  <c r="P14" i="127"/>
  <c r="L5" i="126"/>
  <c r="L11" i="127"/>
  <c r="L11" i="126"/>
  <c r="P7" i="127"/>
  <c r="P7" i="126"/>
  <c r="P20" i="126"/>
  <c r="P23" i="126" s="1"/>
  <c r="L8" i="126"/>
  <c r="L20" i="127"/>
  <c r="L21" i="127" s="1"/>
  <c r="M10" i="127"/>
  <c r="P6" i="127"/>
  <c r="P6" i="126"/>
  <c r="P13" i="126"/>
  <c r="P16" i="127"/>
  <c r="P17" i="126"/>
  <c r="L7" i="127"/>
  <c r="L9" i="127" s="1"/>
  <c r="L7" i="126"/>
  <c r="L14" i="127"/>
  <c r="L14" i="126"/>
  <c r="M13" i="126"/>
  <c r="P10" i="127"/>
  <c r="P11" i="127"/>
  <c r="P10" i="126"/>
  <c r="P12" i="126" s="1"/>
  <c r="Q20" i="126"/>
  <c r="M20" i="136"/>
  <c r="M21" i="136" s="1"/>
  <c r="M22" i="136" s="1"/>
  <c r="Q14" i="126"/>
  <c r="R22" i="136" l="1"/>
  <c r="M24" i="136"/>
  <c r="P19" i="126"/>
  <c r="L17" i="127"/>
  <c r="L22" i="127" s="1"/>
  <c r="M20" i="127"/>
  <c r="M21" i="127" s="1"/>
  <c r="M20" i="130"/>
  <c r="M21" i="130" s="1"/>
  <c r="M22" i="130" s="1"/>
  <c r="P13" i="127"/>
  <c r="P9" i="126"/>
  <c r="M8" i="127"/>
  <c r="M8" i="126"/>
  <c r="Q15" i="127"/>
  <c r="Q15" i="126"/>
  <c r="M11" i="127"/>
  <c r="M11" i="126"/>
  <c r="Q8" i="127"/>
  <c r="Q8" i="126"/>
  <c r="Q20" i="127"/>
  <c r="Q21" i="127" s="1"/>
  <c r="Q22" i="126"/>
  <c r="Q23" i="126" s="1"/>
  <c r="P9" i="127"/>
  <c r="M13" i="127"/>
  <c r="M14" i="126"/>
  <c r="M21" i="126"/>
  <c r="M23" i="126" s="1"/>
  <c r="L19" i="126"/>
  <c r="L9" i="126"/>
  <c r="P17" i="127"/>
  <c r="M12" i="127"/>
  <c r="M12" i="126"/>
  <c r="P24" i="126" l="1"/>
  <c r="P25" i="126" s="1"/>
  <c r="P22" i="127"/>
  <c r="R22" i="130"/>
  <c r="M24" i="130"/>
  <c r="M17" i="127"/>
  <c r="M19" i="126"/>
  <c r="L24" i="126"/>
  <c r="Q10" i="127" l="1"/>
  <c r="Q13" i="127" s="1"/>
  <c r="Q10" i="126"/>
  <c r="Q12" i="126" s="1"/>
  <c r="L25" i="126"/>
  <c r="Q18" i="126" l="1"/>
  <c r="L24" i="127"/>
  <c r="L6" i="118"/>
  <c r="L6" i="124"/>
  <c r="P20" i="118"/>
  <c r="P22" i="124"/>
  <c r="H8" i="122" l="1"/>
  <c r="G8" i="122"/>
  <c r="C6" i="122"/>
  <c r="C7" i="122" s="1"/>
  <c r="K4" i="122"/>
  <c r="H4" i="122" s="1"/>
  <c r="J4" i="122"/>
  <c r="G4" i="122" s="1"/>
  <c r="F4" i="122"/>
  <c r="C4" i="122"/>
  <c r="K3" i="122"/>
  <c r="J3" i="122"/>
  <c r="I3" i="122"/>
  <c r="C3" i="122"/>
  <c r="K2" i="122"/>
  <c r="J2" i="122"/>
  <c r="I2" i="122"/>
  <c r="I4" i="122" s="1"/>
  <c r="C2" i="122"/>
  <c r="Q16" i="126" l="1"/>
  <c r="Q20" i="118"/>
  <c r="Q22" i="124"/>
  <c r="Q14" i="124"/>
  <c r="Q5" i="127" l="1"/>
  <c r="Q5" i="126"/>
  <c r="M7" i="127"/>
  <c r="M7" i="126"/>
  <c r="M6" i="127"/>
  <c r="M9" i="127" s="1"/>
  <c r="M22" i="127" s="1"/>
  <c r="M6" i="126"/>
  <c r="Q14" i="127"/>
  <c r="Q13" i="126"/>
  <c r="Q17" i="126"/>
  <c r="Q16" i="127"/>
  <c r="Q7" i="127"/>
  <c r="Q7" i="126"/>
  <c r="P16" i="118"/>
  <c r="P17" i="124"/>
  <c r="Q9" i="126" l="1"/>
  <c r="M9" i="126"/>
  <c r="M24" i="126" s="1"/>
  <c r="M25" i="126" s="1"/>
  <c r="Q17" i="127"/>
  <c r="M24" i="127"/>
  <c r="Q19" i="126"/>
  <c r="Q24" i="126" s="1"/>
  <c r="Q9" i="127"/>
  <c r="P22" i="121"/>
  <c r="P6" i="121"/>
  <c r="L23" i="121"/>
  <c r="R24" i="126" l="1"/>
  <c r="Q22" i="127"/>
  <c r="R22" i="127" s="1"/>
  <c r="Q25" i="126"/>
  <c r="Q20" i="124"/>
  <c r="Q23" i="124" s="1"/>
  <c r="M13" i="124"/>
  <c r="Q24" i="127" l="1"/>
  <c r="L8" i="124"/>
  <c r="L12" i="118"/>
  <c r="L12" i="124"/>
  <c r="P7" i="118"/>
  <c r="P7" i="124"/>
  <c r="M8" i="118"/>
  <c r="M8" i="124"/>
  <c r="P16" i="124"/>
  <c r="Q18" i="124"/>
  <c r="L11" i="118"/>
  <c r="L11" i="124"/>
  <c r="P6" i="118"/>
  <c r="P6" i="124"/>
  <c r="Q15" i="118"/>
  <c r="Q15" i="124"/>
  <c r="L14" i="118"/>
  <c r="L14" i="124"/>
  <c r="M12" i="118"/>
  <c r="M12" i="124"/>
  <c r="P5" i="118"/>
  <c r="P5" i="124"/>
  <c r="L7" i="118"/>
  <c r="L7" i="124"/>
  <c r="M10" i="118"/>
  <c r="P14" i="118"/>
  <c r="L20" i="118"/>
  <c r="P13" i="124"/>
  <c r="P20" i="124"/>
  <c r="P23" i="124" s="1"/>
  <c r="L13" i="118"/>
  <c r="L13" i="124"/>
  <c r="P11" i="118"/>
  <c r="P10" i="118"/>
  <c r="P10" i="124"/>
  <c r="P12" i="124" s="1"/>
  <c r="M20" i="118"/>
  <c r="P13" i="121"/>
  <c r="P20" i="121"/>
  <c r="P23" i="121" s="1"/>
  <c r="P10" i="121"/>
  <c r="P12" i="121" s="1"/>
  <c r="P16" i="121"/>
  <c r="P17" i="121"/>
  <c r="L14" i="121"/>
  <c r="Q17" i="124"/>
  <c r="Q16" i="124"/>
  <c r="L9" i="124" l="1"/>
  <c r="P19" i="124"/>
  <c r="Q5" i="118"/>
  <c r="Q5" i="124"/>
  <c r="Q8" i="118"/>
  <c r="Q8" i="124"/>
  <c r="M11" i="118"/>
  <c r="M11" i="124"/>
  <c r="Q14" i="118"/>
  <c r="Q13" i="124"/>
  <c r="Q19" i="124" s="1"/>
  <c r="P9" i="124"/>
  <c r="Q6" i="118"/>
  <c r="Q6" i="124"/>
  <c r="L19" i="124"/>
  <c r="Q10" i="118"/>
  <c r="Q10" i="124"/>
  <c r="Q12" i="124" s="1"/>
  <c r="M13" i="118"/>
  <c r="M14" i="124"/>
  <c r="M21" i="124"/>
  <c r="M23" i="124" s="1"/>
  <c r="Q16" i="118"/>
  <c r="P19" i="121"/>
  <c r="P24" i="124" l="1"/>
  <c r="P25" i="124" s="1"/>
  <c r="L24" i="124"/>
  <c r="L25" i="124" s="1"/>
  <c r="M7" i="118"/>
  <c r="M7" i="124"/>
  <c r="M19" i="124"/>
  <c r="Q7" i="118"/>
  <c r="Q7" i="124"/>
  <c r="Q9" i="124" s="1"/>
  <c r="Q24" i="124" s="1"/>
  <c r="Q25" i="124" s="1"/>
  <c r="M6" i="118"/>
  <c r="M6" i="124"/>
  <c r="M9" i="124" l="1"/>
  <c r="M24" i="124" s="1"/>
  <c r="R24" i="124" l="1"/>
  <c r="M25" i="124"/>
  <c r="L7" i="121"/>
  <c r="P5" i="121"/>
  <c r="L11" i="121"/>
  <c r="L19" i="121" s="1"/>
  <c r="L6" i="121"/>
  <c r="P7" i="121"/>
  <c r="L9" i="121" l="1"/>
  <c r="L24" i="121" s="1"/>
  <c r="P9" i="121"/>
  <c r="P24" i="121" s="1"/>
  <c r="P25" i="121" s="1"/>
  <c r="L25" i="121" l="1"/>
  <c r="L7" i="116" l="1"/>
  <c r="L14" i="116"/>
  <c r="L6" i="116"/>
  <c r="L21" i="118" l="1"/>
  <c r="H8" i="117"/>
  <c r="G8" i="117"/>
  <c r="F4" i="117"/>
  <c r="C4" i="117"/>
  <c r="K3" i="117"/>
  <c r="J3" i="117"/>
  <c r="I3" i="117"/>
  <c r="C3" i="117"/>
  <c r="K2" i="117"/>
  <c r="K4" i="117" s="1"/>
  <c r="J2" i="117"/>
  <c r="J4" i="117" s="1"/>
  <c r="I2" i="117"/>
  <c r="I4" i="117" s="1"/>
  <c r="C2" i="117"/>
  <c r="L23" i="116"/>
  <c r="C6" i="117" l="1"/>
  <c r="C7" i="117" s="1"/>
  <c r="G4" i="117"/>
  <c r="H4" i="117"/>
  <c r="P22" i="116" l="1"/>
  <c r="P21" i="118"/>
  <c r="P20" i="116" l="1"/>
  <c r="P23" i="116" s="1"/>
  <c r="P13" i="116"/>
  <c r="P16" i="116"/>
  <c r="P17" i="116"/>
  <c r="L17" i="118"/>
  <c r="L11" i="116"/>
  <c r="P6" i="116"/>
  <c r="P5" i="116" l="1"/>
  <c r="P19" i="116"/>
  <c r="P17" i="118"/>
  <c r="Q20" i="121"/>
  <c r="Q20" i="116"/>
  <c r="Q16" i="121"/>
  <c r="M20" i="116"/>
  <c r="M20" i="121"/>
  <c r="Q17" i="121"/>
  <c r="Q14" i="121"/>
  <c r="Q14" i="116"/>
  <c r="M22" i="121" l="1"/>
  <c r="M23" i="121" s="1"/>
  <c r="M6" i="121"/>
  <c r="Q5" i="121"/>
  <c r="M8" i="121"/>
  <c r="M11" i="121"/>
  <c r="Q8" i="121"/>
  <c r="Q7" i="121"/>
  <c r="M14" i="121"/>
  <c r="Q13" i="121"/>
  <c r="Q15" i="121"/>
  <c r="Q6" i="121"/>
  <c r="Q18" i="121"/>
  <c r="Q10" i="121"/>
  <c r="Q12" i="121" s="1"/>
  <c r="M12" i="121"/>
  <c r="P10" i="116"/>
  <c r="Q13" i="116"/>
  <c r="Q16" i="116"/>
  <c r="Q17" i="116"/>
  <c r="P9" i="118"/>
  <c r="P7" i="116"/>
  <c r="P9" i="116" s="1"/>
  <c r="M6" i="116"/>
  <c r="Q8" i="116"/>
  <c r="M8" i="116"/>
  <c r="M11" i="116"/>
  <c r="M21" i="118"/>
  <c r="M14" i="116"/>
  <c r="M22" i="116"/>
  <c r="M23" i="116" s="1"/>
  <c r="M12" i="116"/>
  <c r="Q15" i="116"/>
  <c r="L9" i="118"/>
  <c r="L22" i="118" s="1"/>
  <c r="L24" i="118" s="1"/>
  <c r="Q5" i="116"/>
  <c r="Q19" i="121" l="1"/>
  <c r="Q10" i="116"/>
  <c r="Q9" i="121"/>
  <c r="M7" i="121"/>
  <c r="M9" i="121" s="1"/>
  <c r="M19" i="121"/>
  <c r="M9" i="118"/>
  <c r="Q13" i="118"/>
  <c r="Q7" i="116"/>
  <c r="Q6" i="116"/>
  <c r="M17" i="118"/>
  <c r="M19" i="116"/>
  <c r="Q17" i="118"/>
  <c r="Q18" i="116"/>
  <c r="P13" i="118"/>
  <c r="P22" i="118" s="1"/>
  <c r="Q9" i="118"/>
  <c r="C2" i="112"/>
  <c r="M24" i="121" l="1"/>
  <c r="M25" i="121" s="1"/>
  <c r="M22" i="118"/>
  <c r="M24" i="118" s="1"/>
  <c r="M7" i="116"/>
  <c r="M9" i="116" s="1"/>
  <c r="M24" i="116" s="1"/>
  <c r="M25" i="116" l="1"/>
  <c r="L9" i="116" l="1"/>
  <c r="L19" i="116"/>
  <c r="L24" i="116" l="1"/>
  <c r="L25" i="116" s="1"/>
  <c r="Q22" i="121" l="1"/>
  <c r="Q23" i="121" s="1"/>
  <c r="Q24" i="121" s="1"/>
  <c r="R24" i="121" s="1"/>
  <c r="Q22" i="116"/>
  <c r="Q23" i="116" s="1"/>
  <c r="Q21" i="118"/>
  <c r="Q22" i="118" s="1"/>
  <c r="R22" i="118" l="1"/>
  <c r="Q24" i="118"/>
  <c r="Q25" i="121"/>
  <c r="P12" i="116" l="1"/>
  <c r="P24" i="116" s="1"/>
  <c r="P25" i="116" s="1"/>
  <c r="Q18" i="111" l="1"/>
  <c r="P18" i="111"/>
  <c r="P20" i="111"/>
  <c r="P11" i="111"/>
  <c r="P14" i="111"/>
  <c r="P6" i="111"/>
  <c r="L11" i="111"/>
  <c r="P5" i="111" l="1"/>
  <c r="P10" i="111"/>
  <c r="P13" i="111" s="1"/>
  <c r="L6" i="111"/>
  <c r="L23" i="113"/>
  <c r="H8" i="112"/>
  <c r="G8" i="112"/>
  <c r="F4" i="112"/>
  <c r="C4" i="112"/>
  <c r="K3" i="112"/>
  <c r="J3" i="112"/>
  <c r="I3" i="112"/>
  <c r="C3" i="112"/>
  <c r="C6" i="112" s="1"/>
  <c r="C7" i="112" s="1"/>
  <c r="K2" i="112"/>
  <c r="K4" i="112" s="1"/>
  <c r="J2" i="112"/>
  <c r="J4" i="112" s="1"/>
  <c r="I2" i="112"/>
  <c r="I4" i="112" s="1"/>
  <c r="M21" i="111"/>
  <c r="L21" i="111"/>
  <c r="P21" i="111"/>
  <c r="L17" i="111"/>
  <c r="M10" i="111"/>
  <c r="G4" i="112" l="1"/>
  <c r="H4" i="112"/>
  <c r="M6" i="111"/>
  <c r="Q15" i="111"/>
  <c r="Q12" i="116"/>
  <c r="M8" i="111"/>
  <c r="M11" i="111"/>
  <c r="Q20" i="111"/>
  <c r="Q21" i="111" s="1"/>
  <c r="M12" i="111"/>
  <c r="P7" i="111"/>
  <c r="P9" i="111" s="1"/>
  <c r="L7" i="111"/>
  <c r="L9" i="111" s="1"/>
  <c r="L22" i="111" s="1"/>
  <c r="P16" i="111"/>
  <c r="P17" i="111" s="1"/>
  <c r="Q10" i="111"/>
  <c r="Q13" i="111" s="1"/>
  <c r="Q14" i="111" l="1"/>
  <c r="Q7" i="111"/>
  <c r="Q8" i="111"/>
  <c r="M7" i="111"/>
  <c r="M9" i="111" s="1"/>
  <c r="P22" i="111"/>
  <c r="Q5" i="111"/>
  <c r="Q16" i="111" l="1"/>
  <c r="Q17" i="111" s="1"/>
  <c r="Q19" i="116"/>
  <c r="Q6" i="111"/>
  <c r="Q9" i="111" s="1"/>
  <c r="Q9" i="116"/>
  <c r="Q24" i="116" l="1"/>
  <c r="Q25" i="116" s="1"/>
  <c r="Q22" i="111"/>
  <c r="Q24" i="111" s="1"/>
  <c r="M13" i="111"/>
  <c r="M17" i="111" s="1"/>
  <c r="M22" i="111" s="1"/>
  <c r="R24" i="116" l="1"/>
  <c r="M24" i="111"/>
  <c r="R22" i="111"/>
  <c r="P20" i="113"/>
  <c r="Q18" i="107" l="1"/>
  <c r="P18" i="107"/>
  <c r="Q14" i="113"/>
  <c r="P16" i="113"/>
  <c r="M13" i="113"/>
  <c r="Q16" i="113"/>
  <c r="Q22" i="113" l="1"/>
  <c r="M8" i="113"/>
  <c r="Q5" i="107"/>
  <c r="Q5" i="113"/>
  <c r="P14" i="107"/>
  <c r="P13" i="113"/>
  <c r="L11" i="107"/>
  <c r="L11" i="113"/>
  <c r="P5" i="107"/>
  <c r="P5" i="113"/>
  <c r="P11" i="107"/>
  <c r="P10" i="113"/>
  <c r="P12" i="113" s="1"/>
  <c r="L6" i="107"/>
  <c r="L6" i="113"/>
  <c r="M22" i="113"/>
  <c r="L14" i="113"/>
  <c r="M11" i="107"/>
  <c r="M11" i="113"/>
  <c r="Q6" i="113"/>
  <c r="P6" i="113"/>
  <c r="P20" i="107"/>
  <c r="P22" i="113"/>
  <c r="P23" i="113" s="1"/>
  <c r="Q15" i="107"/>
  <c r="Q15" i="113"/>
  <c r="Q8" i="107"/>
  <c r="Q8" i="113"/>
  <c r="M12" i="107"/>
  <c r="M12" i="113"/>
  <c r="Q20" i="107"/>
  <c r="Q20" i="113"/>
  <c r="Q18" i="113"/>
  <c r="Q17" i="113"/>
  <c r="P10" i="107"/>
  <c r="P6" i="107"/>
  <c r="M21" i="107"/>
  <c r="L21" i="107"/>
  <c r="H8" i="108"/>
  <c r="G8" i="108"/>
  <c r="F4" i="108"/>
  <c r="C4" i="108"/>
  <c r="K3" i="108"/>
  <c r="J3" i="108"/>
  <c r="I3" i="108"/>
  <c r="C3" i="108"/>
  <c r="K2" i="108"/>
  <c r="K4" i="108" s="1"/>
  <c r="H4" i="108" s="1"/>
  <c r="J2" i="108"/>
  <c r="J4" i="108" s="1"/>
  <c r="G4" i="108" s="1"/>
  <c r="I2" i="108"/>
  <c r="I4" i="108" s="1"/>
  <c r="C2" i="108"/>
  <c r="C6" i="108" s="1"/>
  <c r="C7" i="108" s="1"/>
  <c r="L23" i="109"/>
  <c r="M8" i="107" l="1"/>
  <c r="M19" i="113"/>
  <c r="Q7" i="107"/>
  <c r="Q7" i="113"/>
  <c r="Q9" i="113" s="1"/>
  <c r="P16" i="107"/>
  <c r="P17" i="113"/>
  <c r="P19" i="113" s="1"/>
  <c r="L7" i="107"/>
  <c r="L7" i="113"/>
  <c r="L9" i="113" s="1"/>
  <c r="Q14" i="107"/>
  <c r="Q13" i="113"/>
  <c r="Q19" i="113" s="1"/>
  <c r="Q23" i="113"/>
  <c r="M7" i="107"/>
  <c r="M7" i="113"/>
  <c r="L19" i="113"/>
  <c r="M6" i="107"/>
  <c r="M6" i="113"/>
  <c r="P7" i="107"/>
  <c r="P7" i="113"/>
  <c r="P9" i="113" s="1"/>
  <c r="Q10" i="107"/>
  <c r="Q10" i="113"/>
  <c r="Q12" i="113" s="1"/>
  <c r="M20" i="113"/>
  <c r="Q16" i="107"/>
  <c r="Q6" i="107"/>
  <c r="M9" i="113" l="1"/>
  <c r="L24" i="113"/>
  <c r="Q24" i="113"/>
  <c r="Q25" i="113" s="1"/>
  <c r="P24" i="113"/>
  <c r="M13" i="107"/>
  <c r="M23" i="113"/>
  <c r="M24" i="113" l="1"/>
  <c r="M25" i="113" s="1"/>
  <c r="P20" i="109"/>
  <c r="R24" i="113" l="1"/>
  <c r="P20" i="105" l="1"/>
  <c r="Q18" i="106"/>
  <c r="P18" i="106"/>
  <c r="M21" i="106" l="1"/>
  <c r="L21" i="106"/>
  <c r="H8" i="104"/>
  <c r="G8" i="104"/>
  <c r="F4" i="104"/>
  <c r="C4" i="104"/>
  <c r="K3" i="104"/>
  <c r="J3" i="104"/>
  <c r="I3" i="104"/>
  <c r="C3" i="104"/>
  <c r="K2" i="104"/>
  <c r="K4" i="104" s="1"/>
  <c r="J2" i="104"/>
  <c r="J4" i="104" s="1"/>
  <c r="G4" i="104" s="1"/>
  <c r="I2" i="104"/>
  <c r="I4" i="104" s="1"/>
  <c r="C2" i="104"/>
  <c r="L23" i="105"/>
  <c r="P22" i="109"/>
  <c r="P23" i="109" s="1"/>
  <c r="Q15" i="109"/>
  <c r="Q14" i="109"/>
  <c r="P16" i="109"/>
  <c r="P13" i="109"/>
  <c r="P6" i="109"/>
  <c r="P5" i="109"/>
  <c r="M13" i="109"/>
  <c r="M12" i="109"/>
  <c r="M11" i="109"/>
  <c r="L11" i="109"/>
  <c r="M8" i="109"/>
  <c r="L7" i="109"/>
  <c r="L6" i="109"/>
  <c r="Q8" i="109"/>
  <c r="Q22" i="109"/>
  <c r="C6" i="104" l="1"/>
  <c r="C7" i="104" s="1"/>
  <c r="H4" i="104"/>
  <c r="M6" i="109"/>
  <c r="L9" i="109"/>
  <c r="M22" i="109"/>
  <c r="L14" i="109"/>
  <c r="L19" i="109" s="1"/>
  <c r="M19" i="109"/>
  <c r="Q13" i="107"/>
  <c r="Q10" i="109"/>
  <c r="Q12" i="109" s="1"/>
  <c r="P14" i="106"/>
  <c r="L6" i="106"/>
  <c r="M8" i="106"/>
  <c r="L11" i="106"/>
  <c r="L17" i="106" s="1"/>
  <c r="L17" i="107"/>
  <c r="P5" i="106"/>
  <c r="Q8" i="106"/>
  <c r="L7" i="106"/>
  <c r="M11" i="106"/>
  <c r="P6" i="106"/>
  <c r="P20" i="106"/>
  <c r="P21" i="106" s="1"/>
  <c r="P21" i="107"/>
  <c r="Q15" i="106"/>
  <c r="Q20" i="106"/>
  <c r="Q21" i="106" s="1"/>
  <c r="Q21" i="107"/>
  <c r="M12" i="106"/>
  <c r="Q20" i="109"/>
  <c r="Q23" i="109" s="1"/>
  <c r="P10" i="109"/>
  <c r="P12" i="109" s="1"/>
  <c r="Q18" i="109"/>
  <c r="Q13" i="109"/>
  <c r="Q16" i="109"/>
  <c r="P7" i="109"/>
  <c r="P9" i="109" s="1"/>
  <c r="Q17" i="109"/>
  <c r="M7" i="109"/>
  <c r="P17" i="109"/>
  <c r="P19" i="109" s="1"/>
  <c r="Q7" i="109"/>
  <c r="Q10" i="106"/>
  <c r="Q13" i="106" s="1"/>
  <c r="Q6" i="109"/>
  <c r="Q5" i="109"/>
  <c r="M6" i="106" l="1"/>
  <c r="M9" i="109"/>
  <c r="P24" i="109"/>
  <c r="Q19" i="109"/>
  <c r="L24" i="109"/>
  <c r="Q9" i="109"/>
  <c r="M13" i="106"/>
  <c r="M17" i="106" s="1"/>
  <c r="M20" i="109"/>
  <c r="M23" i="109" s="1"/>
  <c r="L9" i="106"/>
  <c r="L22" i="106" s="1"/>
  <c r="P7" i="106"/>
  <c r="P9" i="106" s="1"/>
  <c r="P9" i="107"/>
  <c r="P11" i="106"/>
  <c r="P13" i="107"/>
  <c r="Q7" i="106"/>
  <c r="P16" i="106"/>
  <c r="P17" i="106" s="1"/>
  <c r="P17" i="107"/>
  <c r="Q14" i="106"/>
  <c r="Q9" i="107"/>
  <c r="Q6" i="106"/>
  <c r="M7" i="106"/>
  <c r="M9" i="107"/>
  <c r="L9" i="107"/>
  <c r="L22" i="107" s="1"/>
  <c r="M17" i="107"/>
  <c r="P10" i="106"/>
  <c r="Q16" i="106"/>
  <c r="Q5" i="106"/>
  <c r="M9" i="106" l="1"/>
  <c r="M24" i="109"/>
  <c r="M25" i="109" s="1"/>
  <c r="Q17" i="106"/>
  <c r="Q24" i="109"/>
  <c r="M22" i="106"/>
  <c r="M24" i="106" s="1"/>
  <c r="M22" i="107"/>
  <c r="M24" i="107" s="1"/>
  <c r="P22" i="107"/>
  <c r="Q9" i="106"/>
  <c r="Q17" i="107"/>
  <c r="Q22" i="107" s="1"/>
  <c r="Q24" i="107" s="1"/>
  <c r="P13" i="106"/>
  <c r="P22" i="106" s="1"/>
  <c r="R24" i="109" l="1"/>
  <c r="Q22" i="106"/>
  <c r="R22" i="106" s="1"/>
  <c r="Q25" i="109"/>
  <c r="R22" i="107"/>
  <c r="Q24" i="106" l="1"/>
  <c r="L7" i="105" l="1"/>
  <c r="L6" i="105"/>
  <c r="L9" i="105" l="1"/>
  <c r="Q18" i="102" l="1"/>
  <c r="P18" i="102"/>
  <c r="P20" i="100"/>
  <c r="Q20" i="105"/>
  <c r="M20" i="105"/>
  <c r="M21" i="102"/>
  <c r="L21" i="102"/>
  <c r="H8" i="101"/>
  <c r="G8" i="101"/>
  <c r="F4" i="101"/>
  <c r="C4" i="101"/>
  <c r="K3" i="101"/>
  <c r="J3" i="101"/>
  <c r="I3" i="101"/>
  <c r="C3" i="101"/>
  <c r="K2" i="101"/>
  <c r="K4" i="101" s="1"/>
  <c r="J2" i="101"/>
  <c r="J4" i="101" s="1"/>
  <c r="I2" i="101"/>
  <c r="I4" i="101" s="1"/>
  <c r="C2" i="101"/>
  <c r="L23" i="100"/>
  <c r="C6" i="101" l="1"/>
  <c r="C7" i="101" s="1"/>
  <c r="G4" i="101"/>
  <c r="H4" i="101"/>
  <c r="Q14" i="105"/>
  <c r="P16" i="105"/>
  <c r="Q15" i="102" l="1"/>
  <c r="Q15" i="105"/>
  <c r="Q20" i="102"/>
  <c r="Q21" i="102" s="1"/>
  <c r="Q22" i="105"/>
  <c r="Q23" i="105" s="1"/>
  <c r="P20" i="102"/>
  <c r="P21" i="102" s="1"/>
  <c r="P22" i="105"/>
  <c r="P23" i="105" s="1"/>
  <c r="L7" i="102"/>
  <c r="L6" i="102"/>
  <c r="M8" i="102" l="1"/>
  <c r="M8" i="105"/>
  <c r="P5" i="102"/>
  <c r="P5" i="105"/>
  <c r="L14" i="105"/>
  <c r="M11" i="102"/>
  <c r="M11" i="105"/>
  <c r="P6" i="102"/>
  <c r="P6" i="105"/>
  <c r="M6" i="102"/>
  <c r="M6" i="105"/>
  <c r="M12" i="102"/>
  <c r="M12" i="105"/>
  <c r="P14" i="102"/>
  <c r="P13" i="105"/>
  <c r="M7" i="102"/>
  <c r="M7" i="105"/>
  <c r="M13" i="102"/>
  <c r="M13" i="105"/>
  <c r="L11" i="102"/>
  <c r="L17" i="102" s="1"/>
  <c r="L11" i="105"/>
  <c r="Q16" i="105"/>
  <c r="Q18" i="105"/>
  <c r="Q17" i="105"/>
  <c r="L9" i="102"/>
  <c r="Q5" i="105"/>
  <c r="M22" i="105" l="1"/>
  <c r="M23" i="105" s="1"/>
  <c r="L22" i="102"/>
  <c r="L19" i="105"/>
  <c r="L24" i="105" s="1"/>
  <c r="M17" i="102"/>
  <c r="M9" i="102"/>
  <c r="Q10" i="102"/>
  <c r="Q13" i="102" s="1"/>
  <c r="Q10" i="105"/>
  <c r="Q12" i="105" s="1"/>
  <c r="Q6" i="102"/>
  <c r="Q6" i="105"/>
  <c r="P16" i="102"/>
  <c r="P17" i="102" s="1"/>
  <c r="P17" i="105"/>
  <c r="P19" i="105" s="1"/>
  <c r="Q7" i="102"/>
  <c r="Q7" i="105"/>
  <c r="M9" i="105"/>
  <c r="M19" i="105"/>
  <c r="P10" i="102"/>
  <c r="P10" i="105"/>
  <c r="P12" i="105" s="1"/>
  <c r="Q8" i="102"/>
  <c r="Q8" i="105"/>
  <c r="Q14" i="102"/>
  <c r="Q13" i="105"/>
  <c r="Q19" i="105" s="1"/>
  <c r="P7" i="102"/>
  <c r="P9" i="102" s="1"/>
  <c r="P7" i="105"/>
  <c r="P9" i="105" s="1"/>
  <c r="Q16" i="102"/>
  <c r="P11" i="102"/>
  <c r="Q5" i="102"/>
  <c r="M22" i="102" l="1"/>
  <c r="P13" i="102"/>
  <c r="P22" i="102" s="1"/>
  <c r="P24" i="105"/>
  <c r="Q9" i="105"/>
  <c r="Q24" i="105" s="1"/>
  <c r="Q25" i="105" s="1"/>
  <c r="Q9" i="102"/>
  <c r="M24" i="105"/>
  <c r="Q17" i="102"/>
  <c r="P6" i="100"/>
  <c r="M24" i="102" l="1"/>
  <c r="Q22" i="102"/>
  <c r="Q24" i="102" s="1"/>
  <c r="M25" i="105"/>
  <c r="R24" i="105"/>
  <c r="R22" i="102" l="1"/>
  <c r="P22" i="100" l="1"/>
  <c r="P23" i="100" s="1"/>
  <c r="P17" i="100"/>
  <c r="P13" i="100"/>
  <c r="P5" i="100"/>
  <c r="L11" i="100"/>
  <c r="L14" i="100"/>
  <c r="L7" i="100"/>
  <c r="L6" i="100"/>
  <c r="L9" i="100" l="1"/>
  <c r="L19" i="100"/>
  <c r="P10" i="100"/>
  <c r="P12" i="100" s="1"/>
  <c r="P16" i="100"/>
  <c r="P19" i="100" s="1"/>
  <c r="P7" i="100"/>
  <c r="P9" i="100" s="1"/>
  <c r="L24" i="100" l="1"/>
  <c r="P24" i="100"/>
  <c r="Q18" i="96" l="1"/>
  <c r="P18" i="96"/>
  <c r="P20" i="94"/>
  <c r="M21" i="96"/>
  <c r="L21" i="96"/>
  <c r="H8" i="95"/>
  <c r="G8" i="95"/>
  <c r="F4" i="95"/>
  <c r="K3" i="95"/>
  <c r="J3" i="95"/>
  <c r="I3" i="95"/>
  <c r="K2" i="95"/>
  <c r="K4" i="95" s="1"/>
  <c r="H4" i="95" s="1"/>
  <c r="J2" i="95"/>
  <c r="J4" i="95" s="1"/>
  <c r="I2" i="95"/>
  <c r="L23" i="94"/>
  <c r="I4" i="95" l="1"/>
  <c r="G4" i="95"/>
  <c r="P20" i="96"/>
  <c r="P21" i="96" s="1"/>
  <c r="P16" i="96"/>
  <c r="P14" i="96"/>
  <c r="P17" i="96" l="1"/>
  <c r="P11" i="96"/>
  <c r="P10" i="96"/>
  <c r="P7" i="96"/>
  <c r="P6" i="96"/>
  <c r="P5" i="96"/>
  <c r="L11" i="96"/>
  <c r="L17" i="96" s="1"/>
  <c r="L7" i="96"/>
  <c r="L6" i="96"/>
  <c r="L9" i="96" l="1"/>
  <c r="L22" i="96" s="1"/>
  <c r="P9" i="96"/>
  <c r="P13" i="96"/>
  <c r="Q17" i="100"/>
  <c r="Q20" i="100"/>
  <c r="Q16" i="100"/>
  <c r="Q14" i="100"/>
  <c r="Q13" i="100"/>
  <c r="M13" i="100"/>
  <c r="M20" i="100"/>
  <c r="P22" i="94"/>
  <c r="P23" i="94" s="1"/>
  <c r="M22" i="100" l="1"/>
  <c r="M23" i="100" s="1"/>
  <c r="Q10" i="100"/>
  <c r="Q12" i="100" s="1"/>
  <c r="Q18" i="100"/>
  <c r="M7" i="96"/>
  <c r="M7" i="100"/>
  <c r="M12" i="96"/>
  <c r="M12" i="100"/>
  <c r="Q20" i="96"/>
  <c r="Q21" i="96" s="1"/>
  <c r="Q22" i="100"/>
  <c r="Q23" i="100" s="1"/>
  <c r="Q7" i="96"/>
  <c r="Q7" i="100"/>
  <c r="Q6" i="96"/>
  <c r="Q6" i="100"/>
  <c r="M11" i="96"/>
  <c r="M11" i="100"/>
  <c r="Q5" i="96"/>
  <c r="Q5" i="100"/>
  <c r="M8" i="96"/>
  <c r="M8" i="100"/>
  <c r="Q8" i="96"/>
  <c r="Q8" i="100"/>
  <c r="Q15" i="96"/>
  <c r="Q15" i="100"/>
  <c r="M13" i="96"/>
  <c r="Q10" i="96"/>
  <c r="Q13" i="96" s="1"/>
  <c r="P22" i="96"/>
  <c r="Q14" i="96"/>
  <c r="Q16" i="96"/>
  <c r="M6" i="100"/>
  <c r="Q19" i="100" l="1"/>
  <c r="Q9" i="96"/>
  <c r="M17" i="96"/>
  <c r="Q9" i="100"/>
  <c r="M9" i="100"/>
  <c r="M19" i="100"/>
  <c r="M6" i="96"/>
  <c r="M9" i="96" s="1"/>
  <c r="Q17" i="96"/>
  <c r="Q24" i="100" l="1"/>
  <c r="Q25" i="100" s="1"/>
  <c r="Q22" i="96"/>
  <c r="Q24" i="96" s="1"/>
  <c r="M24" i="100"/>
  <c r="M25" i="100" s="1"/>
  <c r="M22" i="96"/>
  <c r="M24" i="96" s="1"/>
  <c r="R22" i="96" l="1"/>
  <c r="R24" i="100"/>
  <c r="M20" i="94"/>
  <c r="Q17" i="94" l="1"/>
  <c r="P17" i="94"/>
  <c r="Q20" i="94"/>
  <c r="P16" i="94"/>
  <c r="Q14" i="94"/>
  <c r="P13" i="94"/>
  <c r="Q8" i="94"/>
  <c r="P7" i="94"/>
  <c r="P6" i="94"/>
  <c r="P5" i="94"/>
  <c r="M13" i="94"/>
  <c r="M12" i="94"/>
  <c r="M11" i="94"/>
  <c r="L11" i="94"/>
  <c r="M8" i="94"/>
  <c r="L7" i="94"/>
  <c r="L6" i="94"/>
  <c r="P19" i="94" l="1"/>
  <c r="L9" i="94"/>
  <c r="Q18" i="94"/>
  <c r="M22" i="94"/>
  <c r="M23" i="94" s="1"/>
  <c r="L14" i="94"/>
  <c r="L19" i="94" s="1"/>
  <c r="M19" i="94"/>
  <c r="P10" i="94"/>
  <c r="P12" i="94" s="1"/>
  <c r="P9" i="94"/>
  <c r="Q6" i="94" l="1"/>
  <c r="L24" i="94"/>
  <c r="P24" i="94"/>
  <c r="Q15" i="94"/>
  <c r="Q13" i="94" l="1"/>
  <c r="M6" i="94"/>
  <c r="Q10" i="94"/>
  <c r="Q12" i="94" s="1"/>
  <c r="Q5" i="94"/>
  <c r="Q7" i="94" l="1"/>
  <c r="Q9" i="94" s="1"/>
  <c r="M7" i="94"/>
  <c r="M9" i="94" s="1"/>
  <c r="M24" i="94" s="1"/>
  <c r="Q16" i="94"/>
  <c r="Q19" i="94" s="1"/>
  <c r="Q22" i="94" l="1"/>
  <c r="Q23" i="94" s="1"/>
  <c r="Q24" i="94" s="1"/>
  <c r="R24" i="94" s="1"/>
  <c r="P25" i="105" l="1"/>
  <c r="P25" i="109" l="1"/>
  <c r="L25" i="113" l="1"/>
  <c r="L24" i="107" l="1"/>
  <c r="Q25" i="94" l="1"/>
  <c r="M25" i="94"/>
  <c r="L25" i="109" l="1"/>
  <c r="L25" i="94"/>
  <c r="L24" i="111" l="1"/>
  <c r="L24" i="106"/>
  <c r="L24" i="102"/>
  <c r="L25" i="105"/>
  <c r="L24" i="96"/>
  <c r="L25" i="100"/>
  <c r="P25" i="94" l="1"/>
  <c r="C3" i="95" l="1"/>
  <c r="C4" i="95"/>
  <c r="C2" i="95" l="1"/>
  <c r="C6" i="95" s="1"/>
  <c r="C7" i="95" s="1"/>
  <c r="D8" i="94" l="1"/>
  <c r="F6" i="118" l="1"/>
  <c r="F43" i="14" l="1"/>
  <c r="F8" i="94"/>
  <c r="D8" i="96" s="1"/>
  <c r="H7" i="14" l="1"/>
  <c r="H43" i="14" s="1"/>
  <c r="F8" i="100"/>
  <c r="D8" i="102" s="1"/>
  <c r="D8" i="100"/>
  <c r="J7" i="14" l="1"/>
  <c r="J43" i="14" s="1"/>
  <c r="F8" i="102"/>
  <c r="F8" i="96"/>
  <c r="L7" i="14" l="1"/>
  <c r="L43" i="14" s="1"/>
  <c r="N7" i="14" s="1"/>
  <c r="N43" i="14" s="1"/>
  <c r="D8" i="105"/>
  <c r="F8" i="105"/>
  <c r="D8" i="106" s="1"/>
  <c r="P7" i="14" l="1"/>
  <c r="P43" i="14" s="1"/>
  <c r="D8" i="109"/>
  <c r="R7" i="14" l="1"/>
  <c r="R43" i="14" s="1"/>
  <c r="F8" i="106"/>
  <c r="D8" i="113"/>
  <c r="F8" i="109"/>
  <c r="D8" i="107" s="1"/>
  <c r="T7" i="14" l="1"/>
  <c r="T43" i="14" s="1"/>
  <c r="D8" i="134"/>
  <c r="D8" i="126"/>
  <c r="D8" i="129"/>
  <c r="D8" i="121"/>
  <c r="D8" i="124"/>
  <c r="F8" i="113"/>
  <c r="D8" i="111" s="1"/>
  <c r="D8" i="116"/>
  <c r="F8" i="107"/>
  <c r="V7" i="14" l="1"/>
  <c r="V43" i="14" s="1"/>
  <c r="F8" i="129"/>
  <c r="F8" i="134"/>
  <c r="F8" i="124"/>
  <c r="F8" i="126"/>
  <c r="F8" i="116"/>
  <c r="F8" i="121"/>
  <c r="F8" i="111"/>
  <c r="X7" i="14" l="1"/>
  <c r="X43" i="14" s="1"/>
  <c r="Z7" i="14" s="1"/>
  <c r="Z43" i="14" s="1"/>
  <c r="D8" i="130"/>
  <c r="D8" i="136"/>
  <c r="D8" i="118"/>
  <c r="D8" i="127"/>
  <c r="F8" i="130" l="1"/>
  <c r="F8" i="136"/>
  <c r="F8" i="118"/>
  <c r="F8" i="127"/>
  <c r="F40" i="14" l="1"/>
  <c r="H4" i="14" l="1"/>
  <c r="F7" i="152"/>
  <c r="F27" i="152" s="1"/>
  <c r="F6" i="127"/>
  <c r="F4" i="94"/>
  <c r="D4" i="94"/>
  <c r="H40" i="14" l="1"/>
  <c r="H7" i="152"/>
  <c r="H27" i="152" s="1"/>
  <c r="F6" i="130"/>
  <c r="C4" i="94"/>
  <c r="C7" i="94" s="1"/>
  <c r="D4" i="96"/>
  <c r="H4" i="94"/>
  <c r="J4" i="14" l="1"/>
  <c r="F4" i="96"/>
  <c r="H4" i="96" s="1"/>
  <c r="D4" i="100"/>
  <c r="E4" i="94"/>
  <c r="J40" i="14" l="1"/>
  <c r="J7" i="152"/>
  <c r="J27" i="152" s="1"/>
  <c r="G40" i="13"/>
  <c r="I4" i="13" s="1"/>
  <c r="F6" i="151"/>
  <c r="F6" i="136"/>
  <c r="C4" i="100"/>
  <c r="C7" i="100" s="1"/>
  <c r="D4" i="105"/>
  <c r="F4" i="100"/>
  <c r="H4" i="100" s="1"/>
  <c r="E7" i="94"/>
  <c r="G7" i="94" s="1"/>
  <c r="G4" i="94"/>
  <c r="C4" i="96"/>
  <c r="C7" i="96" s="1"/>
  <c r="L4" i="14" l="1"/>
  <c r="I40" i="13"/>
  <c r="K4" i="13" s="1"/>
  <c r="G6" i="151"/>
  <c r="F30" i="151"/>
  <c r="Q6" i="151" s="1"/>
  <c r="D4" i="102"/>
  <c r="F4" i="105"/>
  <c r="L40" i="14" l="1"/>
  <c r="K40" i="13"/>
  <c r="H6" i="151"/>
  <c r="H30" i="151" s="1"/>
  <c r="G30" i="151"/>
  <c r="D4" i="109"/>
  <c r="F4" i="102"/>
  <c r="H4" i="102" s="1"/>
  <c r="D4" i="106"/>
  <c r="H4" i="105"/>
  <c r="F5" i="94"/>
  <c r="D5" i="94"/>
  <c r="D7" i="94" s="1"/>
  <c r="D9" i="94" s="1"/>
  <c r="Q30" i="151" l="1"/>
  <c r="N4" i="14"/>
  <c r="M4" i="13"/>
  <c r="F5" i="127"/>
  <c r="F4" i="109"/>
  <c r="F7" i="94"/>
  <c r="D5" i="96"/>
  <c r="D7" i="96" s="1"/>
  <c r="D9" i="96" s="1"/>
  <c r="H5" i="94"/>
  <c r="P25" i="100"/>
  <c r="N40" i="14" l="1"/>
  <c r="M40" i="13"/>
  <c r="I6" i="151"/>
  <c r="F4" i="106"/>
  <c r="H4" i="106" s="1"/>
  <c r="D4" i="113"/>
  <c r="D4" i="107"/>
  <c r="H4" i="109"/>
  <c r="D5" i="100"/>
  <c r="D7" i="100" s="1"/>
  <c r="D9" i="100" s="1"/>
  <c r="F9" i="94"/>
  <c r="H7" i="94"/>
  <c r="H9" i="94" s="1"/>
  <c r="P4" i="14" l="1"/>
  <c r="O4" i="13"/>
  <c r="I30" i="151"/>
  <c r="F5" i="130"/>
  <c r="F4" i="113"/>
  <c r="D4" i="111" s="1"/>
  <c r="E4" i="100"/>
  <c r="C4" i="102" s="1"/>
  <c r="C7" i="102" s="1"/>
  <c r="F5" i="100"/>
  <c r="D5" i="105"/>
  <c r="D7" i="105" s="1"/>
  <c r="D9" i="105" s="1"/>
  <c r="F5" i="96"/>
  <c r="F7" i="96" s="1"/>
  <c r="E4" i="96"/>
  <c r="P40" i="14" l="1"/>
  <c r="O40" i="13"/>
  <c r="Q4" i="13" s="1"/>
  <c r="J6" i="151"/>
  <c r="J30" i="151" s="1"/>
  <c r="F5" i="136"/>
  <c r="F4" i="107"/>
  <c r="H4" i="107" s="1"/>
  <c r="H4" i="113"/>
  <c r="C4" i="105"/>
  <c r="C7" i="105" s="1"/>
  <c r="G4" i="100"/>
  <c r="E7" i="100"/>
  <c r="G7" i="100" s="1"/>
  <c r="H5" i="100"/>
  <c r="D5" i="102"/>
  <c r="D7" i="102" s="1"/>
  <c r="D9" i="102" s="1"/>
  <c r="F7" i="100"/>
  <c r="H5" i="96"/>
  <c r="G4" i="96"/>
  <c r="E7" i="96"/>
  <c r="G7" i="96" s="1"/>
  <c r="F9" i="96"/>
  <c r="H7" i="96"/>
  <c r="H9" i="96" s="1"/>
  <c r="R4" i="14" l="1"/>
  <c r="Q40" i="13"/>
  <c r="K6" i="151"/>
  <c r="K30" i="151" s="1"/>
  <c r="F4" i="111"/>
  <c r="H4" i="111" s="1"/>
  <c r="E4" i="105"/>
  <c r="F5" i="105"/>
  <c r="D5" i="109"/>
  <c r="D7" i="109" s="1"/>
  <c r="D9" i="109" s="1"/>
  <c r="E4" i="102"/>
  <c r="F9" i="100"/>
  <c r="H7" i="100"/>
  <c r="H9" i="100" s="1"/>
  <c r="F5" i="102"/>
  <c r="R40" i="14" l="1"/>
  <c r="S4" i="13"/>
  <c r="S40" i="13" s="1"/>
  <c r="D4" i="121"/>
  <c r="D4" i="116"/>
  <c r="C4" i="109"/>
  <c r="C7" i="109" s="1"/>
  <c r="H5" i="105"/>
  <c r="D5" i="106"/>
  <c r="D7" i="106" s="1"/>
  <c r="D9" i="106" s="1"/>
  <c r="F7" i="105"/>
  <c r="C4" i="106"/>
  <c r="C7" i="106" s="1"/>
  <c r="E7" i="105"/>
  <c r="G7" i="105" s="1"/>
  <c r="G4" i="105"/>
  <c r="E7" i="102"/>
  <c r="G7" i="102" s="1"/>
  <c r="G4" i="102"/>
  <c r="H5" i="102"/>
  <c r="F7" i="102"/>
  <c r="U4" i="13" l="1"/>
  <c r="T4" i="14"/>
  <c r="L6" i="151"/>
  <c r="L30" i="151" s="1"/>
  <c r="F10" i="152"/>
  <c r="F4" i="116"/>
  <c r="D4" i="124"/>
  <c r="E4" i="109"/>
  <c r="C4" i="107" s="1"/>
  <c r="C7" i="107" s="1"/>
  <c r="E4" i="106"/>
  <c r="E7" i="106" s="1"/>
  <c r="G7" i="106" s="1"/>
  <c r="F5" i="109"/>
  <c r="D5" i="113"/>
  <c r="D7" i="113" s="1"/>
  <c r="D9" i="113" s="1"/>
  <c r="F5" i="106"/>
  <c r="F9" i="105"/>
  <c r="H7" i="105"/>
  <c r="H9" i="105" s="1"/>
  <c r="F9" i="102"/>
  <c r="H7" i="102"/>
  <c r="H9" i="102" s="1"/>
  <c r="T40" i="14" l="1"/>
  <c r="U40" i="13"/>
  <c r="M6" i="151"/>
  <c r="M30" i="151" s="1"/>
  <c r="H10" i="152"/>
  <c r="F4" i="124"/>
  <c r="F4" i="121"/>
  <c r="H4" i="116"/>
  <c r="C4" i="113"/>
  <c r="C7" i="113" s="1"/>
  <c r="G4" i="109"/>
  <c r="E7" i="109"/>
  <c r="G7" i="109" s="1"/>
  <c r="G4" i="106"/>
  <c r="D5" i="107"/>
  <c r="D7" i="107" s="1"/>
  <c r="D9" i="107" s="1"/>
  <c r="H5" i="109"/>
  <c r="F7" i="109"/>
  <c r="H5" i="106"/>
  <c r="F7" i="106"/>
  <c r="V4" i="14" l="1"/>
  <c r="W4" i="13"/>
  <c r="D4" i="118"/>
  <c r="H4" i="124"/>
  <c r="D4" i="126"/>
  <c r="H4" i="121"/>
  <c r="F5" i="113"/>
  <c r="F9" i="109"/>
  <c r="H7" i="109"/>
  <c r="H9" i="109" s="1"/>
  <c r="F5" i="107"/>
  <c r="H7" i="106"/>
  <c r="H9" i="106" s="1"/>
  <c r="F9" i="106"/>
  <c r="N6" i="151" l="1"/>
  <c r="N30" i="151" s="1"/>
  <c r="V40" i="14"/>
  <c r="W40" i="13"/>
  <c r="D5" i="111"/>
  <c r="D7" i="111" s="1"/>
  <c r="D9" i="111" s="1"/>
  <c r="F7" i="113"/>
  <c r="H5" i="113"/>
  <c r="H5" i="107"/>
  <c r="F7" i="107"/>
  <c r="Y4" i="13" l="1"/>
  <c r="X4" i="14"/>
  <c r="G43" i="13"/>
  <c r="J10" i="152"/>
  <c r="AD57" i="13"/>
  <c r="AD58" i="13"/>
  <c r="D4" i="129"/>
  <c r="F4" i="126"/>
  <c r="AD59" i="13"/>
  <c r="F5" i="111"/>
  <c r="F9" i="113"/>
  <c r="H7" i="113"/>
  <c r="H9" i="113" s="1"/>
  <c r="F9" i="107"/>
  <c r="H7" i="107"/>
  <c r="H9" i="107" s="1"/>
  <c r="Y40" i="13" l="1"/>
  <c r="AG4" i="13"/>
  <c r="O6" i="151"/>
  <c r="O30" i="151" s="1"/>
  <c r="X40" i="14"/>
  <c r="D8" i="141" s="1"/>
  <c r="E43" i="14"/>
  <c r="I7" i="13"/>
  <c r="D4" i="127"/>
  <c r="H4" i="126"/>
  <c r="D5" i="121"/>
  <c r="D7" i="121" s="1"/>
  <c r="D9" i="121" s="1"/>
  <c r="D5" i="116"/>
  <c r="D7" i="116" s="1"/>
  <c r="D9" i="116" s="1"/>
  <c r="H5" i="111"/>
  <c r="F7" i="111"/>
  <c r="F9" i="111" s="1"/>
  <c r="AA4" i="13" l="1"/>
  <c r="AG40" i="13"/>
  <c r="Z4" i="14"/>
  <c r="Z40" i="14" s="1"/>
  <c r="I43" i="13"/>
  <c r="G43" i="14" s="1"/>
  <c r="F4" i="129"/>
  <c r="D4" i="134"/>
  <c r="F5" i="116"/>
  <c r="H7" i="111"/>
  <c r="H9" i="111" s="1"/>
  <c r="AA40" i="13" l="1"/>
  <c r="AC4" i="13" s="1"/>
  <c r="AC40" i="13" s="1"/>
  <c r="P6" i="151"/>
  <c r="P30" i="151" s="1"/>
  <c r="K7" i="13"/>
  <c r="F9" i="152"/>
  <c r="D4" i="130"/>
  <c r="H4" i="129"/>
  <c r="F5" i="121"/>
  <c r="H5" i="121" s="1"/>
  <c r="H5" i="116"/>
  <c r="F7" i="116"/>
  <c r="K43" i="13" l="1"/>
  <c r="I43" i="14" s="1"/>
  <c r="F4" i="134"/>
  <c r="F7" i="121"/>
  <c r="F9" i="121" s="1"/>
  <c r="D5" i="124"/>
  <c r="D7" i="124" s="1"/>
  <c r="D9" i="124" s="1"/>
  <c r="H7" i="116"/>
  <c r="H9" i="116" s="1"/>
  <c r="F9" i="116"/>
  <c r="M7" i="13" l="1"/>
  <c r="H9" i="152"/>
  <c r="F29" i="152"/>
  <c r="H7" i="121"/>
  <c r="H9" i="121" s="1"/>
  <c r="H4" i="134"/>
  <c r="D4" i="136"/>
  <c r="F5" i="124"/>
  <c r="D5" i="126"/>
  <c r="D7" i="126" s="1"/>
  <c r="D9" i="126" s="1"/>
  <c r="F5" i="118"/>
  <c r="M43" i="13" l="1"/>
  <c r="D5" i="118"/>
  <c r="D7" i="118" s="1"/>
  <c r="D9" i="118" s="1"/>
  <c r="H5" i="124"/>
  <c r="F7" i="124"/>
  <c r="E4" i="113"/>
  <c r="P25" i="113"/>
  <c r="O7" i="13" l="1"/>
  <c r="O43" i="13" s="1"/>
  <c r="Q7" i="13" s="1"/>
  <c r="K43" i="14"/>
  <c r="H29" i="152"/>
  <c r="F4" i="118"/>
  <c r="H4" i="118" s="1"/>
  <c r="F5" i="126"/>
  <c r="D5" i="129"/>
  <c r="D7" i="129" s="1"/>
  <c r="D9" i="129" s="1"/>
  <c r="H5" i="118"/>
  <c r="H7" i="124"/>
  <c r="H9" i="124" s="1"/>
  <c r="F9" i="124"/>
  <c r="E4" i="107"/>
  <c r="E7" i="107" s="1"/>
  <c r="G7" i="107" s="1"/>
  <c r="C4" i="111"/>
  <c r="C7" i="111" s="1"/>
  <c r="E7" i="113"/>
  <c r="G7" i="113" s="1"/>
  <c r="G4" i="113"/>
  <c r="Q43" i="13" l="1"/>
  <c r="O43" i="14" s="1"/>
  <c r="M43" i="14"/>
  <c r="J9" i="152"/>
  <c r="G42" i="13"/>
  <c r="J29" i="152" s="1"/>
  <c r="F7" i="118"/>
  <c r="F9" i="118" s="1"/>
  <c r="F7" i="126"/>
  <c r="D5" i="127"/>
  <c r="H5" i="126"/>
  <c r="G4" i="107"/>
  <c r="S7" i="13" l="1"/>
  <c r="E42" i="14"/>
  <c r="I6" i="13"/>
  <c r="H7" i="118"/>
  <c r="H9" i="118" s="1"/>
  <c r="F5" i="129"/>
  <c r="D5" i="134"/>
  <c r="D7" i="134" s="1"/>
  <c r="D9" i="134" s="1"/>
  <c r="H5" i="127"/>
  <c r="D7" i="127"/>
  <c r="D9" i="127" s="1"/>
  <c r="F9" i="126"/>
  <c r="H7" i="126"/>
  <c r="H9" i="126" s="1"/>
  <c r="F4" i="127"/>
  <c r="E4" i="111"/>
  <c r="G4" i="111" s="1"/>
  <c r="S43" i="13" l="1"/>
  <c r="I42" i="13"/>
  <c r="K6" i="13" s="1"/>
  <c r="H5" i="129"/>
  <c r="D5" i="130"/>
  <c r="F7" i="129"/>
  <c r="F4" i="130"/>
  <c r="H4" i="127"/>
  <c r="F7" i="127"/>
  <c r="C4" i="116"/>
  <c r="C7" i="116" s="1"/>
  <c r="E7" i="111"/>
  <c r="G7" i="111" s="1"/>
  <c r="Q43" i="14" l="1"/>
  <c r="U7" i="13"/>
  <c r="K42" i="13"/>
  <c r="G42" i="14"/>
  <c r="F5" i="134"/>
  <c r="H5" i="130"/>
  <c r="D7" i="130"/>
  <c r="D9" i="130" s="1"/>
  <c r="H4" i="130"/>
  <c r="F7" i="130"/>
  <c r="F9" i="129"/>
  <c r="H7" i="129"/>
  <c r="H9" i="129" s="1"/>
  <c r="H7" i="127"/>
  <c r="H9" i="127" s="1"/>
  <c r="F9" i="127"/>
  <c r="U43" i="13" l="1"/>
  <c r="I42" i="14"/>
  <c r="M6" i="13"/>
  <c r="F4" i="136"/>
  <c r="D5" i="136"/>
  <c r="H5" i="134"/>
  <c r="F7" i="134"/>
  <c r="F9" i="130"/>
  <c r="H7" i="130"/>
  <c r="H9" i="130" s="1"/>
  <c r="C4" i="121"/>
  <c r="C7" i="121" s="1"/>
  <c r="E4" i="116"/>
  <c r="S43" i="14" l="1"/>
  <c r="W7" i="13"/>
  <c r="M42" i="13"/>
  <c r="F7" i="136"/>
  <c r="F9" i="136" s="1"/>
  <c r="H4" i="136"/>
  <c r="H5" i="136"/>
  <c r="D7" i="136"/>
  <c r="H7" i="134"/>
  <c r="H9" i="134" s="1"/>
  <c r="F9" i="134"/>
  <c r="G4" i="116"/>
  <c r="E7" i="116"/>
  <c r="G7" i="116" s="1"/>
  <c r="W43" i="13" l="1"/>
  <c r="U43" i="14" s="1"/>
  <c r="K42" i="14"/>
  <c r="O6" i="13"/>
  <c r="O42" i="13" s="1"/>
  <c r="D9" i="136"/>
  <c r="H7" i="136"/>
  <c r="H9" i="136" s="1"/>
  <c r="E4" i="121"/>
  <c r="Y7" i="13" l="1"/>
  <c r="M42" i="14"/>
  <c r="Q6" i="13"/>
  <c r="C4" i="124"/>
  <c r="C7" i="124" s="1"/>
  <c r="E7" i="121"/>
  <c r="G7" i="121" s="1"/>
  <c r="G4" i="121"/>
  <c r="Y43" i="13" l="1"/>
  <c r="AG7" i="13"/>
  <c r="Q42" i="13"/>
  <c r="S6" i="13" s="1"/>
  <c r="C4" i="126"/>
  <c r="C7" i="126" s="1"/>
  <c r="E4" i="124"/>
  <c r="G4" i="124" s="1"/>
  <c r="AG43" i="13" l="1"/>
  <c r="W43" i="14"/>
  <c r="AA7" i="13"/>
  <c r="AA43" i="13" s="1"/>
  <c r="S42" i="13"/>
  <c r="O42" i="14"/>
  <c r="C4" i="118"/>
  <c r="E7" i="124"/>
  <c r="G7" i="124" s="1"/>
  <c r="Y43" i="14" l="1"/>
  <c r="AC7" i="13"/>
  <c r="AC43" i="13" s="1"/>
  <c r="AA43" i="14" s="1"/>
  <c r="U6" i="13"/>
  <c r="Q42" i="14"/>
  <c r="E4" i="126"/>
  <c r="E4" i="118"/>
  <c r="E7" i="118" s="1"/>
  <c r="C7" i="118"/>
  <c r="U42" i="13" l="1"/>
  <c r="F41" i="14"/>
  <c r="F8" i="152"/>
  <c r="F11" i="152" s="1"/>
  <c r="C4" i="129"/>
  <c r="C7" i="129" s="1"/>
  <c r="G7" i="118"/>
  <c r="C4" i="127"/>
  <c r="C7" i="127" s="1"/>
  <c r="E7" i="126"/>
  <c r="G7" i="126" s="1"/>
  <c r="G4" i="126"/>
  <c r="G4" i="118"/>
  <c r="W6" i="13" l="1"/>
  <c r="S42" i="14"/>
  <c r="H5" i="14"/>
  <c r="W42" i="13" l="1"/>
  <c r="U42" i="14" s="1"/>
  <c r="H41" i="14"/>
  <c r="F28" i="152"/>
  <c r="F30" i="152" s="1"/>
  <c r="H8" i="152"/>
  <c r="H11" i="152" s="1"/>
  <c r="E4" i="129"/>
  <c r="E4" i="127"/>
  <c r="Y6" i="13" l="1"/>
  <c r="J5" i="14"/>
  <c r="C4" i="134"/>
  <c r="C7" i="134" s="1"/>
  <c r="G4" i="127"/>
  <c r="E7" i="127"/>
  <c r="G7" i="127" s="1"/>
  <c r="E7" i="129"/>
  <c r="G7" i="129" s="1"/>
  <c r="G4" i="129"/>
  <c r="C4" i="130"/>
  <c r="C7" i="130" s="1"/>
  <c r="Y42" i="13" l="1"/>
  <c r="AG42" i="13" s="1"/>
  <c r="AG6" i="13"/>
  <c r="J41" i="14"/>
  <c r="H28" i="152"/>
  <c r="H30" i="152" s="1"/>
  <c r="E8" i="14"/>
  <c r="AA6" i="13" l="1"/>
  <c r="AA42" i="13" s="1"/>
  <c r="W42" i="14"/>
  <c r="L5" i="14"/>
  <c r="L41" i="14" s="1"/>
  <c r="G8" i="13"/>
  <c r="J8" i="152"/>
  <c r="J11" i="152" s="1"/>
  <c r="G41" i="13"/>
  <c r="E4" i="134"/>
  <c r="E4" i="130"/>
  <c r="Y42" i="14" l="1"/>
  <c r="AC6" i="13"/>
  <c r="AC42" i="13" s="1"/>
  <c r="AA42" i="14" s="1"/>
  <c r="N5" i="14"/>
  <c r="I5" i="13"/>
  <c r="I41" i="13" s="1"/>
  <c r="F5" i="151"/>
  <c r="Q5" i="151" s="1"/>
  <c r="Q7" i="151" s="1"/>
  <c r="E41" i="14"/>
  <c r="J28" i="152"/>
  <c r="J30" i="152" s="1"/>
  <c r="G44" i="13"/>
  <c r="G46" i="13" s="1"/>
  <c r="E7" i="130"/>
  <c r="G7" i="130" s="1"/>
  <c r="G4" i="130"/>
  <c r="E7" i="134"/>
  <c r="G7" i="134" s="1"/>
  <c r="C4" i="136"/>
  <c r="C7" i="136" s="1"/>
  <c r="G4" i="134"/>
  <c r="Q29" i="151" l="1"/>
  <c r="N41" i="14"/>
  <c r="K5" i="13"/>
  <c r="F7" i="151"/>
  <c r="F29" i="151"/>
  <c r="F31" i="151" s="1"/>
  <c r="E44" i="14"/>
  <c r="G5" i="14"/>
  <c r="G8" i="14" s="1"/>
  <c r="I8" i="13"/>
  <c r="E45" i="14"/>
  <c r="F42" i="14"/>
  <c r="F8" i="14"/>
  <c r="P5" i="14" l="1"/>
  <c r="K41" i="13"/>
  <c r="I44" i="13"/>
  <c r="I46" i="13" s="1"/>
  <c r="G5" i="151"/>
  <c r="K8" i="13"/>
  <c r="F32" i="151"/>
  <c r="H6" i="14"/>
  <c r="E46" i="14"/>
  <c r="G41" i="14"/>
  <c r="F44" i="14"/>
  <c r="E4" i="136"/>
  <c r="P41" i="14" l="1"/>
  <c r="K44" i="13"/>
  <c r="M5" i="13"/>
  <c r="H5" i="151"/>
  <c r="G29" i="151"/>
  <c r="G31" i="151" s="1"/>
  <c r="G7" i="151"/>
  <c r="H8" i="14"/>
  <c r="I41" i="14"/>
  <c r="H42" i="14"/>
  <c r="H44" i="14" s="1"/>
  <c r="G44" i="14"/>
  <c r="I5" i="14"/>
  <c r="I8" i="14" s="1"/>
  <c r="G45" i="14"/>
  <c r="G4" i="136"/>
  <c r="E7" i="136"/>
  <c r="G7" i="136" s="1"/>
  <c r="R5" i="14" l="1"/>
  <c r="M41" i="13"/>
  <c r="O5" i="13" s="1"/>
  <c r="O41" i="13" s="1"/>
  <c r="Q5" i="13" s="1"/>
  <c r="M8" i="13"/>
  <c r="G32" i="151"/>
  <c r="I44" i="14"/>
  <c r="K5" i="14"/>
  <c r="K8" i="14" s="1"/>
  <c r="I45" i="14"/>
  <c r="K46" i="13"/>
  <c r="G46" i="14"/>
  <c r="J6" i="14"/>
  <c r="R41" i="14" l="1"/>
  <c r="Q41" i="13"/>
  <c r="Q8" i="13"/>
  <c r="M41" i="14"/>
  <c r="I5" i="151"/>
  <c r="I29" i="151" s="1"/>
  <c r="I31" i="151" s="1"/>
  <c r="M44" i="13"/>
  <c r="M46" i="13" s="1"/>
  <c r="K41" i="14"/>
  <c r="M5" i="14" s="1"/>
  <c r="M8" i="14" s="1"/>
  <c r="O8" i="13"/>
  <c r="J5" i="151" s="1"/>
  <c r="J8" i="14"/>
  <c r="I46" i="14"/>
  <c r="J42" i="14"/>
  <c r="T5" i="14" l="1"/>
  <c r="K5" i="151"/>
  <c r="K29" i="151" s="1"/>
  <c r="K31" i="151" s="1"/>
  <c r="O41" i="14"/>
  <c r="S5" i="13"/>
  <c r="M44" i="14"/>
  <c r="O5" i="14"/>
  <c r="O8" i="14" s="1"/>
  <c r="I7" i="151"/>
  <c r="I32" i="151" s="1"/>
  <c r="Q44" i="13"/>
  <c r="K45" i="14"/>
  <c r="J7" i="151"/>
  <c r="J29" i="151"/>
  <c r="J31" i="151" s="1"/>
  <c r="K44" i="14"/>
  <c r="O44" i="13"/>
  <c r="J44" i="14"/>
  <c r="L6" i="14"/>
  <c r="T41" i="14" l="1"/>
  <c r="K7" i="151"/>
  <c r="K32" i="151" s="1"/>
  <c r="O44" i="14"/>
  <c r="Q5" i="14"/>
  <c r="Q8" i="14" s="1"/>
  <c r="S8" i="13"/>
  <c r="S41" i="13"/>
  <c r="Q46" i="13"/>
  <c r="O45" i="14"/>
  <c r="J32" i="151"/>
  <c r="K46" i="14"/>
  <c r="O46" i="13"/>
  <c r="M45" i="14"/>
  <c r="M46" i="14" s="1"/>
  <c r="L42" i="14"/>
  <c r="L8" i="14"/>
  <c r="V5" i="14" l="1"/>
  <c r="L5" i="151"/>
  <c r="L7" i="151" s="1"/>
  <c r="S44" i="13"/>
  <c r="Q41" i="14"/>
  <c r="U5" i="13"/>
  <c r="O46" i="14"/>
  <c r="N6" i="14"/>
  <c r="L44" i="14"/>
  <c r="E8" i="152"/>
  <c r="E11" i="152" s="1"/>
  <c r="E28" i="152" s="1"/>
  <c r="V41" i="14" l="1"/>
  <c r="U41" i="13"/>
  <c r="U44" i="13" s="1"/>
  <c r="L29" i="151"/>
  <c r="L31" i="151" s="1"/>
  <c r="L32" i="151" s="1"/>
  <c r="Q44" i="14"/>
  <c r="S5" i="14"/>
  <c r="S8" i="14" s="1"/>
  <c r="U8" i="13"/>
  <c r="S46" i="13"/>
  <c r="Q45" i="14"/>
  <c r="N42" i="14"/>
  <c r="N8" i="14"/>
  <c r="G8" i="152"/>
  <c r="G11" i="152" s="1"/>
  <c r="G28" i="152" s="1"/>
  <c r="X5" i="14" l="1"/>
  <c r="M5" i="151"/>
  <c r="M29" i="151" s="1"/>
  <c r="M31" i="151" s="1"/>
  <c r="S41" i="14"/>
  <c r="W5" i="13"/>
  <c r="Q46" i="14"/>
  <c r="P6" i="14"/>
  <c r="N44" i="14"/>
  <c r="F8" i="13"/>
  <c r="I8" i="152"/>
  <c r="I11" i="152" s="1"/>
  <c r="I28" i="152" s="1"/>
  <c r="X41" i="14" l="1"/>
  <c r="W41" i="13"/>
  <c r="M7" i="151"/>
  <c r="M32" i="151" s="1"/>
  <c r="S44" i="14"/>
  <c r="U5" i="14"/>
  <c r="U8" i="14" s="1"/>
  <c r="W8" i="13"/>
  <c r="U46" i="13"/>
  <c r="S45" i="14"/>
  <c r="P42" i="14"/>
  <c r="P8" i="14"/>
  <c r="F41" i="13"/>
  <c r="Z5" i="14" l="1"/>
  <c r="Z41" i="14" s="1"/>
  <c r="Y5" i="13"/>
  <c r="AG5" i="13" s="1"/>
  <c r="N5" i="151"/>
  <c r="N29" i="151" s="1"/>
  <c r="N31" i="151" s="1"/>
  <c r="W44" i="13"/>
  <c r="U41" i="14"/>
  <c r="S46" i="14"/>
  <c r="R6" i="14"/>
  <c r="P44" i="14"/>
  <c r="H5" i="13"/>
  <c r="G66" i="13"/>
  <c r="Y8" i="13" l="1"/>
  <c r="Y41" i="13"/>
  <c r="AG41" i="13" s="1"/>
  <c r="F4" i="140"/>
  <c r="AB5" i="14"/>
  <c r="O5" i="151"/>
  <c r="O7" i="151" s="1"/>
  <c r="AG8" i="13"/>
  <c r="N7" i="151"/>
  <c r="N32" i="151" s="1"/>
  <c r="U44" i="14"/>
  <c r="W5" i="14"/>
  <c r="W8" i="14" s="1"/>
  <c r="W46" i="13"/>
  <c r="U45" i="14"/>
  <c r="R42" i="14"/>
  <c r="R8" i="14"/>
  <c r="H8" i="13"/>
  <c r="Y44" i="13" l="1"/>
  <c r="W41" i="14"/>
  <c r="Y5" i="14" s="1"/>
  <c r="Y8" i="14" s="1"/>
  <c r="AA5" i="13"/>
  <c r="AA41" i="13" s="1"/>
  <c r="AC5" i="13" s="1"/>
  <c r="AC41" i="13" s="1"/>
  <c r="AA41" i="14" s="1"/>
  <c r="AA44" i="14" s="1"/>
  <c r="AB41" i="14"/>
  <c r="D4" i="141"/>
  <c r="H4" i="140"/>
  <c r="O29" i="151"/>
  <c r="O31" i="151" s="1"/>
  <c r="O32" i="151" s="1"/>
  <c r="Y46" i="13"/>
  <c r="AG44" i="13"/>
  <c r="W45" i="14"/>
  <c r="U46" i="14"/>
  <c r="T6" i="14"/>
  <c r="R44" i="14"/>
  <c r="H41" i="13"/>
  <c r="I66" i="13" s="1"/>
  <c r="AC8" i="13" l="1"/>
  <c r="W44" i="14"/>
  <c r="AA8" i="13"/>
  <c r="P5" i="151" s="1"/>
  <c r="P7" i="151" s="1"/>
  <c r="F4" i="141"/>
  <c r="H4" i="141" s="1"/>
  <c r="AC44" i="13"/>
  <c r="W46" i="14"/>
  <c r="AA44" i="13"/>
  <c r="Y41" i="14"/>
  <c r="T42" i="14"/>
  <c r="T8" i="14"/>
  <c r="J5" i="13"/>
  <c r="P29" i="151" l="1"/>
  <c r="P31" i="151" s="1"/>
  <c r="P32" i="151" s="1"/>
  <c r="Y44" i="14"/>
  <c r="AA5" i="14"/>
  <c r="AA8" i="14" s="1"/>
  <c r="AC46" i="13"/>
  <c r="AA45" i="14"/>
  <c r="AA46" i="14" s="1"/>
  <c r="Y45" i="14"/>
  <c r="Y46" i="14" s="1"/>
  <c r="AA46" i="13"/>
  <c r="V6" i="14"/>
  <c r="V8" i="14" s="1"/>
  <c r="T44" i="14"/>
  <c r="J8" i="13"/>
  <c r="V42" i="14" l="1"/>
  <c r="V44" i="14" s="1"/>
  <c r="J41" i="13"/>
  <c r="K66" i="13" s="1"/>
  <c r="Q31" i="151"/>
  <c r="Q32" i="151" s="1"/>
  <c r="H7" i="151"/>
  <c r="H29" i="151"/>
  <c r="H31" i="151" s="1"/>
  <c r="X6" i="14" l="1"/>
  <c r="L5" i="13"/>
  <c r="H32" i="151"/>
  <c r="X42" i="14" l="1"/>
  <c r="X8" i="14"/>
  <c r="L8" i="13"/>
  <c r="Z6" i="14" l="1"/>
  <c r="D5" i="140" s="1"/>
  <c r="D7" i="140" s="1"/>
  <c r="D9" i="140" s="1"/>
  <c r="X44" i="14"/>
  <c r="L41" i="13"/>
  <c r="Z42" i="14" l="1"/>
  <c r="Z8" i="14"/>
  <c r="M66" i="13"/>
  <c r="N5" i="13"/>
  <c r="F5" i="140" l="1"/>
  <c r="AB6" i="14"/>
  <c r="Z44" i="14"/>
  <c r="N8" i="13"/>
  <c r="AB42" i="14" l="1"/>
  <c r="AB8" i="14"/>
  <c r="D5" i="141"/>
  <c r="D7" i="141" s="1"/>
  <c r="D9" i="141" s="1"/>
  <c r="F7" i="140"/>
  <c r="H5" i="140"/>
  <c r="N41" i="13"/>
  <c r="H7" i="140" l="1"/>
  <c r="H9" i="140" s="1"/>
  <c r="F9" i="140"/>
  <c r="F5" i="141"/>
  <c r="AB44" i="14"/>
  <c r="P5" i="13"/>
  <c r="O66" i="13"/>
  <c r="H5" i="141" l="1"/>
  <c r="F7" i="141"/>
  <c r="P8" i="13"/>
  <c r="F9" i="141" l="1"/>
  <c r="H7" i="141"/>
  <c r="H9" i="141" s="1"/>
  <c r="P41" i="13"/>
  <c r="R5" i="13" s="1"/>
  <c r="R8" i="13" l="1"/>
  <c r="Q66" i="13"/>
  <c r="R41" i="13" l="1"/>
  <c r="S66" i="13" l="1"/>
  <c r="T5" i="13"/>
  <c r="T8" i="13" l="1"/>
  <c r="T41" i="13" l="1"/>
  <c r="U66" i="13" l="1"/>
  <c r="V5" i="13"/>
  <c r="V8" i="13" l="1"/>
  <c r="V41" i="13" l="1"/>
  <c r="X5" i="13" l="1"/>
  <c r="AF5" i="13" s="1"/>
  <c r="W66" i="13"/>
  <c r="X8" i="13" l="1"/>
  <c r="X41" i="13" l="1"/>
  <c r="AF8" i="13"/>
  <c r="AF41" i="13" l="1"/>
  <c r="Z5" i="13"/>
  <c r="Z8" i="13" l="1"/>
  <c r="Z41" i="13" s="1"/>
  <c r="C4" i="140"/>
  <c r="C7" i="140" s="1"/>
  <c r="AB5" i="13" l="1"/>
  <c r="AB8" i="13" s="1"/>
  <c r="AB41" i="13" s="1"/>
  <c r="E4" i="140"/>
  <c r="AA66" i="13"/>
  <c r="AC66" i="13" l="1"/>
  <c r="E4" i="141"/>
  <c r="E7" i="140"/>
  <c r="G7" i="140" s="1"/>
  <c r="C4" i="141"/>
  <c r="C7" i="141" s="1"/>
  <c r="G4" i="140"/>
  <c r="E7" i="141" l="1"/>
  <c r="G7" i="141" s="1"/>
  <c r="G4" i="141"/>
</calcChain>
</file>

<file path=xl/sharedStrings.xml><?xml version="1.0" encoding="utf-8"?>
<sst xmlns="http://schemas.openxmlformats.org/spreadsheetml/2006/main" count="15858" uniqueCount="2616">
  <si>
    <t>구        분</t>
    <phoneticPr fontId="6" type="noConversion"/>
  </si>
  <si>
    <t>외화</t>
    <phoneticPr fontId="4" type="noConversion"/>
  </si>
  <si>
    <t>원화</t>
    <phoneticPr fontId="4" type="noConversion"/>
  </si>
  <si>
    <t>차입금</t>
    <phoneticPr fontId="6" type="noConversion"/>
  </si>
  <si>
    <t>현금</t>
    <phoneticPr fontId="6" type="noConversion"/>
  </si>
  <si>
    <t>＄</t>
    <phoneticPr fontId="9" type="noConversion"/>
  </si>
  <si>
    <t>計</t>
    <phoneticPr fontId="6" type="noConversion"/>
  </si>
  <si>
    <t>스크랩매각대</t>
    <phoneticPr fontId="6" type="noConversion"/>
  </si>
  <si>
    <t>計</t>
    <phoneticPr fontId="9" type="noConversion"/>
  </si>
  <si>
    <t>출 금</t>
    <phoneticPr fontId="6" type="noConversion"/>
  </si>
  <si>
    <t>일반경비</t>
    <phoneticPr fontId="9" type="noConversion"/>
  </si>
  <si>
    <t>예금가입</t>
    <phoneticPr fontId="6" type="noConversion"/>
  </si>
  <si>
    <t>이 월</t>
    <phoneticPr fontId="6" type="noConversion"/>
  </si>
  <si>
    <t>KRW(보통예금)</t>
  </si>
  <si>
    <t>KRW(정기예금)</t>
  </si>
  <si>
    <t>차입실행</t>
  </si>
  <si>
    <t>부가세환급</t>
  </si>
  <si>
    <t>이자수익</t>
  </si>
  <si>
    <t>기타입금</t>
  </si>
  <si>
    <t>인건비</t>
  </si>
  <si>
    <t>법인카드</t>
  </si>
  <si>
    <t>USD 매각</t>
    <phoneticPr fontId="4" type="noConversion"/>
  </si>
  <si>
    <t>USD</t>
    <phoneticPr fontId="4" type="noConversion"/>
  </si>
  <si>
    <t>구분</t>
    <phoneticPr fontId="4" type="noConversion"/>
  </si>
  <si>
    <t>외화</t>
  </si>
  <si>
    <t>원화</t>
  </si>
  <si>
    <t>증감</t>
    <phoneticPr fontId="4" type="noConversion"/>
  </si>
  <si>
    <t>WTC</t>
    <phoneticPr fontId="4" type="noConversion"/>
  </si>
  <si>
    <t>기타</t>
    <phoneticPr fontId="4" type="noConversion"/>
  </si>
  <si>
    <t>기타고객사</t>
    <phoneticPr fontId="4" type="noConversion"/>
  </si>
  <si>
    <t>차입상환</t>
    <phoneticPr fontId="4" type="noConversion"/>
  </si>
  <si>
    <t>영업</t>
    <phoneticPr fontId="4" type="noConversion"/>
  </si>
  <si>
    <t>기타구매처</t>
    <phoneticPr fontId="4" type="noConversion"/>
  </si>
  <si>
    <t>번외</t>
    <phoneticPr fontId="4" type="noConversion"/>
  </si>
  <si>
    <t>合計</t>
    <phoneticPr fontId="4" type="noConversion"/>
  </si>
  <si>
    <t>計</t>
    <phoneticPr fontId="4" type="noConversion"/>
  </si>
  <si>
    <t>4공장신축</t>
    <phoneticPr fontId="4" type="noConversion"/>
  </si>
  <si>
    <t>스크랩매각</t>
    <phoneticPr fontId="4" type="noConversion"/>
  </si>
  <si>
    <t>차입금</t>
    <phoneticPr fontId="4" type="noConversion"/>
  </si>
  <si>
    <t>순현금</t>
    <phoneticPr fontId="4" type="noConversion"/>
  </si>
  <si>
    <t>현금</t>
    <phoneticPr fontId="4" type="noConversion"/>
  </si>
  <si>
    <t>운영</t>
    <phoneticPr fontId="4" type="noConversion"/>
  </si>
  <si>
    <t>입금</t>
    <phoneticPr fontId="4" type="noConversion"/>
  </si>
  <si>
    <t>출금</t>
    <phoneticPr fontId="4" type="noConversion"/>
  </si>
  <si>
    <t>月실적</t>
  </si>
  <si>
    <t>月실적</t>
    <phoneticPr fontId="4" type="noConversion"/>
  </si>
  <si>
    <t>성과금</t>
    <phoneticPr fontId="4" type="noConversion"/>
  </si>
  <si>
    <t>33억</t>
    <phoneticPr fontId="4" type="noConversion"/>
  </si>
  <si>
    <t>4공장</t>
    <phoneticPr fontId="4" type="noConversion"/>
  </si>
  <si>
    <t>58억</t>
    <phoneticPr fontId="4" type="noConversion"/>
  </si>
  <si>
    <t>月계획</t>
  </si>
  <si>
    <t>月계획</t>
    <phoneticPr fontId="4" type="noConversion"/>
  </si>
  <si>
    <t>기초</t>
    <phoneticPr fontId="4" type="noConversion"/>
  </si>
  <si>
    <t>기말</t>
    <phoneticPr fontId="4" type="noConversion"/>
  </si>
  <si>
    <t>일자</t>
    <phoneticPr fontId="4" type="noConversion"/>
  </si>
  <si>
    <t>수입</t>
    <phoneticPr fontId="4" type="noConversion"/>
  </si>
  <si>
    <t>지출</t>
    <phoneticPr fontId="4" type="noConversion"/>
  </si>
  <si>
    <t>매각</t>
    <phoneticPr fontId="4" type="noConversion"/>
  </si>
  <si>
    <t>금액</t>
    <phoneticPr fontId="4" type="noConversion"/>
  </si>
  <si>
    <t>매각금액</t>
    <phoneticPr fontId="4" type="noConversion"/>
  </si>
  <si>
    <t>장부환율</t>
    <phoneticPr fontId="4" type="noConversion"/>
  </si>
  <si>
    <t>매각환율</t>
    <phoneticPr fontId="4" type="noConversion"/>
  </si>
  <si>
    <t>18.01.09</t>
    <phoneticPr fontId="4" type="noConversion"/>
  </si>
  <si>
    <t>18.01.24</t>
    <phoneticPr fontId="4" type="noConversion"/>
  </si>
  <si>
    <t>환차손익</t>
    <phoneticPr fontId="4" type="noConversion"/>
  </si>
  <si>
    <t>구매</t>
    <phoneticPr fontId="4" type="noConversion"/>
  </si>
  <si>
    <t>예금만기</t>
  </si>
  <si>
    <t>예금만기</t>
    <phoneticPr fontId="4" type="noConversion"/>
  </si>
  <si>
    <t>예금가입</t>
  </si>
  <si>
    <t>예금가입</t>
    <phoneticPr fontId="4" type="noConversion"/>
  </si>
  <si>
    <t>4공장신축</t>
  </si>
  <si>
    <t>운영</t>
  </si>
  <si>
    <t>투자</t>
    <phoneticPr fontId="4" type="noConversion"/>
  </si>
  <si>
    <t>설비</t>
    <phoneticPr fontId="4" type="noConversion"/>
  </si>
  <si>
    <t>설비($)</t>
    <phoneticPr fontId="4" type="noConversion"/>
  </si>
  <si>
    <t>설비(\)</t>
    <phoneticPr fontId="4" type="noConversion"/>
  </si>
  <si>
    <t>USD 매각</t>
  </si>
  <si>
    <t>차입상환</t>
  </si>
  <si>
    <t>관세환급</t>
    <phoneticPr fontId="4" type="noConversion"/>
  </si>
  <si>
    <t>Loan amt_Beg</t>
  </si>
  <si>
    <t>영업수금($)WTC</t>
  </si>
  <si>
    <t>영업수금($)HQ</t>
  </si>
  <si>
    <t>입 금</t>
  </si>
  <si>
    <t>기 초</t>
  </si>
  <si>
    <t>Loan amt_in</t>
  </si>
  <si>
    <t>Deposit_in</t>
  </si>
  <si>
    <t>Disposal _in</t>
  </si>
  <si>
    <t>interest income</t>
  </si>
  <si>
    <t>Other receipt</t>
  </si>
  <si>
    <t>매입대금(HQ)</t>
  </si>
  <si>
    <t>($)Revenue _WTC</t>
  </si>
  <si>
    <t>($)Revenue _HQ</t>
  </si>
  <si>
    <t>($)Revenue_other</t>
  </si>
  <si>
    <t>(VND)Revenue_other</t>
  </si>
  <si>
    <t>($)Paymt for buying Raw/FA/Tool_WTC</t>
  </si>
  <si>
    <t>매입대금</t>
  </si>
  <si>
    <t>영업수금(VND)</t>
  </si>
  <si>
    <t>매입대금(VND)</t>
  </si>
  <si>
    <t>USD_Sale</t>
  </si>
  <si>
    <t>Repayment loan capital</t>
  </si>
  <si>
    <t>USD매각</t>
  </si>
  <si>
    <t>Loan balance</t>
  </si>
  <si>
    <t>Total USD</t>
  </si>
  <si>
    <t>(VND)Save money</t>
  </si>
  <si>
    <t>VND(정기예금)</t>
  </si>
  <si>
    <t>VND(보통예금)</t>
  </si>
  <si>
    <t>(VND)Cash</t>
  </si>
  <si>
    <t>(VND)Cash_beg</t>
  </si>
  <si>
    <t>(VND)Save money_beg</t>
  </si>
  <si>
    <t>Remark</t>
  </si>
  <si>
    <t>Debit Amt.</t>
  </si>
  <si>
    <t>Debit Amt.(Local)</t>
  </si>
  <si>
    <t>Credit Amt.</t>
  </si>
  <si>
    <t>Credit Amt.(Local)</t>
  </si>
  <si>
    <t>VND</t>
  </si>
  <si>
    <t>USD</t>
  </si>
  <si>
    <t>기타</t>
  </si>
  <si>
    <t>영업수금($)기타</t>
  </si>
  <si>
    <t>매입대금(기타)</t>
  </si>
  <si>
    <t>세금</t>
  </si>
  <si>
    <t>매입대금(WTC)</t>
  </si>
  <si>
    <t>이자비용</t>
  </si>
  <si>
    <t>TB</t>
  </si>
  <si>
    <t>(VND)Paymt for Labor cost</t>
  </si>
  <si>
    <t xml:space="preserve">(VND)Paymt for Credit card </t>
  </si>
  <si>
    <t>(USD)Paymnt for interest expense</t>
  </si>
  <si>
    <t>Remark 1</t>
  </si>
  <si>
    <t>Samsung Electronics VN Thái Nguyên</t>
  </si>
  <si>
    <t xml:space="preserve">Samsung Electronics Việt Nam </t>
  </si>
  <si>
    <t xml:space="preserve">Suppier / customer </t>
  </si>
  <si>
    <t xml:space="preserve">Chi nhánh xăng dầu Bắc Ninh </t>
  </si>
  <si>
    <t>Woori Bank</t>
  </si>
  <si>
    <t xml:space="preserve">Chi nhánh Công ty TNHH Giao nhận Barom </t>
  </si>
  <si>
    <t xml:space="preserve">Công ty TNHH Hanaro TNS Việt Nam </t>
  </si>
  <si>
    <t xml:space="preserve">List  Payment  (3 person) </t>
  </si>
  <si>
    <t>Cục Thuế Bắc Ninh</t>
  </si>
  <si>
    <t>WPG KOREA CO.,LTD</t>
  </si>
  <si>
    <t>ASung International vina Co.,LTD</t>
  </si>
  <si>
    <t xml:space="preserve">Lplus Co.,Ltd </t>
  </si>
  <si>
    <t>DAE YOUNG PLANT CO.,LTD</t>
  </si>
  <si>
    <t>SONIXN CO.,LTD</t>
  </si>
  <si>
    <t>KOALAD, INC</t>
  </si>
  <si>
    <t xml:space="preserve">TTM Technologies Trading (Asia) Company Limited </t>
  </si>
  <si>
    <t xml:space="preserve">C-Pak Electronic Packaging (Suzhou) Limited </t>
  </si>
  <si>
    <t xml:space="preserve">Điện Lực Tiên Du </t>
  </si>
  <si>
    <t xml:space="preserve">Công ty TNHH YoungJin AST  Vina </t>
  </si>
  <si>
    <t>Công ty TNHH Toàn Thịnh</t>
  </si>
  <si>
    <t>Công ty Cổ Phần cơ điện tử Phương Anh</t>
  </si>
  <si>
    <t xml:space="preserve">Công ty TNHH Kỹ Thuật và công nghệ Khánh An </t>
  </si>
  <si>
    <t xml:space="preserve">Công ty TNHH MTV công nghệ cao Wiitech Việt Nam </t>
  </si>
  <si>
    <t>Công ty TNHH Air Liquide Việt Nam</t>
  </si>
  <si>
    <t>Công ty Cổ Phần dịch vụ bảo vệ Trường Thành Tistco</t>
  </si>
  <si>
    <t>Công ty TNHH VSIP Bắc Ninh</t>
  </si>
  <si>
    <t>Công ty TNHH MTV Mai Linh Bắc Ninh</t>
  </si>
  <si>
    <t>Bưu điện thị xã Từ Sơn</t>
  </si>
  <si>
    <t xml:space="preserve">Bảo hiểm xã hội Thị xã Từ Sơn </t>
  </si>
  <si>
    <t>BCH Công Đoàn CT TNHH WISOL HÀ NỘI</t>
  </si>
  <si>
    <t xml:space="preserve">ASM Assembly Systems Singapore Pte Ltd </t>
  </si>
  <si>
    <t xml:space="preserve">Intrading &amp; GL Co.,Ltd </t>
  </si>
  <si>
    <t>Internal transfer money with bank</t>
  </si>
  <si>
    <t>Internal out</t>
  </si>
  <si>
    <t>Internal in</t>
  </si>
  <si>
    <t>설비투자 (other)</t>
  </si>
  <si>
    <t>($)Paymt for buying Raw/Tool_HQ</t>
  </si>
  <si>
    <t>($)Paymt for buying Raw/Tool_other supplies</t>
  </si>
  <si>
    <t>(VND)Paymt for buying Raw/Tool_other supplies</t>
  </si>
  <si>
    <t>투자(HQ)</t>
  </si>
  <si>
    <t>Paymt for Investment(FA) for HQ</t>
  </si>
  <si>
    <t>차입금상환</t>
  </si>
  <si>
    <t>KRW</t>
  </si>
  <si>
    <t>($)Paymt for Labor cost</t>
  </si>
  <si>
    <t>($)Paymt other</t>
  </si>
  <si>
    <t>(VND)Paymt other</t>
  </si>
  <si>
    <t>Claim refund</t>
  </si>
  <si>
    <t>클레임 보상금</t>
  </si>
  <si>
    <t>usd</t>
  </si>
  <si>
    <t>vnd</t>
  </si>
  <si>
    <t>Check</t>
  </si>
  <si>
    <t>HQ</t>
  </si>
  <si>
    <t>출금</t>
  </si>
  <si>
    <t>구매</t>
  </si>
  <si>
    <t>Other</t>
  </si>
  <si>
    <t>scrap income</t>
  </si>
  <si>
    <t>Revenue HQ</t>
  </si>
  <si>
    <t>Revenue other</t>
  </si>
  <si>
    <t>Disposal</t>
  </si>
  <si>
    <t>Deposit</t>
  </si>
  <si>
    <t>Loan</t>
  </si>
  <si>
    <t>($)인건비</t>
  </si>
  <si>
    <t>($)기타경비</t>
  </si>
  <si>
    <t>(/)인건비</t>
  </si>
  <si>
    <t>(/)기타경비</t>
  </si>
  <si>
    <t>SEL</t>
    <phoneticPr fontId="4" type="noConversion"/>
  </si>
  <si>
    <t>BUY</t>
    <phoneticPr fontId="4" type="noConversion"/>
  </si>
  <si>
    <t>일별</t>
    <phoneticPr fontId="4" type="noConversion"/>
  </si>
  <si>
    <t>Wisol Co.,ltd</t>
  </si>
  <si>
    <t>TIANJIN WISOL ELECTRONICS CO.,LTD</t>
  </si>
  <si>
    <t>Công ty TNHH thiết kế và in Kan</t>
  </si>
  <si>
    <t xml:space="preserve"> Date Plan Payment 
and receive</t>
  </si>
  <si>
    <t>기타경비</t>
  </si>
  <si>
    <t xml:space="preserve">Triệu Thị Bích Hiếu </t>
  </si>
  <si>
    <t xml:space="preserve">Công ty TNHH TM và DV Song Bình </t>
  </si>
  <si>
    <t xml:space="preserve">(Vnd)Tax (PIT+FCT) +CIT </t>
  </si>
  <si>
    <t>(Vnd)Tax (PIT+FCT)+CIT</t>
  </si>
  <si>
    <t>투자</t>
  </si>
  <si>
    <t>13.5억</t>
  </si>
  <si>
    <t>4공장 신축</t>
  </si>
  <si>
    <t>기타구매처</t>
  </si>
  <si>
    <t>설상여</t>
  </si>
  <si>
    <t>Paymt for Investment(FA) for other vendor_USD</t>
    <phoneticPr fontId="4" type="noConversion"/>
  </si>
  <si>
    <t>Paymt for Investment(FA) for other vendor_VND</t>
    <phoneticPr fontId="4" type="noConversion"/>
  </si>
  <si>
    <t>Shinhan Diamond Industrial Co., Ltd</t>
  </si>
  <si>
    <t xml:space="preserve">Wisol Ha Noi Co., Ltd </t>
  </si>
  <si>
    <t xml:space="preserve">Woori </t>
  </si>
  <si>
    <t>Công ty TNHH Thiết bị và Công nghệ MTI</t>
  </si>
  <si>
    <t>(VND)Paymt for Credit card / Debit card</t>
  </si>
  <si>
    <t>Taehoon CST Co., Ltd</t>
  </si>
  <si>
    <t>Mylan Group Korea Co.,Ltd</t>
  </si>
  <si>
    <t xml:space="preserve">Woori Bank BN </t>
  </si>
  <si>
    <t>List payment for employee</t>
  </si>
  <si>
    <t>Hugle Electronics Inc.</t>
  </si>
  <si>
    <t>Công ty cổ phần quốc tế World star</t>
  </si>
  <si>
    <t>Công ty TNHH Giao nhận Korchina (Hà nội)</t>
  </si>
  <si>
    <t>Cohu Malaysia sdn.bhd.</t>
  </si>
  <si>
    <t>2019.05.31</t>
  </si>
  <si>
    <t>2019.05.01</t>
  </si>
  <si>
    <t>2019.05.02</t>
  </si>
  <si>
    <t>2019.05.03</t>
  </si>
  <si>
    <t>2019.05.04</t>
  </si>
  <si>
    <t>2019.05.05</t>
  </si>
  <si>
    <t>2019.05.06</t>
  </si>
  <si>
    <t>2019.05.07</t>
  </si>
  <si>
    <t>2019.05.08</t>
  </si>
  <si>
    <t>2019.05.09</t>
  </si>
  <si>
    <t>2019.05.10</t>
  </si>
  <si>
    <t>2019.05.11</t>
  </si>
  <si>
    <t>2019.05.12</t>
  </si>
  <si>
    <t>2019.05.13</t>
  </si>
  <si>
    <t>2019.05.14</t>
  </si>
  <si>
    <t>2019.05.15</t>
  </si>
  <si>
    <t>2019.05.16</t>
  </si>
  <si>
    <t>2019.05.17</t>
  </si>
  <si>
    <t>2019.05.18</t>
  </si>
  <si>
    <t>2019.05.19</t>
  </si>
  <si>
    <t>2019.05.20</t>
  </si>
  <si>
    <t>2019.05.21</t>
  </si>
  <si>
    <t>2019.05.22</t>
  </si>
  <si>
    <t>2019.05.23</t>
  </si>
  <si>
    <t>2019.05.24</t>
  </si>
  <si>
    <t>2019.05.25</t>
  </si>
  <si>
    <t>2019.05.26</t>
  </si>
  <si>
    <t>2019.05.27</t>
  </si>
  <si>
    <t>2019.05.28</t>
  </si>
  <si>
    <t>2019.05.29</t>
  </si>
  <si>
    <t>2019.05.30</t>
  </si>
  <si>
    <t>2019.06.30</t>
  </si>
  <si>
    <t xml:space="preserve">PG Bank </t>
  </si>
  <si>
    <t xml:space="preserve">Bank fee </t>
  </si>
  <si>
    <t>Nguyễn Ngọc Anh</t>
  </si>
  <si>
    <t>Nguyễn Văn Thắng</t>
  </si>
  <si>
    <t>List payment for employees</t>
  </si>
  <si>
    <t xml:space="preserve">Công ty TNHH Thang máy Gia Phát </t>
  </si>
  <si>
    <t>Jeon Hai Young</t>
  </si>
  <si>
    <t>Công ty TNHH Thương Mại, Dịch vụ và du lịch Đại Minh</t>
  </si>
  <si>
    <t>Bank fee</t>
  </si>
  <si>
    <t>Korean Embassy (HKS)</t>
  </si>
  <si>
    <t xml:space="preserve">Park Jung Hoon </t>
  </si>
  <si>
    <t xml:space="preserve">Công ty TNHH Wisol Hà Nội </t>
  </si>
  <si>
    <t xml:space="preserve">SMT Korea Co.,Ltd </t>
  </si>
  <si>
    <t xml:space="preserve">Tianjin Vision Electronics.,Ltd </t>
  </si>
  <si>
    <t>Chi nhánh Công ty TNHH GN Construction tại Bắc Ninh</t>
  </si>
  <si>
    <t xml:space="preserve">CKL Co.,Ltd </t>
  </si>
  <si>
    <t xml:space="preserve">TQ Co.,ltd </t>
  </si>
  <si>
    <t xml:space="preserve">Công ty TNHH Công Nghiệp Vàng Anh </t>
  </si>
  <si>
    <t>Công ty TNHH Korea Nano SysTem Vina</t>
  </si>
  <si>
    <t>Công ty TNHH Sản xuất và kinh doanh Tân Cường Thịnh</t>
  </si>
  <si>
    <t xml:space="preserve">Công ty TNHH A-Sung International Vina </t>
  </si>
  <si>
    <t>Công ty TNHH đầu tư thương mại và dịch vụ Đức PHương Nhi</t>
  </si>
  <si>
    <t xml:space="preserve">Công ty Cổ phần công nghệ và thương mại TFS Việt Nam </t>
  </si>
  <si>
    <t xml:space="preserve">Công ty TNHH Thái Hoa Đô </t>
  </si>
  <si>
    <t xml:space="preserve">Công ty TNHH ChungHo Vina Health Solution </t>
  </si>
  <si>
    <t xml:space="preserve">J M Tech </t>
  </si>
  <si>
    <t>Seilieco Corp.</t>
  </si>
  <si>
    <t xml:space="preserve">Disco Hi-tec (singapore) pte Ltd </t>
  </si>
  <si>
    <t>2019.06.01</t>
  </si>
  <si>
    <t>2019.07.31</t>
  </si>
  <si>
    <t>2019.06.02</t>
  </si>
  <si>
    <t>2019.06.03</t>
  </si>
  <si>
    <t>2019.06.04</t>
  </si>
  <si>
    <t>2019.06.05</t>
  </si>
  <si>
    <t>2019.06.06</t>
  </si>
  <si>
    <t>2019.06.07</t>
  </si>
  <si>
    <t>2019.06.08</t>
  </si>
  <si>
    <t>2019.06.09</t>
  </si>
  <si>
    <t>2019.06.10</t>
  </si>
  <si>
    <t>2019.06.11</t>
  </si>
  <si>
    <t>2019.06.12</t>
  </si>
  <si>
    <t>2019.06.13</t>
  </si>
  <si>
    <t>2019.06.14</t>
  </si>
  <si>
    <t>2019.06.15</t>
  </si>
  <si>
    <t>2019.06.16</t>
  </si>
  <si>
    <t>2019.06.17</t>
  </si>
  <si>
    <t>2019.06.18</t>
  </si>
  <si>
    <t>2019.06.19</t>
  </si>
  <si>
    <t>2019.06.20</t>
  </si>
  <si>
    <t>2019.06.21</t>
  </si>
  <si>
    <t>2019.06.22</t>
  </si>
  <si>
    <t>2019.06.23</t>
  </si>
  <si>
    <t>2019.06.24</t>
  </si>
  <si>
    <t>2019.06.25</t>
  </si>
  <si>
    <t>2019.06.26</t>
  </si>
  <si>
    <t>2019.06.27</t>
  </si>
  <si>
    <t>2019.06.28</t>
  </si>
  <si>
    <t>2019.06.29</t>
  </si>
  <si>
    <t xml:space="preserve">SMS fee </t>
  </si>
  <si>
    <t>Công ty TNHH Xuất Nhập Khầu thiết bị xử lý nước Tương Lai</t>
  </si>
  <si>
    <t>NYS CO.,LTD</t>
  </si>
  <si>
    <t>TEAMs Co.,Ltd  (TEAMS Corporation)</t>
  </si>
  <si>
    <t xml:space="preserve">Heller Korea Ltd </t>
  </si>
  <si>
    <t>Công ty TNHH Shinyou Việt Nam</t>
  </si>
  <si>
    <t>2019.07.01</t>
  </si>
  <si>
    <t>2019.08.31</t>
  </si>
  <si>
    <t>2019.07.02</t>
  </si>
  <si>
    <t>2019.07.03</t>
  </si>
  <si>
    <t>2019.07.04</t>
  </si>
  <si>
    <t>2019.07.05</t>
  </si>
  <si>
    <t>2019.07.06</t>
  </si>
  <si>
    <t>2019.07.07</t>
  </si>
  <si>
    <t>2019.07.08</t>
  </si>
  <si>
    <t>2019.07.09</t>
  </si>
  <si>
    <t>2019.07.10</t>
  </si>
  <si>
    <t>2019.07.11</t>
  </si>
  <si>
    <t>2019.07.12</t>
  </si>
  <si>
    <t>2019.07.13</t>
  </si>
  <si>
    <t>2019.07.14</t>
  </si>
  <si>
    <t>2019.07.15</t>
  </si>
  <si>
    <t>2019.07.16</t>
  </si>
  <si>
    <t>2019.07.17</t>
  </si>
  <si>
    <t>2019.07.18</t>
  </si>
  <si>
    <t>2019.07.19</t>
  </si>
  <si>
    <t>2019.07.20</t>
  </si>
  <si>
    <t>2019.07.21</t>
  </si>
  <si>
    <t>2019.07.22</t>
  </si>
  <si>
    <t>2019.07.23</t>
  </si>
  <si>
    <t>2019.07.24</t>
  </si>
  <si>
    <t>2019.07.25</t>
  </si>
  <si>
    <t>2019.07.26</t>
  </si>
  <si>
    <t>2019.07.27</t>
  </si>
  <si>
    <t>2019.07.28</t>
  </si>
  <si>
    <t>2019.07.29</t>
  </si>
  <si>
    <t>2019.07.30</t>
  </si>
  <si>
    <t>Công ty TNHH kỹ thuật CDTECH</t>
  </si>
  <si>
    <t xml:space="preserve">Trung tâm kinh doanh VNPT -Bắc Ninh- Chi Nhánh Tổng Công ty dịch vụ viễn thông </t>
  </si>
  <si>
    <t xml:space="preserve">Công ty TNHH In Công nghệ cao Hitech </t>
  </si>
  <si>
    <t xml:space="preserve">Công ty TNHH Tư Vấn Smile Việt nam </t>
  </si>
  <si>
    <t xml:space="preserve">BIS Ha Noi </t>
  </si>
  <si>
    <t xml:space="preserve">Hoàng Văn Tình </t>
  </si>
  <si>
    <t xml:space="preserve">Midoriya Electric Korea Co.,Ltd  </t>
  </si>
  <si>
    <t xml:space="preserve">Công ty TNHH Sao đỏ Việt Nam </t>
  </si>
  <si>
    <t xml:space="preserve">Olympus Korea Co.,Ltd </t>
  </si>
  <si>
    <t>Ismeca Europe Semiconductor SA</t>
  </si>
  <si>
    <t>2019.08.01</t>
  </si>
  <si>
    <t>2019.08.02</t>
  </si>
  <si>
    <t>2019.08.03</t>
  </si>
  <si>
    <t>2019.08.04</t>
  </si>
  <si>
    <t>2019.08.05</t>
  </si>
  <si>
    <t>2019.08.06</t>
  </si>
  <si>
    <t>2019.08.07</t>
  </si>
  <si>
    <t>2019.08.08</t>
  </si>
  <si>
    <t>2019.08.09</t>
  </si>
  <si>
    <t>2019.08.10</t>
  </si>
  <si>
    <t>2019.08.11</t>
  </si>
  <si>
    <t>2019.08.12</t>
  </si>
  <si>
    <t>2019.08.13</t>
  </si>
  <si>
    <t>2019.08.14</t>
  </si>
  <si>
    <t>2019.08.15</t>
  </si>
  <si>
    <t>2019.08.16</t>
  </si>
  <si>
    <t>2019.08.17</t>
  </si>
  <si>
    <t>2019.08.18</t>
  </si>
  <si>
    <t>2019.08.19</t>
  </si>
  <si>
    <t>2019.08.20</t>
  </si>
  <si>
    <t>2019.08.21</t>
  </si>
  <si>
    <t>2019.08.22</t>
  </si>
  <si>
    <t>2019.08.23</t>
  </si>
  <si>
    <t>2019.08.24</t>
  </si>
  <si>
    <t>2019.08.25</t>
  </si>
  <si>
    <t>2019.08.26</t>
  </si>
  <si>
    <t>2019.08.27</t>
  </si>
  <si>
    <t>2019.08.28</t>
  </si>
  <si>
    <t>2019.08.29</t>
  </si>
  <si>
    <t>2019.08.30</t>
  </si>
  <si>
    <t>2019.09.30</t>
  </si>
  <si>
    <t>Vietcom bank BN</t>
  </si>
  <si>
    <t>Công ty TNHH Thương Mại và Dịch Vụ D&amp;Q</t>
  </si>
  <si>
    <t>Mirtec Co., Ltd</t>
  </si>
  <si>
    <t xml:space="preserve">Tis Co.,Ltd </t>
  </si>
  <si>
    <t xml:space="preserve">ACS Co.,ltd </t>
  </si>
  <si>
    <t>2019.09.01</t>
  </si>
  <si>
    <t>2019.09.02</t>
  </si>
  <si>
    <t>2019.09.03</t>
  </si>
  <si>
    <t>2019.09.04</t>
  </si>
  <si>
    <t>2019.09.05</t>
  </si>
  <si>
    <t>2019.09.06</t>
  </si>
  <si>
    <t>2019.09.07</t>
  </si>
  <si>
    <t>2019.09.08</t>
  </si>
  <si>
    <t>2019.09.09</t>
  </si>
  <si>
    <t>2019.09.10</t>
  </si>
  <si>
    <t>2019.09.11</t>
  </si>
  <si>
    <t>2019.09.12</t>
  </si>
  <si>
    <t>2019.09.13</t>
  </si>
  <si>
    <t>2019.09.14</t>
  </si>
  <si>
    <t>2019.09.15</t>
  </si>
  <si>
    <t>2019.09.16</t>
  </si>
  <si>
    <t>2019.09.17</t>
  </si>
  <si>
    <t>2019.09.18</t>
  </si>
  <si>
    <t>2019.09.19</t>
  </si>
  <si>
    <t>2019.09.20</t>
  </si>
  <si>
    <t>2019.09.21</t>
  </si>
  <si>
    <t>2019.09.22</t>
  </si>
  <si>
    <t>2019.09.23</t>
  </si>
  <si>
    <t>2019.09.24</t>
  </si>
  <si>
    <t>2019.09.25</t>
  </si>
  <si>
    <t>2019.09.26</t>
  </si>
  <si>
    <t>2019.09.27</t>
  </si>
  <si>
    <t>2019.09.28</t>
  </si>
  <si>
    <t>2019.09.29</t>
  </si>
  <si>
    <t>2019.10.31</t>
  </si>
  <si>
    <t>Code</t>
  </si>
  <si>
    <t>Note</t>
  </si>
  <si>
    <t>Currency</t>
  </si>
  <si>
    <t>Shinhan Bank</t>
  </si>
  <si>
    <t>Vietcombank</t>
  </si>
  <si>
    <t>KEB Bank</t>
  </si>
  <si>
    <t>Disco Corporation</t>
  </si>
  <si>
    <t>TKC Co.,ltd</t>
  </si>
  <si>
    <t xml:space="preserve"> Lê Thu</t>
  </si>
  <si>
    <t xml:space="preserve">Cục Thuế Bắc Ninh </t>
  </si>
  <si>
    <t xml:space="preserve">Seo Duweon </t>
  </si>
  <si>
    <t xml:space="preserve">Công ty TNHH Imarket Việt Nam </t>
  </si>
  <si>
    <t xml:space="preserve">Kim KiHo </t>
  </si>
  <si>
    <t xml:space="preserve">Công ty TNHH Xuất nhập khẩu và thương mại ngôi sao Bắc Âu  </t>
  </si>
  <si>
    <t>Tập đoàn công nghiệp - viễn thông quân đội</t>
  </si>
  <si>
    <t xml:space="preserve">Kim Ki Ho </t>
  </si>
  <si>
    <t>Công ty CP Bệnh viện Hà Nội - Bắc Ninh</t>
  </si>
  <si>
    <t xml:space="preserve">Công ty TNHH Thương Mại và dịch vụ Du Lịch Minh Ngát </t>
  </si>
  <si>
    <t xml:space="preserve">Công ty TNHH MS Cosmo </t>
  </si>
  <si>
    <t>Insemitec Co.,Ltd</t>
  </si>
  <si>
    <t>SANYU TRADING(HK)CO.,LTD</t>
  </si>
  <si>
    <t xml:space="preserve">TDK Singapore (Pte) Ltd </t>
  </si>
  <si>
    <t>2019.11.30</t>
  </si>
  <si>
    <t>CHOI SEOK GIL</t>
  </si>
  <si>
    <t>CETEK CO., LTD</t>
  </si>
  <si>
    <t>Công ty TNHH thương mại và dịch vụ kỹ thuật Tân Thế Giới</t>
  </si>
  <si>
    <t xml:space="preserve">Công ty TNHH Luật Anh Minh </t>
  </si>
  <si>
    <t>Công ty TNHH Kế toán SEOU Việt Nam</t>
  </si>
  <si>
    <t>Công ty TNHH Khí công nghiệp Messer Hải Phòng- Chi nhánh Hải Dương</t>
  </si>
  <si>
    <t xml:space="preserve">Công ty TNHH RM tech </t>
  </si>
  <si>
    <t>R&amp;B Inc.</t>
  </si>
  <si>
    <t>Vũ Hồng Nhung</t>
  </si>
  <si>
    <t xml:space="preserve">PG vbank </t>
  </si>
  <si>
    <t>CONG TY TNHH THANH HOA</t>
  </si>
  <si>
    <t xml:space="preserve">Payment for interest expense of Woori </t>
  </si>
  <si>
    <t>LPLUS CO., LTD</t>
  </si>
  <si>
    <t>Samsung da Amazonia LTDA</t>
  </si>
  <si>
    <t>2019.11.01</t>
  </si>
  <si>
    <t>2019.11.02</t>
  </si>
  <si>
    <t>2019.11.03</t>
  </si>
  <si>
    <t>2019.11.04</t>
  </si>
  <si>
    <t>2019.11.05</t>
  </si>
  <si>
    <t>2019.11.06</t>
  </si>
  <si>
    <t>2019.11.07</t>
  </si>
  <si>
    <t>2019.11.08</t>
  </si>
  <si>
    <t>2019.11.09</t>
  </si>
  <si>
    <t>2019.11.10</t>
  </si>
  <si>
    <t>2019.11.11</t>
  </si>
  <si>
    <t>2019.11.12</t>
  </si>
  <si>
    <t>2019.11.13</t>
  </si>
  <si>
    <t>2019.11.14</t>
  </si>
  <si>
    <t>2019.11.15</t>
  </si>
  <si>
    <t>2019.11.16</t>
  </si>
  <si>
    <t>2019.11.17</t>
  </si>
  <si>
    <t>2019.11.18</t>
  </si>
  <si>
    <t>2019.11.19</t>
  </si>
  <si>
    <t>2019.11.20</t>
  </si>
  <si>
    <t>2019.11.21</t>
  </si>
  <si>
    <t>2019.11.22</t>
  </si>
  <si>
    <t>2019.11.23</t>
  </si>
  <si>
    <t>2019.11.24</t>
  </si>
  <si>
    <t>2019.11.25</t>
  </si>
  <si>
    <t>2019.11.26</t>
  </si>
  <si>
    <t>2019.11.27</t>
  </si>
  <si>
    <t>2019.11.28</t>
  </si>
  <si>
    <t>2019.11.29</t>
  </si>
  <si>
    <t>2019.12.31</t>
  </si>
  <si>
    <t>SAMSUNG INDIA ELECTRONICS PVT.LTD</t>
  </si>
  <si>
    <t>Don't know why exchange rate so small</t>
  </si>
  <si>
    <t>Differece</t>
  </si>
  <si>
    <t>REASON</t>
  </si>
  <si>
    <t xml:space="preserve">Chi nhánh Xăng Dầu Bắc Ninh </t>
  </si>
  <si>
    <t>Nubicom Inc.</t>
  </si>
  <si>
    <t>Jesagi Hankook LTD</t>
  </si>
  <si>
    <t>IMS AND NANOTECH CO., LTD</t>
  </si>
  <si>
    <t>Samsung Amazonia -C</t>
  </si>
  <si>
    <t>SAMSUNG ELECTRONICS INDONESIA</t>
  </si>
  <si>
    <t>RENION</t>
  </si>
  <si>
    <t xml:space="preserve">Tokyo ohka kogyo co.,ltd </t>
  </si>
  <si>
    <t>Công ty TNHH Sản Xuất và Thương Mại N&amp;N</t>
  </si>
  <si>
    <t>Công Ty TNHH Việt Phương Minh BN</t>
  </si>
  <si>
    <t>2019.12.01</t>
  </si>
  <si>
    <t>구분</t>
    <phoneticPr fontId="4" type="noConversion"/>
  </si>
  <si>
    <t>금액</t>
    <phoneticPr fontId="4" type="noConversion"/>
  </si>
  <si>
    <t>일자</t>
    <phoneticPr fontId="4" type="noConversion"/>
  </si>
  <si>
    <t>매각금액</t>
    <phoneticPr fontId="4" type="noConversion"/>
  </si>
  <si>
    <t>장부환율</t>
    <phoneticPr fontId="4" type="noConversion"/>
  </si>
  <si>
    <t>매각환율</t>
    <phoneticPr fontId="4" type="noConversion"/>
  </si>
  <si>
    <t>환차손익</t>
    <phoneticPr fontId="4" type="noConversion"/>
  </si>
  <si>
    <t>기초</t>
    <phoneticPr fontId="4" type="noConversion"/>
  </si>
  <si>
    <t>18.01.09</t>
    <phoneticPr fontId="4" type="noConversion"/>
  </si>
  <si>
    <t>수입</t>
    <phoneticPr fontId="4" type="noConversion"/>
  </si>
  <si>
    <t>18.01.24</t>
    <phoneticPr fontId="4" type="noConversion"/>
  </si>
  <si>
    <t>지출</t>
    <phoneticPr fontId="4" type="noConversion"/>
  </si>
  <si>
    <t>計</t>
    <phoneticPr fontId="4" type="noConversion"/>
  </si>
  <si>
    <t>매각</t>
    <phoneticPr fontId="4" type="noConversion"/>
  </si>
  <si>
    <t>기말</t>
    <phoneticPr fontId="4" type="noConversion"/>
  </si>
  <si>
    <t>일별</t>
    <phoneticPr fontId="4" type="noConversion"/>
  </si>
  <si>
    <t>SEL</t>
    <phoneticPr fontId="4" type="noConversion"/>
  </si>
  <si>
    <t>BUY</t>
    <phoneticPr fontId="4" type="noConversion"/>
  </si>
  <si>
    <t>2020.01.31</t>
  </si>
  <si>
    <t>bank fee</t>
  </si>
  <si>
    <t xml:space="preserve">Tanaka kikinzoku (singapore) pte ltd </t>
  </si>
  <si>
    <t xml:space="preserve">Chi nhánh Công ty Cổ Phần Thiết bị và dịch vụ Đồng Lợi </t>
  </si>
  <si>
    <t>Công ty TNHH E-Cargoway Logistics Việt Nam</t>
  </si>
  <si>
    <t>Mitsui Chemicals asia pacific,LTD</t>
  </si>
  <si>
    <t>CHINA MACHINERY INDUSTRY INTERNATIONAL COOPERATION CO., LTD</t>
  </si>
  <si>
    <t>NAGASE&amp;Co., Ltd</t>
  </si>
  <si>
    <t>Paymt for Investment(FA) for other vendor_usd</t>
  </si>
  <si>
    <t>KULICKE AND SOFFA PTE. LTD</t>
  </si>
  <si>
    <t>2020.01.01</t>
  </si>
  <si>
    <t>2020.02.28</t>
  </si>
  <si>
    <t>SAMSUNG FIRE AND MARINE INSURANCE</t>
  </si>
  <si>
    <t>Nguyễn Thị Lan</t>
  </si>
  <si>
    <t>Ngô Thị Ánh</t>
  </si>
  <si>
    <t>Trần Thị Đào</t>
  </si>
  <si>
    <t>Công ty Cổ Phần Điện Biên</t>
  </si>
  <si>
    <t xml:space="preserve">Công ty TNHH Giao Nhận Konet </t>
  </si>
  <si>
    <t>Công ty TNHH Nubicom Vina</t>
  </si>
  <si>
    <t>Công Ty TNHH Cesco VN - CN Hà Nội</t>
  </si>
  <si>
    <t>WPG South Asia Pte. Ltd.</t>
  </si>
  <si>
    <t>2020.02.01</t>
  </si>
  <si>
    <t>2020.02.29</t>
  </si>
  <si>
    <t>2020.03.31</t>
  </si>
  <si>
    <t>\</t>
  </si>
  <si>
    <t>Công ty cổ phần bệnh viện quốc tế Hoàn mỹ</t>
  </si>
  <si>
    <t>Tax PIT refund for employees</t>
  </si>
  <si>
    <t>Tianjin entian Science and Technology co.LTD</t>
  </si>
  <si>
    <t>Tianjin HuiWen Technology Development co.,Ltd</t>
  </si>
  <si>
    <t xml:space="preserve">Hongkong Wafers Electronic technology  Co.,limited </t>
  </si>
  <si>
    <t>Công ty TNHH Thương Mại và Sản Xuất Trang Anh</t>
  </si>
  <si>
    <t>Công ty TNHH Công nghiệp Việt Nguyên</t>
  </si>
  <si>
    <t>Công ty TNHH KURITA-GK Việt Nam</t>
  </si>
  <si>
    <t>Công ty TNHH HANGANG MECHATRONICS VINA</t>
  </si>
  <si>
    <t>2020.03.01</t>
  </si>
  <si>
    <t>2020.03.02</t>
  </si>
  <si>
    <t>2020.03.03</t>
  </si>
  <si>
    <t>2020.03.04</t>
  </si>
  <si>
    <t>2020.03.05</t>
  </si>
  <si>
    <t>2020.03.06</t>
  </si>
  <si>
    <t>2020.03.07</t>
  </si>
  <si>
    <t>2020.03.08</t>
  </si>
  <si>
    <t>2020.03.09</t>
  </si>
  <si>
    <t>2020.03.10</t>
  </si>
  <si>
    <t>2020.03.11</t>
  </si>
  <si>
    <t>2020.03.12</t>
  </si>
  <si>
    <t>2020.03.13</t>
  </si>
  <si>
    <t>2020.03.14</t>
  </si>
  <si>
    <t>2020.03.15</t>
  </si>
  <si>
    <t>2020.03.16</t>
  </si>
  <si>
    <t>2020.03.17</t>
  </si>
  <si>
    <t>2020.03.18</t>
  </si>
  <si>
    <t>2020.03.19</t>
  </si>
  <si>
    <t>2020.03.20</t>
  </si>
  <si>
    <t>2020.03.21</t>
  </si>
  <si>
    <t>2020.03.22</t>
  </si>
  <si>
    <t>2020.03.23</t>
  </si>
  <si>
    <t>2020.03.24</t>
  </si>
  <si>
    <t>2020.03.25</t>
  </si>
  <si>
    <t>2020.03.26</t>
  </si>
  <si>
    <t>2020.03.27</t>
  </si>
  <si>
    <t>2020.03.28</t>
  </si>
  <si>
    <t>2020.03.29</t>
  </si>
  <si>
    <t>2020.03.30</t>
  </si>
  <si>
    <t>2020.04.30</t>
  </si>
  <si>
    <t>Wooribank- CN bắc ninh</t>
  </si>
  <si>
    <t>Woori bank- CN Bắc Ninh</t>
  </si>
  <si>
    <t>Wooribank- CN Bắc Ninh</t>
  </si>
  <si>
    <t>Công Đoàn Việt Nam</t>
  </si>
  <si>
    <t>Kyocera Korea co.,ltd</t>
  </si>
  <si>
    <t>AMESS CO.,LTD</t>
  </si>
  <si>
    <t xml:space="preserve">Công ty TNHH Namu Việt Nam </t>
  </si>
  <si>
    <t>Công ty Cổ phần Halas Việt Nam</t>
  </si>
  <si>
    <t>Công ty cổ phẩn kỹ nghệ Banico</t>
  </si>
  <si>
    <t>Công ty TNHH Hệ Thống Tự Động Đại Dương Mới</t>
  </si>
  <si>
    <t>Công ty TNHH PRECISION PACKAGING</t>
  </si>
  <si>
    <t>Công ty Cổ phần TEFIN</t>
  </si>
  <si>
    <t>List payment for employees ( Of QC Dept)</t>
  </si>
  <si>
    <t>Bình Minh BN- Cty CP đầu tư thương</t>
  </si>
  <si>
    <t>2020.04.01</t>
  </si>
  <si>
    <t>2020.05.31</t>
  </si>
  <si>
    <t>Công ty TNHH Nam Yang International Logistics</t>
  </si>
  <si>
    <t>Công ty TNHH ICA Việt Nam</t>
  </si>
  <si>
    <t>Công ty cổ phần công nghệ XRFTECH</t>
  </si>
  <si>
    <t>Công ty TNHH Một Thành Viên Instek</t>
  </si>
  <si>
    <t>Chi nhánh Trần Khát Trân- Công ty cổ phần ô tô Trường Hải</t>
  </si>
  <si>
    <t>Chi nhánh Hà Nội công ty TNHH Lotte Rental ( Việt Nam)</t>
  </si>
  <si>
    <t>Công ty TNHH Fuji Xerox Việt Nam- Chi Nhánh Hà Nội</t>
  </si>
  <si>
    <t>A-SUNG TECHNO Co.,LTD</t>
  </si>
  <si>
    <t>VINSMART RESEARCH &amp; MANUFACTURE JSC</t>
  </si>
  <si>
    <t>Công ty TNHH Thương mại Kỹ Thuật Minh Việt</t>
  </si>
  <si>
    <t>Công Ty Cổ Phần Brothers Việt Nam</t>
  </si>
  <si>
    <t>Bảo hiểm xã hội từ sơn</t>
  </si>
  <si>
    <t>Internal transfer money from  WRB 525  to PG Bank</t>
  </si>
  <si>
    <t>Shinhanbank- CN Bắc Ninh</t>
  </si>
  <si>
    <t>Bank Fee</t>
  </si>
  <si>
    <t>Korean embassy (HKS)</t>
  </si>
  <si>
    <t>Công ty TNHH dịch vụ kỹ thuật Ô TÔ Hưng Phát</t>
  </si>
  <si>
    <t>Công ty TNHH in và quảng cáo Thanh Bình</t>
  </si>
  <si>
    <t>Internal transfer money from  WRB 525 to PG Bank</t>
  </si>
  <si>
    <t>Công ty TNHH tư vấn phần mềm FBS</t>
  </si>
  <si>
    <t>Ngô Lê Hùng</t>
  </si>
  <si>
    <t>입금</t>
  </si>
  <si>
    <t>설비</t>
  </si>
  <si>
    <t>Payment credit card Expense (CHOI SEOK GIL-6065)</t>
  </si>
  <si>
    <t xml:space="preserve">Payment credit card Expense  (Seo Du Weon-8380) </t>
  </si>
  <si>
    <t>Nguyễn Đức Phương</t>
  </si>
  <si>
    <t>Shinhan bank- CN bắc ninh</t>
  </si>
  <si>
    <t>Payment for buying hand towels fee</t>
  </si>
  <si>
    <t xml:space="preserve">Emskorea Co.,Ltd </t>
  </si>
  <si>
    <t>Hanwha General Insurance co.,ltd</t>
  </si>
  <si>
    <t>Công ty TNHH REHL</t>
  </si>
  <si>
    <t>RICH WELL Electronics Co. Limited</t>
  </si>
  <si>
    <t>E&amp;R Semiconductor Materials Limited</t>
  </si>
  <si>
    <t>차입금</t>
  </si>
  <si>
    <t>순현금</t>
  </si>
  <si>
    <t>Internal transfer from WRB517 (USD) to WRB525 (VND)</t>
  </si>
  <si>
    <t>Payment credit card Expense ( Jeon Hai Young-0767)</t>
  </si>
  <si>
    <t xml:space="preserve">Payment credit card Expense  (Park Jung Hoon-0234) </t>
  </si>
  <si>
    <t>Payment other fee</t>
  </si>
  <si>
    <t>Công ty cổ phần xây dựng và đầu tư thương mại Hoàng Hà</t>
  </si>
  <si>
    <t>Hangzhou CanaanTek Co Ltd</t>
  </si>
  <si>
    <t>Nguyễn Siêu Hân</t>
  </si>
  <si>
    <t>Suseong Hightech Inc.</t>
  </si>
  <si>
    <t xml:space="preserve">Payment credit card Expense  (Kim Min Hwan-4236) </t>
  </si>
  <si>
    <t xml:space="preserve">Payment credit card Expense  (Park Jae Wan-6597) </t>
  </si>
  <si>
    <t>Cty CP TM và DV Quảng Hiền</t>
  </si>
  <si>
    <t>Park Jae Wan</t>
  </si>
  <si>
    <t>Nguyễn Thị Hải Yến</t>
  </si>
  <si>
    <t>Công ty TNHH Du Lịch và Thương mại ETG Việt Nam</t>
  </si>
  <si>
    <t>Internal transfer from SHB 988 (USD) to SHB 373 (VND)</t>
  </si>
  <si>
    <t xml:space="preserve">Công ty TNHH KGL Việt Nam </t>
  </si>
  <si>
    <t>Shinbank- CN Bắc Ninh</t>
  </si>
  <si>
    <t xml:space="preserve">Công ty TNHH Dịch vụ và tư vấn VYK </t>
  </si>
  <si>
    <t xml:space="preserve">Công ty Bảo Hiểm Hàng Không Hà Nội </t>
  </si>
  <si>
    <t>Công ty TNHH Đào Tạo ABC EDUCATION</t>
  </si>
  <si>
    <t>Công ty Cổ phần dịch vụ di động thế hệ mới</t>
  </si>
  <si>
    <t>Công ty TNHH Thu phí tự động VETC</t>
  </si>
  <si>
    <t>Microimage Co.,ltd</t>
  </si>
  <si>
    <t>KM</t>
  </si>
  <si>
    <t>UNIVERSAL ASCENT HOLDINGS LIMITED</t>
  </si>
  <si>
    <t/>
  </si>
  <si>
    <t>Jeon HaiYoung</t>
  </si>
  <si>
    <t>CTY TNHH MTV AON VINA</t>
  </si>
  <si>
    <t>Công ty TNHH dịch vụ tư vấn và đào tạo ABC Education</t>
  </si>
  <si>
    <t>Công ty TNHH Môi Trường VEC Việt Nam</t>
  </si>
  <si>
    <t>Công ty TNHH Tập đoàn Quốc tế Phượng Hoàng</t>
  </si>
  <si>
    <t>Công ty Cổ phần Xuất Nhập khẩu và Xây Dựng Bình Ngân</t>
  </si>
  <si>
    <t>MNT CO., Ltd</t>
  </si>
  <si>
    <t>Công ty TNHH SANGA TEC Việt Nam</t>
  </si>
  <si>
    <t>Công ty TNHH Đầu Tư và Thương Mại AAA Việt Nam</t>
  </si>
  <si>
    <t>Công ty TNHH For M Partners Customs Consulting</t>
  </si>
  <si>
    <t>NEO TECHNOLOGY CO.,LTD</t>
  </si>
  <si>
    <t>Công ty TNHH J&amp;K International</t>
  </si>
  <si>
    <t xml:space="preserve">Payment credit card Expense  (MOON KILSEB-9981) </t>
  </si>
  <si>
    <t>Payment credit card Expense ( Park Hong Su-5810)</t>
  </si>
  <si>
    <t>Pmt for buying materials in OCT 2020</t>
  </si>
  <si>
    <t>Pmt for buying materials in Nov 2020</t>
  </si>
  <si>
    <t>Receipt money from Sale in 11.2020</t>
  </si>
  <si>
    <t>HongKong Techtronics Electronic Tec</t>
  </si>
  <si>
    <t xml:space="preserve"> Payment for transportation fee in Nov 2020</t>
  </si>
  <si>
    <t>Công ty TNHH Chuyển phát nhanh DHL-VNPT</t>
  </si>
  <si>
    <t>Công ty xây dựng Xuân Giang ( TNHH)</t>
  </si>
  <si>
    <t>Pmt for buying MRO in Nov 2020</t>
  </si>
  <si>
    <t>스크랩매각</t>
  </si>
  <si>
    <t>CT TNHH DT TM VA PHAT TRIEN BINH NGUYEN</t>
  </si>
  <si>
    <t>Internal transfer from WRB 517 (USD) to WRB 525 (VND)</t>
  </si>
  <si>
    <t>Chi nhánh Công ty TNHH Thương Mại và Dịch vụ Gió Chiều tại Bắc Ninh</t>
  </si>
  <si>
    <t xml:space="preserve"> Công ty Cổ Phần Mediamart Việt Nam</t>
  </si>
  <si>
    <t>Payment for car maintenance costs 99LD-011.51</t>
  </si>
  <si>
    <t>Internal transfer from WRB 517 (USD) toWRB 525 (VND)</t>
  </si>
  <si>
    <t>Shinkawa LTD.</t>
  </si>
  <si>
    <t>Pmt for buying FA in Nov 2020</t>
  </si>
  <si>
    <t>Công ty TNHH Gabot Việt</t>
  </si>
  <si>
    <t>Payment for rents machines /red bill 53</t>
  </si>
  <si>
    <t>Receipt money from Sale in 12.2020</t>
  </si>
  <si>
    <t>SELMAG ENTERPRISE CO.,LTD</t>
  </si>
  <si>
    <t>Receipt money Insurance 01.2021</t>
  </si>
  <si>
    <t>receipt money from sale scrap 12.2020</t>
  </si>
  <si>
    <t xml:space="preserve"> Payment for transportation fee in DEC 2020</t>
  </si>
  <si>
    <t xml:space="preserve">Pmt for entertainment meal expense in 12.2020 - business trip at SEV- SEVT </t>
  </si>
  <si>
    <t>SMS Service FEE 01.2021</t>
  </si>
  <si>
    <t>Pmt for welfare of Company in 12.2020</t>
  </si>
  <si>
    <t>PIT tax in DEC 2020</t>
  </si>
  <si>
    <t>Payment for Cleaning fee in 12.2020</t>
  </si>
  <si>
    <t>Payment for security services in 12.2020</t>
  </si>
  <si>
    <t>Payment for daily meal's in 12.2020</t>
  </si>
  <si>
    <t>Payment rent printer 12.2020</t>
  </si>
  <si>
    <t>Payment for law consulting fees in12.2020</t>
  </si>
  <si>
    <t>Pmt Septic tank suction cost 12.2020</t>
  </si>
  <si>
    <t>Payment for service charges insecticide spraying in 2020.12</t>
  </si>
  <si>
    <t>Pmt for rent a water filter in 12.2020</t>
  </si>
  <si>
    <t>Payment for buying Gas in 12.2020</t>
  </si>
  <si>
    <t>Commendate for outstanding employees in 12.2020  pmt by internet banking</t>
  </si>
  <si>
    <t>Payment 3G support for QC 12.2020</t>
  </si>
  <si>
    <t>Payment salary for driver in 12.2020</t>
  </si>
  <si>
    <t>Pmt meals fee 12.2020</t>
  </si>
  <si>
    <t>Payment for buying toilet paper in12. 2020</t>
  </si>
  <si>
    <t>Pmt for buying materials in DEC 2020_DVCT:  DNCX</t>
  </si>
  <si>
    <t>Pmt for buying materials in DEC 2020</t>
  </si>
  <si>
    <t>MIRAE DISPLAY CO.</t>
  </si>
  <si>
    <t>Pmt for buying MRO in DEC 2020</t>
  </si>
  <si>
    <t>Imarket VN</t>
  </si>
  <si>
    <t>Actual</t>
  </si>
  <si>
    <t>1. 자금계획_WHC</t>
    <phoneticPr fontId="4" type="noConversion"/>
  </si>
  <si>
    <t xml:space="preserve">  - Cash Flow</t>
    <phoneticPr fontId="4" type="noConversion"/>
  </si>
  <si>
    <t>항목</t>
    <phoneticPr fontId="4" type="noConversion"/>
  </si>
  <si>
    <t>합계</t>
    <phoneticPr fontId="4" type="noConversion"/>
  </si>
  <si>
    <t>1. 전월이월</t>
    <phoneticPr fontId="4" type="noConversion"/>
  </si>
  <si>
    <t>예금</t>
    <phoneticPr fontId="4" type="noConversion"/>
  </si>
  <si>
    <t>차입금</t>
    <phoneticPr fontId="4" type="noConversion"/>
  </si>
  <si>
    <t>2. 입금금액</t>
  </si>
  <si>
    <t>영업</t>
    <phoneticPr fontId="4" type="noConversion"/>
  </si>
  <si>
    <t>HQ</t>
    <phoneticPr fontId="4" type="noConversion"/>
  </si>
  <si>
    <t>WHC</t>
    <phoneticPr fontId="4" type="noConversion"/>
  </si>
  <si>
    <t>거래선</t>
    <phoneticPr fontId="4" type="noConversion"/>
  </si>
  <si>
    <t>小  計</t>
    <phoneticPr fontId="4" type="noConversion"/>
  </si>
  <si>
    <t>그외</t>
    <phoneticPr fontId="4" type="noConversion"/>
  </si>
  <si>
    <t>USD매각1</t>
    <phoneticPr fontId="4" type="noConversion"/>
  </si>
  <si>
    <t>입금기타</t>
    <phoneticPr fontId="4" type="noConversion"/>
  </si>
  <si>
    <t>合  計</t>
    <phoneticPr fontId="4" type="noConversion"/>
  </si>
  <si>
    <t>3. 지출금액</t>
    <phoneticPr fontId="4" type="noConversion"/>
  </si>
  <si>
    <t>원/부자재</t>
    <phoneticPr fontId="4" type="noConversion"/>
  </si>
  <si>
    <t>인건비</t>
    <phoneticPr fontId="4" type="noConversion"/>
  </si>
  <si>
    <t>기타제경비</t>
    <phoneticPr fontId="4" type="noConversion"/>
  </si>
  <si>
    <t>설비투자</t>
    <phoneticPr fontId="4" type="noConversion"/>
  </si>
  <si>
    <t>세금</t>
    <phoneticPr fontId="4" type="noConversion"/>
  </si>
  <si>
    <t>USD매각2</t>
    <phoneticPr fontId="4" type="noConversion"/>
  </si>
  <si>
    <t>지출기타</t>
    <phoneticPr fontId="4" type="noConversion"/>
  </si>
  <si>
    <t>4. 차월이월</t>
    <phoneticPr fontId="4" type="noConversion"/>
  </si>
  <si>
    <t>전월比</t>
    <phoneticPr fontId="4" type="noConversion"/>
  </si>
  <si>
    <t>※  참고사항</t>
    <phoneticPr fontId="4" type="noConversion"/>
  </si>
  <si>
    <t xml:space="preserve">   1. 재료비율 : 85%반영</t>
    <phoneticPr fontId="4" type="noConversion"/>
  </si>
  <si>
    <t xml:space="preserve">   2. WHC 경영계획 1,352억을 기초로 1Q는 실행게획 업데이트</t>
    <phoneticPr fontId="4" type="noConversion"/>
  </si>
  <si>
    <t xml:space="preserve">   3. WLP이전 132.7억원 20.06월 반영 (11월지급반영)</t>
    <phoneticPr fontId="4" type="noConversion"/>
  </si>
  <si>
    <t xml:space="preserve">   4. CSP 2차이전 $2.28M(26억) 반영(20.3월 예상)</t>
    <phoneticPr fontId="4" type="noConversion"/>
  </si>
  <si>
    <t xml:space="preserve">   5. CSP 3차이전 $7.6M(87억) 미반영(20.10월 or 11월 예상)</t>
    <phoneticPr fontId="4" type="noConversion"/>
  </si>
  <si>
    <t xml:space="preserve">   6. HQ TT 240days</t>
    <phoneticPr fontId="4" type="noConversion"/>
  </si>
  <si>
    <t xml:space="preserve">   7. 설비대금 미지급 42억원 반영</t>
    <phoneticPr fontId="4" type="noConversion"/>
  </si>
  <si>
    <t>WTC</t>
  </si>
  <si>
    <t>거래선</t>
  </si>
  <si>
    <t>입금기타</t>
  </si>
  <si>
    <t>USD매각1</t>
  </si>
  <si>
    <t>원/부자재</t>
  </si>
  <si>
    <t>설비투자</t>
  </si>
  <si>
    <t>지출기타</t>
  </si>
  <si>
    <t>USD매각2</t>
  </si>
  <si>
    <t>payment for entry fee ( 12person entry on 13/01/2021)</t>
  </si>
  <si>
    <t>영업수금($)</t>
  </si>
  <si>
    <t>출 금</t>
  </si>
  <si>
    <t>Hoang Thi Anh Huyen</t>
  </si>
  <si>
    <t>Receipt  interest in 12.2020</t>
  </si>
  <si>
    <t>Receipt  interest in 1.2021</t>
  </si>
  <si>
    <t xml:space="preserve">Repceipt money of insurance </t>
  </si>
  <si>
    <t xml:space="preserve">Receive money for points of credit card </t>
  </si>
  <si>
    <t>Receipt money deposit for rent house</t>
  </si>
  <si>
    <t>Reciept CI 2020</t>
  </si>
  <si>
    <t xml:space="preserve">receipt  refund deposit rent house </t>
  </si>
  <si>
    <t>Payment salary in DEC 2020 of Vietnamese</t>
  </si>
  <si>
    <t>Payment salary in DEC 2020 of Korean</t>
  </si>
  <si>
    <t>Payment salary in Nov 2021 of Korean</t>
  </si>
  <si>
    <t>Payment salary in  12.2020 of Vietnamese - Quit work -3th</t>
  </si>
  <si>
    <t>Payment bonus CI/2020</t>
  </si>
  <si>
    <t>Payment credit card Expense (park hong su-5810)</t>
  </si>
  <si>
    <t>Payment credit card Expense (park no young-5293)</t>
  </si>
  <si>
    <t xml:space="preserve">Payment for Toll &amp; Parking fee in 12.2020 </t>
  </si>
  <si>
    <t>Debit card (buy petrol on date 02 Jan 2021)</t>
  </si>
  <si>
    <t>Debit card (buy petrol on date 04 Jan 2021)</t>
  </si>
  <si>
    <t>Payment for buying pen</t>
  </si>
  <si>
    <t xml:space="preserve"> cetificate balance 31.12.2020 fee</t>
  </si>
  <si>
    <t>Debit card (buy petrol on date 06 Jan 2021)</t>
  </si>
  <si>
    <t>Debit card (buy petrol on date 07 Jan 2021)</t>
  </si>
  <si>
    <t>Payment for viettel fee 11.2020</t>
  </si>
  <si>
    <t>Payment for buying pinwheel and led 12.2020</t>
  </si>
  <si>
    <t>Payment for other fee ( flowers and balloons)</t>
  </si>
  <si>
    <t>Payment other fee ( birthday cake,….)</t>
  </si>
  <si>
    <t xml:space="preserve">payment for test corona fee </t>
  </si>
  <si>
    <t>Payment for Parking fee in 01-03.2021</t>
  </si>
  <si>
    <t>Debit card (buy petrol on date 08 Jan 2021)</t>
  </si>
  <si>
    <t xml:space="preserve">Payment for building management fees </t>
  </si>
  <si>
    <t>Payment for Parking fee in 12.2020</t>
  </si>
  <si>
    <t>Debit card (buy petrol on date 10 Jan 2021)</t>
  </si>
  <si>
    <t>SMS fee 01.2021</t>
  </si>
  <si>
    <t>Debit card (buy petrol on date 12 Jan 2021)</t>
  </si>
  <si>
    <t>Debit card (buy petrol on date 14 Jan 2021)</t>
  </si>
  <si>
    <t xml:space="preserve">SMS fee 2021.01 </t>
  </si>
  <si>
    <t>Debit card (buy petrol on date 15 Jan 2021)</t>
  </si>
  <si>
    <t>Payment other fee 01.2021</t>
  </si>
  <si>
    <t>Debit card (buy petrol on date 16 Jan 2021)</t>
  </si>
  <si>
    <t>Debit card (buy petrol on date 18 Jan 2021)</t>
  </si>
  <si>
    <t xml:space="preserve"> Cetificate balance 31.12.2020 fee</t>
  </si>
  <si>
    <t>Debit card (buy petrol on date 19 Jan 2021)</t>
  </si>
  <si>
    <t>Payment for work permits fee</t>
  </si>
  <si>
    <t>Payment for temporary residence card fee</t>
  </si>
  <si>
    <t xml:space="preserve">Payment for meals fee </t>
  </si>
  <si>
    <t>Payment other fee (business,..)</t>
  </si>
  <si>
    <t>Payment for insuarance fee 01.2021</t>
  </si>
  <si>
    <t>Debit card (buy petrol on date 20 Jan 2021)</t>
  </si>
  <si>
    <t>Debit card (buy petrol on date 21 Jan 2021)</t>
  </si>
  <si>
    <t>Debit card (buy petrol on date 23 Jan 2021)</t>
  </si>
  <si>
    <t>Debit card (buy petrol on date 27 Jan 2021)</t>
  </si>
  <si>
    <t>Debit card (buy petrol on date 28 Jan 2021)</t>
  </si>
  <si>
    <t>payment for hotel fee 01.2021</t>
  </si>
  <si>
    <t>Payment for buying kitchen cookware</t>
  </si>
  <si>
    <t>Payment for insurance fee in 01.2021</t>
  </si>
  <si>
    <t>Payment meals fee ( WLP 2)</t>
  </si>
  <si>
    <t>Debit card (buy petrol on date 30 Jan 2021)</t>
  </si>
  <si>
    <t>Shinhan- CN Bắc Ninh</t>
  </si>
  <si>
    <t>Vietcombank-CN Kinh bắc</t>
  </si>
  <si>
    <t>KEB Hana</t>
  </si>
  <si>
    <t>Woorbank- CN Bắc ninh</t>
  </si>
  <si>
    <t xml:space="preserve">wooibank- CN Bắc Ninh </t>
  </si>
  <si>
    <t>Lee Ho Gue</t>
  </si>
  <si>
    <t>Chi Nhánh Hà Nội- Công ty TNHH DJ.Việt Nam</t>
  </si>
  <si>
    <t>Công ty Cổ Pháp- TNHH</t>
  </si>
  <si>
    <t>Chi Nhánh tại tỉnh Bắc Ninh-Công ty Cổ phần  PICO</t>
  </si>
  <si>
    <t>Công ty TNHH Thương Mại Hồng Anh Việt Nam</t>
  </si>
  <si>
    <t xml:space="preserve">Nguyễn Văn Thắng </t>
  </si>
  <si>
    <t xml:space="preserve">Nguyễn Hữu Thịnh </t>
  </si>
  <si>
    <t>Mai Thu Thủy</t>
  </si>
  <si>
    <t>Công ty TNHH Một Thành Viên Giáo Dục Whie</t>
  </si>
  <si>
    <t>Công ty Cổ Phần  Đầu Tư Công Nghệ Cao Kinh Bắc</t>
  </si>
  <si>
    <t>Công ty TNHH Thương Mại và Dịch vụ Điện Lực Bắc Ninh</t>
  </si>
  <si>
    <t>Phan Thanh Long</t>
  </si>
  <si>
    <t>Payment request of electricity from 21.12.2020 to 02.01.2021-1st</t>
  </si>
  <si>
    <t>Payment for Social insurance subsidize in 12.2020</t>
  </si>
  <si>
    <t>Payment for Social insurance subsidize in 01.2021</t>
  </si>
  <si>
    <t>Payment request of electricity from 03.01.2021- 12.01.2021 times 2nd</t>
  </si>
  <si>
    <t>Payment for telecommunication services: telephone in 12.2020</t>
  </si>
  <si>
    <t>Pmt for Internet expense  in 12.2020</t>
  </si>
  <si>
    <t>Payment for telecommunication services: IT Internet in 12.2020</t>
  </si>
  <si>
    <t>Payment request of electricity from 13.01.2021 to 20.01.2021- times 03rd</t>
  </si>
  <si>
    <t>Pmt for Union dues 12.2020</t>
  </si>
  <si>
    <t>Payment for fire insurance fee12.2020</t>
  </si>
  <si>
    <t>Payment for customs consulting fees and software support 01.2021</t>
  </si>
  <si>
    <t>Payment for document translation fee 12.2020</t>
  </si>
  <si>
    <t>Payment for ticket air Mr.Moon CSP</t>
  </si>
  <si>
    <t>Payment for consulting support fee 21/12/20-06/06/21</t>
  </si>
  <si>
    <t>Payment for car maintenance costs 99LD.01151</t>
  </si>
  <si>
    <t>Payment for buying  fire extinguishers</t>
  </si>
  <si>
    <t>Payment Insuarance 12.2020</t>
  </si>
  <si>
    <t>Payment for rent house 5b/2a-4 từ 12/01-11/03/21 ( guest)</t>
  </si>
  <si>
    <t>Payment for rent house 15/01/2021-14/09/2021 Mr.Kim Min Hwan</t>
  </si>
  <si>
    <t>Payment for entry fee ( 2person entry 13.01.2021)</t>
  </si>
  <si>
    <t>Prepayment for buying armorial " Wisol"</t>
  </si>
  <si>
    <t>Payment for transport house Mr.Park Jae Wan</t>
  </si>
  <si>
    <t>Pmt 70% remain buing software fee redbill/782-781</t>
  </si>
  <si>
    <t xml:space="preserve">Payment for meeting room renovation fee </t>
  </si>
  <si>
    <t xml:space="preserve">Payment for buying shredder </t>
  </si>
  <si>
    <t>Payment for buying a mini refrigerator</t>
  </si>
  <si>
    <t>paymnet for car repair fee 99LD-010.84</t>
  </si>
  <si>
    <t xml:space="preserve">Payment for rent house from 25/1/2021-24/07/2021 Mr.Choi </t>
  </si>
  <si>
    <t>Payment for meal fee ( Wlp2)</t>
  </si>
  <si>
    <t xml:space="preserve">Payment for rent hotel for guest entry </t>
  </si>
  <si>
    <t>prepayment for 100% gift birthday (fish storage pot)</t>
  </si>
  <si>
    <t>prepayment infrared thermometer</t>
  </si>
  <si>
    <t xml:space="preserve">Deposit for tuition of park Seunghwan (park Jaewan) </t>
  </si>
  <si>
    <t xml:space="preserve">Payment for admission fee of park Seunghwan (park Jaewan) </t>
  </si>
  <si>
    <t>Paymenr for buying card staff  redbill 16</t>
  </si>
  <si>
    <t>Payment for sevice house 12.2020( electricity,…)</t>
  </si>
  <si>
    <t>Payment for rent house 21/01-20/4/21 -Guest</t>
  </si>
  <si>
    <t>Payment for buying business card T11/12.20</t>
  </si>
  <si>
    <t>Payment meals fee 01.2021</t>
  </si>
  <si>
    <t>Payment for electrical inspection 2021</t>
  </si>
  <si>
    <t>Payment for rent house 01/02/21-31/07/21 ( Mr. Kim Sungwon)- Utility</t>
  </si>
  <si>
    <t>Payment for buying an infrared thermometer</t>
  </si>
  <si>
    <t>Payment for oil fee 12.2020</t>
  </si>
  <si>
    <t>Payment for hiring car in  12.2020</t>
  </si>
  <si>
    <t>Payment taxi fee 10.11/2020</t>
  </si>
  <si>
    <t>Payment taxi fee 12/2020</t>
  </si>
  <si>
    <t>Payment for Insurance fee in 01.2021</t>
  </si>
  <si>
    <t>Payment chemical for waste water treatment fees/12.2020</t>
  </si>
  <si>
    <t>Payment for elevator maintenance costs 11-12.2020</t>
  </si>
  <si>
    <t>Payment for buying Stationery 12.2020</t>
  </si>
  <si>
    <t xml:space="preserve">Pmt health services 12.2020 </t>
  </si>
  <si>
    <t>Payment for periodic health examination fee 2020</t>
  </si>
  <si>
    <t xml:space="preserve">SAMSUNG ELETRONICA DA AMAZONIA LTDA    </t>
  </si>
  <si>
    <t>Payment for Water use and waste water treat in 12.2020</t>
  </si>
  <si>
    <t>Payment for real estate management fees QI/2021</t>
  </si>
  <si>
    <t>Payment  for retunred goods</t>
  </si>
  <si>
    <t>FCT tax 11.2020  Disco-hitech</t>
  </si>
  <si>
    <t xml:space="preserve">FCT tax 11.2020 Miracom </t>
  </si>
  <si>
    <t xml:space="preserve"> Payment for Licence fee in 2021</t>
  </si>
  <si>
    <t>Payment FCT (hanwha)</t>
  </si>
  <si>
    <t>Meadville technologies Company Limited</t>
  </si>
  <si>
    <t xml:space="preserve">ROHDE &amp; SCHWARZ KOREA LIMITED </t>
  </si>
  <si>
    <t>ESPEC CORP</t>
  </si>
  <si>
    <t>Pmt for buying FA  Nov 2020</t>
  </si>
  <si>
    <t>Pmt for buying  FA in Nov 2020</t>
  </si>
  <si>
    <t>Pmt for buying MRO  in Nov 2020</t>
  </si>
  <si>
    <t>Pmt for buying FA in DEC 2020</t>
  </si>
  <si>
    <t>Pmt for buying  FA in DEC 2020</t>
  </si>
  <si>
    <t>Payment  buying FA in 11.2020</t>
  </si>
  <si>
    <t>Payment  buying FA in 12.2020</t>
  </si>
  <si>
    <t>Payment  buying FA in 10.2020</t>
  </si>
  <si>
    <t>Payment  buying FA in 01.2021</t>
  </si>
  <si>
    <t>Công ty TNHH HI-M Solutek Việt Nam</t>
  </si>
  <si>
    <t>payment 50% remain contract no HGVINA-201016-1</t>
  </si>
  <si>
    <t>Payment for 3% remain of contracts GNC-WISOL/20190624</t>
  </si>
  <si>
    <t>Payment for buying clock, moving line fee,…..</t>
  </si>
  <si>
    <t>Prepayment 30% buying chiller of contract LGHIMHN/SO/2020/1223/wisol</t>
  </si>
  <si>
    <t>Payment for buying PI equipment</t>
  </si>
  <si>
    <t>Payment for 3% remain of contracts WHC-2019-05-22</t>
  </si>
  <si>
    <t>Prepayment 30% buying FA 01.2021</t>
  </si>
  <si>
    <t>WISOL</t>
  </si>
  <si>
    <t>Receipt money from Sale in 01.2021</t>
  </si>
  <si>
    <t>SUNNY PARAGON LIMITED</t>
  </si>
  <si>
    <t>Receipt  interest in 02.2021</t>
  </si>
  <si>
    <t>Internal transfer from WRB 517 (USD) to SHB 373 (VND)</t>
  </si>
  <si>
    <t xml:space="preserve">Reciept loan </t>
  </si>
  <si>
    <t xml:space="preserve">Pmt for entertainment meal expense in 01.2021 - business trip at SEV- SEVT </t>
  </si>
  <si>
    <t>Pmt for welfare of Company in 01.2021</t>
  </si>
  <si>
    <t xml:space="preserve">Payment for Toll &amp; Parking fee in 01.2021 </t>
  </si>
  <si>
    <t>Commendate for outstanding employees in 01.2021  pmt by internet banking</t>
  </si>
  <si>
    <t>Payment 3G support for QC 01.2021</t>
  </si>
  <si>
    <t>Payment salary for driver in 01.2021</t>
  </si>
  <si>
    <t>Pmt meals fee 01.2021</t>
  </si>
  <si>
    <t>Payment for telecommunication services: telephone in 01.2021</t>
  </si>
  <si>
    <t>Pmt for Internet expense  in 01.2021</t>
  </si>
  <si>
    <t>Payment for telecommunication services: IT Internet in 01.2021</t>
  </si>
  <si>
    <t>Pmt for Union dues 01.2021</t>
  </si>
  <si>
    <t>Payment for sevice house 01.2021( electricity,…)</t>
  </si>
  <si>
    <t>Payment for oil fee 01.2021</t>
  </si>
  <si>
    <t>Payment for hiring car in  01.2021</t>
  </si>
  <si>
    <t>Payment for buying Gas in 01.2021</t>
  </si>
  <si>
    <t xml:space="preserve">Pmt health services 01.2021 </t>
  </si>
  <si>
    <t>Pmt Septic tank suction cost 01.2021</t>
  </si>
  <si>
    <t>Payment for Water use and waste water treat in 01.2021</t>
  </si>
  <si>
    <t>Payment for law consulting fees in01.2021</t>
  </si>
  <si>
    <t>Payment rent printer 01.2021</t>
  </si>
  <si>
    <t>Payment for daily meal's in 01.2021</t>
  </si>
  <si>
    <t>Payment for Cleaning fee in 01.2021</t>
  </si>
  <si>
    <t>Payment for security services in 01.2021</t>
  </si>
  <si>
    <t>Payment credit card Expense ( Kim Kiho-6991)</t>
  </si>
  <si>
    <t>Payment salary in Jan 2021 of Vietnamese</t>
  </si>
  <si>
    <t>Payment request of electricity from 21.02.2021 to 02.02.2021-1st-estimate</t>
  </si>
  <si>
    <t>Payment request of electricity from 03.02.2021- 12.02.2021 times 2nd-estimate</t>
  </si>
  <si>
    <t>Payment for Social insurance subsidize in 02.2021</t>
  </si>
  <si>
    <t xml:space="preserve"> Payment for transportation fee in Jan 2021</t>
  </si>
  <si>
    <t>Payment bonus TET 2021</t>
  </si>
  <si>
    <t>Payment taxi fee 01.2021</t>
  </si>
  <si>
    <t>EMS fee 01.2021</t>
  </si>
  <si>
    <t>Payment for service charges insecticide spraying in 2021.01</t>
  </si>
  <si>
    <t>Cty CP MT Thuận Thành</t>
  </si>
  <si>
    <t>Pmt collection and disposal of waste 12.2020</t>
  </si>
  <si>
    <t>Payment for buying toilet paper in 01.2021</t>
  </si>
  <si>
    <t>Thành Đạt BN- Cty TNHH XD và TM</t>
  </si>
  <si>
    <t>Pmt for buying MRO  in 01. 2021</t>
  </si>
  <si>
    <t>Prepayment  for 50% contract no GNC-WISOL/20210102-01/02  ( 6,925,000,000 VND)</t>
  </si>
  <si>
    <t>Pmt for buying MRO  in 12.2020</t>
  </si>
  <si>
    <t>Payment EMS fee 11.2020</t>
  </si>
  <si>
    <t>FCT tax 01.2021-miracom</t>
  </si>
  <si>
    <t>MIRACOM INC</t>
  </si>
  <si>
    <t>IMS AND NANOTECH CO.,LTD</t>
  </si>
  <si>
    <t>KOH YOUNG TECHNOLOGY INC</t>
  </si>
  <si>
    <t>The Japan Steel Works, Ltd</t>
  </si>
  <si>
    <t xml:space="preserve">Payment 80% buying FA in 09-10.2020 </t>
  </si>
  <si>
    <t>Pmt for buying 50% FA in DEC-Nov 2020</t>
  </si>
  <si>
    <t>Pmt for buying materials in JAN 2021</t>
  </si>
  <si>
    <t>Payment salary in jan 2021 of Korean</t>
  </si>
  <si>
    <t>Payment salary in Feb 2021 of Korean</t>
  </si>
  <si>
    <t>Payment salary in  02.2021 of Vietnamese - Quit work -1st</t>
  </si>
  <si>
    <t>SMS fee 02.2021</t>
  </si>
  <si>
    <t>Payment for Parking fee in 02.2021</t>
  </si>
  <si>
    <t>Payment other fee 02.2021</t>
  </si>
  <si>
    <t xml:space="preserve">Payment for tuition of park Seunghwan (park Jaewan) </t>
  </si>
  <si>
    <t>Nguyễn Hồng Kiên</t>
  </si>
  <si>
    <t>Wooribank- CN Bắc Binh</t>
  </si>
  <si>
    <t>KEB Hana bank</t>
  </si>
  <si>
    <t>Debit card (buy petrol on date 01 FEB 2021)</t>
  </si>
  <si>
    <t>FEFUND FEE FOR AMT 11,999,940 USD DD 01 FEB 2021</t>
  </si>
  <si>
    <t xml:space="preserve">Bank fee tranfers $12M from KEB  to WRB </t>
  </si>
  <si>
    <t>Debit card (buy petrol on date 03 FEB 2021)</t>
  </si>
  <si>
    <t>Pmt for buying materials in SEP 2020</t>
  </si>
  <si>
    <t xml:space="preserve"> Wisol Ha Noi Co.,Ltd</t>
  </si>
  <si>
    <t>Internal transfer from WRB 517 (USD) to KEB 775(  USD)</t>
  </si>
  <si>
    <t>Receipt bonus money from social insurance</t>
  </si>
  <si>
    <t>Reciept insuarance other</t>
  </si>
  <si>
    <t>receive money insurance claim</t>
  </si>
  <si>
    <t>Tet Bonus 2021</t>
  </si>
  <si>
    <t>Payment salary in jan 2021 of Koreanand Tet Bonus 2021</t>
  </si>
  <si>
    <t>Payment for PI/2020</t>
  </si>
  <si>
    <t>Nguyễn Tiến Trường</t>
  </si>
  <si>
    <t>Công ty TNHH WISOL HA NOI</t>
  </si>
  <si>
    <t xml:space="preserve">Shinhan bank- CN Bắc Ninh </t>
  </si>
  <si>
    <t>wooribank-CN Bắc Ninh</t>
  </si>
  <si>
    <t>wooribank- CN Bắc Ninh</t>
  </si>
  <si>
    <t xml:space="preserve">KEB hana </t>
  </si>
  <si>
    <t>Payment soccer award 02.2021</t>
  </si>
  <si>
    <t>Cash withdrawals ( other fee</t>
  </si>
  <si>
    <t>Debit card (buy petrol on date 05 FEB 2021)</t>
  </si>
  <si>
    <t>Debit card (buy petrol on date 08 FEB 2021)</t>
  </si>
  <si>
    <t>Debit card (buy petrol on date 09 FEB 2021)</t>
  </si>
  <si>
    <t>Debit card (buy petrol on date 17 FEB 2021)</t>
  </si>
  <si>
    <t>Payment for test corona fee 02.2021</t>
  </si>
  <si>
    <t>Debit card (buy petrol on date 19 FEB 2021)</t>
  </si>
  <si>
    <t>Debit card (buy petrol on date 20 FEB 2021)</t>
  </si>
  <si>
    <t>Debit card (buy petrol on date 22 FEB 2021)</t>
  </si>
  <si>
    <t>Debit card (buy petrol on date 23 FEB 2021)</t>
  </si>
  <si>
    <t>Debit card (buy petrol on date 24 FEB 2021)</t>
  </si>
  <si>
    <t>Debit card (buy petrol on date 25 FEB 2021)</t>
  </si>
  <si>
    <t>payment other fee 02.2021</t>
  </si>
  <si>
    <t>Debit card (buy petrol on date 26 FEB 2021)</t>
  </si>
  <si>
    <t>Debit card (buy petrol on date 28FEB 2021)</t>
  </si>
  <si>
    <t>Nguyễn Văn Hưng</t>
  </si>
  <si>
    <t>Trung Tâm Khuyến Công và Tư Vấn phát triển công nghiệp Bắc Ninh</t>
  </si>
  <si>
    <t>Công ty TNHH Thương mại và dịch vụ Visa Plus</t>
  </si>
  <si>
    <t>Hoàng Văn Tình</t>
  </si>
  <si>
    <t>Công ty TNHH Một thành viên Giáo Dục Whie</t>
  </si>
  <si>
    <t>Công ty TNHH Tái Di Chuyển Nhất Việt</t>
  </si>
  <si>
    <t>Công ty cổ phần thương mại và vận tải Green Hà Nội</t>
  </si>
  <si>
    <t>Payment for telecommunication services: IT Internet in 01.2021-add</t>
  </si>
  <si>
    <t>Payment request of electricity from 13.02.2021 to 20.02.2021- times 03rd</t>
  </si>
  <si>
    <t>payment for entry fee (02person entry on 04/3/2021)</t>
  </si>
  <si>
    <t>Payment meals 01.2021</t>
  </si>
  <si>
    <t>Payment for environmental monitoring fee 2020</t>
  </si>
  <si>
    <t>Payment for car maintenance costs 99LD-011.84</t>
  </si>
  <si>
    <t>Payment for cost of interior installation/ redbill 206</t>
  </si>
  <si>
    <t>Payment for corridor demolition fee/redbill 88</t>
  </si>
  <si>
    <t>Payment for 50% energy audit fee contract No. /2021/HĐ-KTNL</t>
  </si>
  <si>
    <t>Payment for buying  flag shuttlecock kicking</t>
  </si>
  <si>
    <t>Payment for buying antiseptic solution</t>
  </si>
  <si>
    <t>Payment for visa fee 01.2021</t>
  </si>
  <si>
    <t>Payment rent house 10.02.21-09.08.21 ( Mr.Park Jung Hoon)</t>
  </si>
  <si>
    <t>Payment Insuarance 02.2021</t>
  </si>
  <si>
    <t>Payment for registration car fee  (99LD-011.51)</t>
  </si>
  <si>
    <t xml:space="preserve">Payment for rent house 24/02/2021 to 23/08/2021 Mr.Kilkiho </t>
  </si>
  <si>
    <t>Payment for shipping fee /redbill  0000177</t>
  </si>
  <si>
    <t>Payment tax rent house 10.02.21-09.08.21 ( Mr.Park Jung Hoon)</t>
  </si>
  <si>
    <t xml:space="preserve">Payment for visa fee </t>
  </si>
  <si>
    <t xml:space="preserve">Payment for buying  mobile phone </t>
  </si>
  <si>
    <t>Payment for buying Stationery 12.2020+01.2021</t>
  </si>
  <si>
    <t>Pmt for rent a water filter and buying air purifier in 01.2021</t>
  </si>
  <si>
    <t>Pmt for buying materials in OCT-NOV 2019</t>
  </si>
  <si>
    <t>Pmt for buying materials in JAN 2021_DVCT:  DNCX</t>
  </si>
  <si>
    <t>ASM Technology Singapore PTE. LTD.</t>
  </si>
  <si>
    <t>Newtech System</t>
  </si>
  <si>
    <t>Pmt for buying MRO in JAN 2021</t>
  </si>
  <si>
    <t xml:space="preserve">Prepmt 30% setup fee </t>
  </si>
  <si>
    <t>Pmt for repair fee in JAN 2021</t>
  </si>
  <si>
    <t>Pmt for buying FA in Aug-Dec 2020</t>
  </si>
  <si>
    <t xml:space="preserve">Payment 50%remain buying FA in OCT 2020 </t>
  </si>
  <si>
    <t>Công ty TNHH Ánh Hường</t>
  </si>
  <si>
    <t>Pmt for 30% buying  FA</t>
  </si>
  <si>
    <t xml:space="preserve">Payment for forklift repair service fees </t>
  </si>
  <si>
    <t>Payment for buying electrical equipment/redbill 11/15/14/13/12/3</t>
  </si>
  <si>
    <t>Payment for buying electrical equipment/redbill 451,442</t>
  </si>
  <si>
    <t>Payment for software and electrical equipment/ redbill 671,672</t>
  </si>
  <si>
    <t>Pmt for 35% contract no GND-Wisol/20201020 date 20.10.2020</t>
  </si>
  <si>
    <t>Receipt  interest in 03.2021</t>
  </si>
  <si>
    <t>Receipt money from Sale in 02.2021</t>
  </si>
  <si>
    <t>BÌNH NGUYÊN- CTY TNHH ĐẦU TƯ TM PT</t>
  </si>
  <si>
    <t>receipt money from sale scrap 02.2021</t>
  </si>
  <si>
    <t>Payment for telecommunication services: telephone in 02.2021</t>
  </si>
  <si>
    <t>Pmt for Internet expense  in 02.2021</t>
  </si>
  <si>
    <t>Payment for telecommunication services: IT Internet in 02.2021</t>
  </si>
  <si>
    <t>Pmt for Union dues 02.2021</t>
  </si>
  <si>
    <t>Payment for customs consulting fees and software support 02.2021</t>
  </si>
  <si>
    <t>Payment request of electricity from 03.03.2021- 12.03.2021 times 2nd-estimate</t>
  </si>
  <si>
    <t>Payment request of electricity from 13.03.2021 to 20.03.2021- times 03rd</t>
  </si>
  <si>
    <t>Payment for Parking fee in 03.2021</t>
  </si>
  <si>
    <t xml:space="preserve">Payment for Toll &amp; Parking fee in 02.2021 </t>
  </si>
  <si>
    <t>Payment for law consulting fees in02.2021</t>
  </si>
  <si>
    <t>Pmt Septic tank suction cost 02.2021</t>
  </si>
  <si>
    <t>Payment 3G support for QC 02.2021</t>
  </si>
  <si>
    <t>Payment salary in  02.2021 of Vietnamese - Quit work -2time</t>
  </si>
  <si>
    <t>Receipt money Insurance 02.2021</t>
  </si>
  <si>
    <t>Pmt for buying materials in FEB 2021</t>
  </si>
  <si>
    <t>Payment salary in FEB 2021 of Vietnamese</t>
  </si>
  <si>
    <t>Payment salary in  03.2021 of Vietnamese - Quit work -1 time</t>
  </si>
  <si>
    <t>Pmt for buying MRO in FEB 2021</t>
  </si>
  <si>
    <t>Payment for hiring car in  02.2021</t>
  </si>
  <si>
    <t>Payment taxi fee 02.2021</t>
  </si>
  <si>
    <t>Pmt for rent a water filter and buying air purifier in 02.2021</t>
  </si>
  <si>
    <t>EMS fee 02.2021</t>
  </si>
  <si>
    <t>Payment for buying Gas in 02.2021</t>
  </si>
  <si>
    <t xml:space="preserve">Pmt health services 02.2021 </t>
  </si>
  <si>
    <t>Payment for buying toilet paper in 02.2021</t>
  </si>
  <si>
    <t>Payment for Water use and waste water treat in 02.2021</t>
  </si>
  <si>
    <t>Payment rent printer 02.2021</t>
  </si>
  <si>
    <t>Payment for daily meal's in 02.2021</t>
  </si>
  <si>
    <t>Payment for security services in 02.2021</t>
  </si>
  <si>
    <t>PIT tax in FEB 2021</t>
  </si>
  <si>
    <t>Công ty TNHH TM và DV D&amp;Q</t>
  </si>
  <si>
    <t>Payment for buying Stationery 02.2021</t>
  </si>
  <si>
    <t>Payment chemical for waste water treatment fees/01.2021</t>
  </si>
  <si>
    <t>Pmt collection and disposal of waste 01.2021</t>
  </si>
  <si>
    <t>Payment for buying Stationery 01.2021</t>
  </si>
  <si>
    <t>payment  FCT (kyocera TT 26.02)</t>
  </si>
  <si>
    <t>Payment FCT (hanwha TT 19.02.2021)</t>
  </si>
  <si>
    <t>Payment for elevator maintenance costs 01-02.2021</t>
  </si>
  <si>
    <t>Payment salary for driver in 02.2021</t>
  </si>
  <si>
    <t>Pmt meals fee 02.2021</t>
  </si>
  <si>
    <t>SMS fee 03.2021</t>
  </si>
  <si>
    <t>payment for entry fee (024 person entry on 19/03/2021)</t>
  </si>
  <si>
    <t>Payment for sevice house 03.2021( electricity,…)</t>
  </si>
  <si>
    <t>Công ty bảo hiểm PJICO Bắc Ninh</t>
  </si>
  <si>
    <t>Payment for rents machines /red bill 90</t>
  </si>
  <si>
    <t>Tis</t>
  </si>
  <si>
    <t>Iinsemitec</t>
  </si>
  <si>
    <t xml:space="preserve"> GWANGLIM AUTOMATION SYSTEM </t>
  </si>
  <si>
    <t>SAMSUNG ELECTRONICS VIETNAM THAI NGUYEN COMPANY LIMITED</t>
  </si>
  <si>
    <t>SAMSUNG ELECTRONICS VN CO.,LTD</t>
  </si>
  <si>
    <t>Receipt money from asset liquidation</t>
  </si>
  <si>
    <t>Receipt money from Sale in 03.2021</t>
  </si>
  <si>
    <t>Kim Sungwon</t>
  </si>
  <si>
    <t>Hà Văn Chiểu</t>
  </si>
  <si>
    <t>Choi soek Gil</t>
  </si>
  <si>
    <t>Vũ Quang Long LFEM</t>
  </si>
  <si>
    <t>Receipt money viettel because beyond the norm</t>
  </si>
  <si>
    <t>Receipt money annual leave</t>
  </si>
  <si>
    <t>Reciept money deposit for rent house Mr.park joo Hun</t>
  </si>
  <si>
    <t>Receipt money of insurance</t>
  </si>
  <si>
    <t xml:space="preserve">Receipt money contract fines </t>
  </si>
  <si>
    <t>Payment salary in FEB 2021 of Korean</t>
  </si>
  <si>
    <t xml:space="preserve"> Payment for transportation fee in FEB 2021</t>
  </si>
  <si>
    <t>PG bank</t>
  </si>
  <si>
    <t>Debit card (buy petrol on date 01 Mar 2021)</t>
  </si>
  <si>
    <t>Debit card (buy petrol on date 03 Mar 2021)</t>
  </si>
  <si>
    <t>Debit card (buy petrol on date 05 Mar 2021)</t>
  </si>
  <si>
    <t>Debit card (buy petrol on date 06 Mar 2021)</t>
  </si>
  <si>
    <t>Debit card (buy petrol on date 08 Mar 2021)</t>
  </si>
  <si>
    <t>Payment for work permit 03.2021</t>
  </si>
  <si>
    <t>Debit card (buy petrol on date 10 Mar 2021)</t>
  </si>
  <si>
    <t>Debit card (buy petrol on date 11 Mar 2021)</t>
  </si>
  <si>
    <t>Debit card (buy petrol on date 12 Mar 2021)</t>
  </si>
  <si>
    <t>Debit card (buy petrol on date 13 Mar 2021)</t>
  </si>
  <si>
    <t>Debit card (buy petrol on date 15 Mar 2021)</t>
  </si>
  <si>
    <t>Debit card (buy petrol on date 16 Mar 2021)</t>
  </si>
  <si>
    <t xml:space="preserve">Payment for buying smart phone </t>
  </si>
  <si>
    <t>Debit card (buy petrol on date 18 Mar 2021)</t>
  </si>
  <si>
    <t>payment other fee 02.2021 ( gift 08/03)</t>
  </si>
  <si>
    <t xml:space="preserve">Payment for buying decal </t>
  </si>
  <si>
    <t>Debit card (buy petrol on date 19 Mar 2021)</t>
  </si>
  <si>
    <t>Debit card (buy petrol on date 20 Mar 2021)</t>
  </si>
  <si>
    <t>Debit card (buy petrol on date 22 Mar 2021)</t>
  </si>
  <si>
    <t>Debit card (buy petrol on date 24 Mar 2021)</t>
  </si>
  <si>
    <t>Debit card (buy petrol on date 25 Mar 2021)</t>
  </si>
  <si>
    <t>Debit card (buy petrol on date 27 Mar 2021)</t>
  </si>
  <si>
    <t>Debit card (buy petrol on date30 Mar 2021)</t>
  </si>
  <si>
    <t>Payment other fee 03.2021</t>
  </si>
  <si>
    <t>SMS fee 03.21</t>
  </si>
  <si>
    <t>Công ty TNHH TMDV Xuất nhập khẩu Bảo Anh</t>
  </si>
  <si>
    <t>Công ty Cổ phần nội thất và xây dựng Delta</t>
  </si>
  <si>
    <t>Công ty Cổ phần Công Nghệ và Thương Mại Systech</t>
  </si>
  <si>
    <t>Công ty cổ phần Quốc tế VAIS Việt-Mỹ</t>
  </si>
  <si>
    <t>Công ty Cổ Phần Giải Pháp an toàn Thành Phố</t>
  </si>
  <si>
    <t>Moon Hyeungseok</t>
  </si>
  <si>
    <t>Commendate for outstanding employees in 02.2021  pmt by internet banking</t>
  </si>
  <si>
    <t>Payment request of electricity from 21.02.2021 to 02.03.2021-1st</t>
  </si>
  <si>
    <t>Payment for Social insurance subsidize in 03.2021</t>
  </si>
  <si>
    <t>payment for entry fee (02 person entry on 4.2021)</t>
  </si>
  <si>
    <t>Payment for buying fire insurance fee</t>
  </si>
  <si>
    <t>payment for positioning renewal fee</t>
  </si>
  <si>
    <t>Payment for buying fruit  02.2021</t>
  </si>
  <si>
    <t>payment for buying a sterile mat</t>
  </si>
  <si>
    <t xml:space="preserve">payment for buying protective gear cleaning room </t>
  </si>
  <si>
    <t>Payment for buying  table-chair</t>
  </si>
  <si>
    <t>TT tiền học phí quý I 2021( Park Yun Seo) con Mr.Park Jung Hoon</t>
  </si>
  <si>
    <t>TT tiền học phí quý I 2021( Park Seo Yeon) con Mr.Park Jung Hoon</t>
  </si>
  <si>
    <t xml:space="preserve">Payment for meal fee </t>
  </si>
  <si>
    <t>Payment for buying fire insurance fee 02.2021</t>
  </si>
  <si>
    <t>Payment for bus fee 08.03.21-09.07.21 ( Park Seo Yeon) - Mr.Park Jung Hoon</t>
  </si>
  <si>
    <t>Payment for bus fee 08.03.21-09.07.21 ( Park Yun Seo)- Mr.Park Jung Hoon</t>
  </si>
  <si>
    <t>Prepayment for tuition 2021-2022  Mr.Park Hong Su( Park Gi Tae)</t>
  </si>
  <si>
    <t>Prepayment for tuition 2021-2022   Mr.Park Hong Su( Park Gyu Tae)</t>
  </si>
  <si>
    <t>Payment for english learning fee (04.05-18.06.2021) shihwan- Mr park jaewan</t>
  </si>
  <si>
    <t>Payment for english learning fee (04.05-18.06.2021) Juhwan- Mr park jaewan</t>
  </si>
  <si>
    <t>Payment for rent house 5A/2-6 &amp; 5B/2A-4 redbill 1231/1232</t>
  </si>
  <si>
    <t>Payment for green tree service fee</t>
  </si>
  <si>
    <t>Payment for transport fee redbill 1131-1130</t>
  </si>
  <si>
    <t>Payment for ISO training fee</t>
  </si>
  <si>
    <t>Payment toll tickets QII/2021 fee</t>
  </si>
  <si>
    <t xml:space="preserve">Payment party deparrtment LFEM </t>
  </si>
  <si>
    <t>Payment for car repair costs 99LD-01151</t>
  </si>
  <si>
    <t>Payment for car maintenance costs 99LD-01151/ 99LD-01084</t>
  </si>
  <si>
    <t>Payment for  forklift accreditation fee</t>
  </si>
  <si>
    <t>Payment for tax rent house from 24/02/2021 to 23/08/2021  Mr Kim Ki Ho</t>
  </si>
  <si>
    <t>Payment for building management fee QI.2021</t>
  </si>
  <si>
    <t>Payment for overseas work fee</t>
  </si>
  <si>
    <t>Payment 10% remain legal advisory no. 37-2020/HĐTV/SMILE-W</t>
  </si>
  <si>
    <t>Cục thuế tỉnh Bắc Ninh</t>
  </si>
  <si>
    <t>Payment for Insurance fee in 03.2021</t>
  </si>
  <si>
    <t>Payment chemical for waste water treatment fees/02.2021</t>
  </si>
  <si>
    <t>payment FCT (TKC )</t>
  </si>
  <si>
    <t>payment FCT (Intrading )</t>
  </si>
  <si>
    <t xml:space="preserve">Payment PIT korean 2020 </t>
  </si>
  <si>
    <t>Payment for FCT ( Kyocera 30.03)</t>
  </si>
  <si>
    <t>Pmt for buying materials in FEB 2021_DVCT:  DNCX</t>
  </si>
  <si>
    <t>Takatori Corporation</t>
  </si>
  <si>
    <t>Suss MicroTec Korea Co.,LTD</t>
  </si>
  <si>
    <t>Pmt for buying FA in JAN 2021</t>
  </si>
  <si>
    <t>Pmt for buying FA</t>
  </si>
  <si>
    <t>Payment for 10% reamain FA 11.2020</t>
  </si>
  <si>
    <t>Pmt for  setup fee 03.2021</t>
  </si>
  <si>
    <t>Pmt for  50% setup fee 03.2021</t>
  </si>
  <si>
    <t>Công ty TNHH Công Nghệ số IDTECH</t>
  </si>
  <si>
    <t>Payment for rents machines /red bill 119</t>
  </si>
  <si>
    <t>payment for checking equipment fee 12.2020</t>
  </si>
  <si>
    <t>Prepayment  for 40% contract no GNC-WISOL/20210102-01/02</t>
  </si>
  <si>
    <t>Receipt  interest in 04.2021</t>
  </si>
  <si>
    <t>receipt money from sale scrap 03.2021</t>
  </si>
  <si>
    <t>Payment request of electricity from 21.03.2021 to 02.04.2021-1st</t>
  </si>
  <si>
    <t>Payment request of electricity from 03.04.2021- 12.04.2021 times 2nd-estimate</t>
  </si>
  <si>
    <t>Payment request of electricity from 13.04.2021 to 20.04.2021- times 03rd</t>
  </si>
  <si>
    <t>Pmt for Internet expense  in 03.2021</t>
  </si>
  <si>
    <t>Payment salary in  03.2021 of Vietnamese - Quit work -2time</t>
  </si>
  <si>
    <t xml:space="preserve">Payment for Toll &amp; Parking fee in 03.2021 </t>
  </si>
  <si>
    <t>Commendate for outstanding employees in 03.2021  pmt by internet banking</t>
  </si>
  <si>
    <t>Payment 3G support for QC 03.2021</t>
  </si>
  <si>
    <t>Payment salary for driver in 03.2021</t>
  </si>
  <si>
    <t>Pmt meals fee 03.2021</t>
  </si>
  <si>
    <t>Payment for telecommunication services: telephone in 03.2021</t>
  </si>
  <si>
    <t>Payment for customs consulting fees and software support 03.2021</t>
  </si>
  <si>
    <t>Payment for buying Stationery 03.2021</t>
  </si>
  <si>
    <t>Payment for hiring car in  03.2021</t>
  </si>
  <si>
    <t>Payment taxi fee 03.2021</t>
  </si>
  <si>
    <t>Pmt for rent a water filter and buying air purifier in 03.2021</t>
  </si>
  <si>
    <t>Payment chemical for waste water treatment fees/03.2021</t>
  </si>
  <si>
    <t>EMS fee 03.2021</t>
  </si>
  <si>
    <t>Payment for buying Gas in 03.2021</t>
  </si>
  <si>
    <t xml:space="preserve">Pmt health services 03.2021 </t>
  </si>
  <si>
    <t>Pmt Septic tank suction cost 03.2021</t>
  </si>
  <si>
    <t>Payment for buying toilet paper in 03.2021</t>
  </si>
  <si>
    <t>Payment for Water use and waste water treat in 03.2021</t>
  </si>
  <si>
    <t>Payment for law consulting fees in03.2021</t>
  </si>
  <si>
    <t>Payment rent printer 03.2021</t>
  </si>
  <si>
    <t>Payment for security services in 03.2021</t>
  </si>
  <si>
    <t>Payment salary in MAR 2021 of Vietnamese</t>
  </si>
  <si>
    <t>Payment salary in MAR 2021 of Korean</t>
  </si>
  <si>
    <t>Payment salary in  04.2021 of Vietnamese - Quit work -1 time</t>
  </si>
  <si>
    <t>Reciept money card credit  swipe error</t>
  </si>
  <si>
    <t xml:space="preserve">Vendor other  </t>
  </si>
  <si>
    <t xml:space="preserve">Payment credit card Expense  (JEON HAI YOUNG-0767) </t>
  </si>
  <si>
    <t xml:space="preserve"> Payment for transportation fee in MAR 2021</t>
  </si>
  <si>
    <t>SMS Service Mar 01.2021</t>
  </si>
  <si>
    <t>Pmt for welfare of Company in 03.2021</t>
  </si>
  <si>
    <t>payment FCT (SUSS )</t>
  </si>
  <si>
    <t>payment FCT (JM )</t>
  </si>
  <si>
    <t>payment  FCT (kyocera TT 30.03)</t>
  </si>
  <si>
    <t>Pmt for buying materials in Mar 2021</t>
  </si>
  <si>
    <t>AULIM TECH</t>
  </si>
  <si>
    <t>Pmt for buying MRO in MAR 2021</t>
  </si>
  <si>
    <t>ESPEC</t>
  </si>
  <si>
    <t xml:space="preserve"> Cetificate balance 31.03.2021 fee</t>
  </si>
  <si>
    <t>Payment for Parking fee in 04.2021</t>
  </si>
  <si>
    <t>CÔNG TY TNHH FOSECA VIỆT NAM</t>
  </si>
  <si>
    <t>Payment for daily meal's in 04.2021</t>
  </si>
  <si>
    <t>Payment for real estate management fees QII/2021</t>
  </si>
  <si>
    <t>Payment for service charges insecticide spraying in 2021.03</t>
  </si>
  <si>
    <t>Payment for Cleaning fee in 3.2021</t>
  </si>
  <si>
    <t>Payment for Cleaning fee in 02.2021</t>
  </si>
  <si>
    <t>CTY TNHH THUẾ VÀ TV KPMG</t>
  </si>
  <si>
    <t>Công ty TNHH thương mại và dịch vụ TSG</t>
  </si>
  <si>
    <t>Payment for training Power BI</t>
  </si>
  <si>
    <t>JQ</t>
  </si>
  <si>
    <t>GWANGLIM AUTOMATION SYSTEM</t>
  </si>
  <si>
    <t>Trung Dũng</t>
  </si>
  <si>
    <t>CONG TY CO PHAN ANH TUAN</t>
  </si>
  <si>
    <t>Receipt money Insurance 04.2021</t>
  </si>
  <si>
    <t>receipt money asset liquidation</t>
  </si>
  <si>
    <t>receipt money from sale scrap 04.2021</t>
  </si>
  <si>
    <t xml:space="preserve">Receipt taxi deposit </t>
  </si>
  <si>
    <t>Internal transfer from WRB SHB 988 (USD) to SHB 373 (VND)</t>
  </si>
  <si>
    <t>Kim SungWon</t>
  </si>
  <si>
    <t>Shinhanbank- Bắc Ninh</t>
  </si>
  <si>
    <t>KEB hana- Chi Nhánh Hà Nội</t>
  </si>
  <si>
    <t>Wooribank-CN Bắc Ninh</t>
  </si>
  <si>
    <t>KEB- CN Hà Nội</t>
  </si>
  <si>
    <t>Wooribank</t>
  </si>
  <si>
    <t>MOONHYEUNGSEOK</t>
  </si>
  <si>
    <t>wietcombank- CN kinh bắc</t>
  </si>
  <si>
    <t xml:space="preserve">Seo Du Weon </t>
  </si>
  <si>
    <t>Wooribank -CN bắc ninh</t>
  </si>
  <si>
    <t>IBK- CN Hà Nội</t>
  </si>
  <si>
    <t xml:space="preserve">Pmt for entertainment meal expense in 03.2021 - business trip at SEV- SEVT </t>
  </si>
  <si>
    <t>Debit card (buy petrol on date 01 Apr 2021)</t>
  </si>
  <si>
    <t>Debit card (buy petrol on date 02 Apr 2021)</t>
  </si>
  <si>
    <t>Debit card (buy petrol on date 03 Apr 2021)</t>
  </si>
  <si>
    <t>Debit card (buy petrol on date 05 Apr 2021)</t>
  </si>
  <si>
    <t>Debit card (buy petrol on date 06 Apr 2021)</t>
  </si>
  <si>
    <t>payment for insurance fee</t>
  </si>
  <si>
    <t>Debit card (buy petrol on date 07 Apr 2021)</t>
  </si>
  <si>
    <t xml:space="preserve">Payment for test corana fee </t>
  </si>
  <si>
    <t>Payment for entry fee 03.2021</t>
  </si>
  <si>
    <t xml:space="preserve">Payment for Parking fee in QII.2021 </t>
  </si>
  <si>
    <t>Debit card (buy petrol on date 09 Apr 2021)</t>
  </si>
  <si>
    <t>Debit card (buy petrol on date 10 Apr 2021)</t>
  </si>
  <si>
    <t>SMS 04.2021 fee</t>
  </si>
  <si>
    <t>Debit card (buy petrol on date 13 Apr 2021)</t>
  </si>
  <si>
    <t>SMS fee 04.2021</t>
  </si>
  <si>
    <t>Debit card (buy petrol on date 15 Apr 2021)</t>
  </si>
  <si>
    <t xml:space="preserve">payment test corona fee </t>
  </si>
  <si>
    <t>Payment for buying gifts</t>
  </si>
  <si>
    <t>Payment salary korean in 04.2021</t>
  </si>
  <si>
    <t>Payment for buying brithday gift 04.2021</t>
  </si>
  <si>
    <t xml:space="preserve">Guarrantee electric fee </t>
  </si>
  <si>
    <t>Debit card (buy petrol on date 27 Apr 2021)</t>
  </si>
  <si>
    <t>Payment for buying brithday cake for Mr.Choi</t>
  </si>
  <si>
    <t>Payment for examination fees (labor safety)</t>
  </si>
  <si>
    <t>Debit card (buy petrol on date 28Apr 2021)</t>
  </si>
  <si>
    <t>Phạm Gia Tân</t>
  </si>
  <si>
    <t>Công ty TNHH Foseca Việt Nam</t>
  </si>
  <si>
    <t>Công ty CP đầu tư và công nghệ xây dựng Việt Xanh</t>
  </si>
  <si>
    <t>Công ty TNHH Thương Mại Và Dịch Vụ TSG</t>
  </si>
  <si>
    <t xml:space="preserve">Công ty Cổ Phần hiệu chuẩn Vitech </t>
  </si>
  <si>
    <t>Nguyễn Thị Thu Hương</t>
  </si>
  <si>
    <t>Sở tài chính TP Hà Nội</t>
  </si>
  <si>
    <t xml:space="preserve">Công ty Cổ phần tập toàn Đầu Tư Bách Vượng </t>
  </si>
  <si>
    <t xml:space="preserve">Đỗ Thị Hảo </t>
  </si>
  <si>
    <t>Kim Sung Nam</t>
  </si>
  <si>
    <t>Công ty TNHH PASCHA IDS VINA</t>
  </si>
  <si>
    <t>Công ty bảo hiểm PJICo Bắc Ninh</t>
  </si>
  <si>
    <t>Phạm Văn Sinh</t>
  </si>
  <si>
    <t xml:space="preserve">Công ty Cổ Phần Trang Trí Nội Thất Hà Thành </t>
  </si>
  <si>
    <t>Payment for telecommunication services: IT Internet in 03.2021</t>
  </si>
  <si>
    <t>Pmt for Union dues 03.2021</t>
  </si>
  <si>
    <t>Payment for rent house 3-21 from  21/4-20/7/2021</t>
  </si>
  <si>
    <t>Payment for CIT consultation fees</t>
  </si>
  <si>
    <t>Payment meal fee 03.2021</t>
  </si>
  <si>
    <t>Payment for 50%  buying tray</t>
  </si>
  <si>
    <t>payment for replace cacbon fee redbill 22/23</t>
  </si>
  <si>
    <t>Payment for equipment calibration fees redbill 252</t>
  </si>
  <si>
    <t>Payment for rent house form 15/4-14/10/21 ( Mr.Jo QC)</t>
  </si>
  <si>
    <t>prepayment 50% employee identification card</t>
  </si>
  <si>
    <t xml:space="preserve">Pmt for hand sanitizer solution </t>
  </si>
  <si>
    <t>payment a radiation safety fine</t>
  </si>
  <si>
    <t>Payment for buying bracelet for CSP</t>
  </si>
  <si>
    <t xml:space="preserve">Payment for buying envelope </t>
  </si>
  <si>
    <t>Payment for drinking water analysis fee</t>
  </si>
  <si>
    <t>Payment for rent house 01/05-31/10/2021 Mr.Park Hong Su</t>
  </si>
  <si>
    <t>Payment for transport fee redbill 1160+1161</t>
  </si>
  <si>
    <t>Payment for buying medicine</t>
  </si>
  <si>
    <t>Payment for 50% remain  buying tray</t>
  </si>
  <si>
    <t>Payment for buying trees</t>
  </si>
  <si>
    <t xml:space="preserve">Payment for buying oil fee </t>
  </si>
  <si>
    <t>Payment for fire insurance fee</t>
  </si>
  <si>
    <t xml:space="preserve">Payment for buying paper towels </t>
  </si>
  <si>
    <t>Payment for rent house 01/05-31/10/2021  Mr.Jeon Hai Young</t>
  </si>
  <si>
    <t>Payment for buying bracelet for LFEM</t>
  </si>
  <si>
    <t>Payment for  50% buying armorial</t>
  </si>
  <si>
    <t>Payment for buying curtains</t>
  </si>
  <si>
    <t>Payment for health check-up fee</t>
  </si>
  <si>
    <t>Payment for Insurance fee in 04.2021</t>
  </si>
  <si>
    <t>Pmt collection and disposal of waste 02.2021</t>
  </si>
  <si>
    <t>Pmt collection and disposal of waste 03.2021</t>
  </si>
  <si>
    <t>PIT tax in Mar 2021</t>
  </si>
  <si>
    <t>payment  FCT (wisol TT FA 15.04)</t>
  </si>
  <si>
    <t>Pmt for buying materials in Nov 2019</t>
  </si>
  <si>
    <t>Pmt for buying materials in FEB 2020</t>
  </si>
  <si>
    <t>Pmt for buying materials in Mar 2021_DVCT:  DNCX</t>
  </si>
  <si>
    <t>INTERCEM KOREA LTD</t>
  </si>
  <si>
    <t>MDSolution Co., Ltd</t>
  </si>
  <si>
    <t>EPRO LINK TEK</t>
  </si>
  <si>
    <t>H&amp;J CORPORATION</t>
  </si>
  <si>
    <t xml:space="preserve">SAMSUNG INDIA ELECTRONICS PVT.LTD </t>
  </si>
  <si>
    <t>SAMSUNG ELETRONICA DA AMAZONIA LTDA</t>
  </si>
  <si>
    <t>SamSung Electronics VietNam Co.,ltd</t>
  </si>
  <si>
    <t>Pmt for buying MRO in FEB 2021 &amp; setup fee</t>
  </si>
  <si>
    <t>Pmt for repair fee  in FEB 2021</t>
  </si>
  <si>
    <t>Pmt for buying FA in FEB 2021</t>
  </si>
  <si>
    <t>Pmt for buying MRO &amp; FA in MAR 2021 (8,774.60 MRO)</t>
  </si>
  <si>
    <t>Pmt for buying MRO in MAR 2021&amp; 30% setup fee WLP 2</t>
  </si>
  <si>
    <t>Pmt for repair fee  in Mar 2021</t>
  </si>
  <si>
    <t>Pmt for buying MRO in MAR 2021 &amp; setup fee</t>
  </si>
  <si>
    <t>Pmt for setup fee  in Apr 2021</t>
  </si>
  <si>
    <t>Pmt for buying MRO in FEB 2020</t>
  </si>
  <si>
    <t>Pmt for buying 20% FA in DEC 2020</t>
  </si>
  <si>
    <t>Pmt for buying FA  02.2021</t>
  </si>
  <si>
    <t>Pmt for buying FA  10.2020</t>
  </si>
  <si>
    <t xml:space="preserve">Payment for claim </t>
  </si>
  <si>
    <t>Pmt for 40% buying FA in apr 2021_DVCT:  DNCX</t>
  </si>
  <si>
    <t>Pmt for  70% remain setup fee WLP 2 Invoice TKC -F21-063</t>
  </si>
  <si>
    <t>Công ty TNHH Thương Mại Dịch Vụ THAL</t>
  </si>
  <si>
    <t>Công ty Cổ Phần Tư Vấn và Dịch Vụ Công Nghệ ASIC</t>
  </si>
  <si>
    <t xml:space="preserve">Công ty TNHH S - vina </t>
  </si>
  <si>
    <t>Công ty TNHH ASM PACIFIC Việt Nam</t>
  </si>
  <si>
    <t>Công ty TNHH TZTEK Vina</t>
  </si>
  <si>
    <t>Công ty TNHH xây dựng Mirae</t>
  </si>
  <si>
    <t>Pmt for buying MRO in Mar 2021</t>
  </si>
  <si>
    <t xml:space="preserve">Pmt for 40% buying FA </t>
  </si>
  <si>
    <t>Payment for installing the Dicing machine fee redbill 23/24/21/22</t>
  </si>
  <si>
    <t>Payment for 50% buying UPS contract no. HGVINA-2103-22</t>
  </si>
  <si>
    <t>Payment for 50% contract no 20210310/HDXD/WS-MR</t>
  </si>
  <si>
    <t xml:space="preserve">Payment for checking equiment </t>
  </si>
  <si>
    <t>Receipt money from Sale in 04.2021</t>
  </si>
  <si>
    <t>Receipt  interest in 05.2021</t>
  </si>
  <si>
    <t>Pmt for Union dues 04.2021</t>
  </si>
  <si>
    <t>Payment request of electricity from 21.04.2021 to 02.05.2021-1st</t>
  </si>
  <si>
    <t>Payment request of electricity from 13.05.2021 to 20.05.2021- times 03rd</t>
  </si>
  <si>
    <t>Pmt for Internet expense  in 04.2021</t>
  </si>
  <si>
    <t>Payment for telecommunication services: telephone in 04.2021</t>
  </si>
  <si>
    <t>Payment for customs consulting fees and software support 04.2021</t>
  </si>
  <si>
    <t xml:space="preserve"> Payment for transportation fee in Apr 2021</t>
  </si>
  <si>
    <t>SMS Service Mar 04.2021</t>
  </si>
  <si>
    <t xml:space="preserve"> Payment for transportation fee in Mar 2021</t>
  </si>
  <si>
    <t>Payment 3G support for QC 04.2021</t>
  </si>
  <si>
    <t xml:space="preserve">Payment credit card Expense  (JO DUKRAE-9780) </t>
  </si>
  <si>
    <t xml:space="preserve">Payment for Toll &amp; Parking fee in 04.2021 </t>
  </si>
  <si>
    <t>Pmt for welfare of Company in 04.2021</t>
  </si>
  <si>
    <t xml:space="preserve">Pmt for entertainment meal expense in 04.2021 - business trip at SEV- SEVT </t>
  </si>
  <si>
    <t>Payment for law consulting fees in 04.2021</t>
  </si>
  <si>
    <t>Payment for buying Stationery 04.2021</t>
  </si>
  <si>
    <t>Payment chemical for waste water treatment fees/04.2021</t>
  </si>
  <si>
    <t>EMS fee 04.2021</t>
  </si>
  <si>
    <t>Payment for buying Gas in 04.2021</t>
  </si>
  <si>
    <t xml:space="preserve">Pmt health services 04.2021 </t>
  </si>
  <si>
    <t>Pmt Septic tank suction cost 04.2021</t>
  </si>
  <si>
    <t>Payment for buying toilet paper in 04.2021</t>
  </si>
  <si>
    <t>Payment for Water use and waste water treat in 04.2021</t>
  </si>
  <si>
    <t>Payment rent printer 04.2021</t>
  </si>
  <si>
    <t>Payment for security services in 04.2021</t>
  </si>
  <si>
    <t>Pmt collection and disposal of waste 04.2021</t>
  </si>
  <si>
    <t>Pmt for buying materials in Apr 2021_DVCT:  DNCX</t>
  </si>
  <si>
    <t>Pmt for buying materials in Apr 2021</t>
  </si>
  <si>
    <t>Payment salary in Apr 2021 of Vietnamese</t>
  </si>
  <si>
    <t>Payment salary in Apr 2021 of Korean</t>
  </si>
  <si>
    <t>Payment salary in May 2021 of Korean</t>
  </si>
  <si>
    <t>Payment salary in  05.2021 of Vietnamese - Quit work -1 time</t>
  </si>
  <si>
    <t>payment FCT (setup fee )</t>
  </si>
  <si>
    <t>PIT tax in 04.2021</t>
  </si>
  <si>
    <t>Scinco Co., Ltd</t>
  </si>
  <si>
    <t>Pmt for buying MRO in Apr 2021</t>
  </si>
  <si>
    <t>Payment salary for driver in 04.2021</t>
  </si>
  <si>
    <t>Pmt meals fee 04.2021</t>
  </si>
  <si>
    <t>Payment for service charges insecticide spraying in 2021.04</t>
  </si>
  <si>
    <t>Pmt for rent a water filter 05.2021</t>
  </si>
  <si>
    <t>Cty TNHH thang máy Gia Phát</t>
  </si>
  <si>
    <t>Payment for elevator maintenance costs 02-03.2021</t>
  </si>
  <si>
    <t>Payment for Insurance fee in 05.2021</t>
  </si>
  <si>
    <t>CÔNG TY CP ĐIỆN BIÊN</t>
  </si>
  <si>
    <t>Payment for sevice house 04.2021( electricity,…)</t>
  </si>
  <si>
    <t>Payment for  50% remain buying armorial</t>
  </si>
  <si>
    <t xml:space="preserve">Payment for 50% remain envelope </t>
  </si>
  <si>
    <t>Payment for Parking fee in 05.2021</t>
  </si>
  <si>
    <t>Payment oil fee 04.2021</t>
  </si>
  <si>
    <t>Payment for Social insurance subsidize in 04.2021</t>
  </si>
  <si>
    <t>list employees leaving</t>
  </si>
  <si>
    <t>Mr.Choi HR</t>
  </si>
  <si>
    <t>Chu Thị Tuyết Minh</t>
  </si>
  <si>
    <t>HANGZHOU CANAANTEK CO., LTD C0401-C</t>
  </si>
  <si>
    <t>MA VAN LUONG</t>
  </si>
  <si>
    <t>AIG KOREA INC</t>
  </si>
  <si>
    <t>arrears insurance money of employees who leave</t>
  </si>
  <si>
    <t xml:space="preserve">Receipt money mobile internet due to over limit </t>
  </si>
  <si>
    <t>Receipt  CI because leave work</t>
  </si>
  <si>
    <t>Receipt money for claim</t>
  </si>
  <si>
    <t>receive money CI due to leave</t>
  </si>
  <si>
    <t xml:space="preserve">Receipt money from Insuarance </t>
  </si>
  <si>
    <t>Internal transfer from WRB 525 (VND) to  VCB 554 (VND)</t>
  </si>
  <si>
    <t>클레임 보상금</t>
    <phoneticPr fontId="4" type="noConversion"/>
  </si>
  <si>
    <t>기타입금</t>
    <phoneticPr fontId="4" type="noConversion"/>
  </si>
  <si>
    <t>기타입금</t>
    <phoneticPr fontId="4" type="noConversion"/>
  </si>
  <si>
    <t>Shinhanbank</t>
  </si>
  <si>
    <t xml:space="preserve">Payment credit card Expense  (JEON HAI YOUNG-1930) </t>
  </si>
  <si>
    <t>KEB</t>
  </si>
  <si>
    <t>Wooribank- CN BẮc Ninh</t>
  </si>
  <si>
    <t>Shinhanbank-CN Bắc Ninh</t>
  </si>
  <si>
    <t>Dương Việt Phương</t>
  </si>
  <si>
    <t>Nguyễn Văn Hùng</t>
  </si>
  <si>
    <t xml:space="preserve">Nguyễn Văn Hòa </t>
  </si>
  <si>
    <t>Shinhan bank- CN Bắc Ninh</t>
  </si>
  <si>
    <t>Wooribank- CN bắc Ninh</t>
  </si>
  <si>
    <t>Debit card (buy petrol on date 04 May 2021)</t>
  </si>
  <si>
    <t>Debit card (buy petrol on date 05 May 2021)</t>
  </si>
  <si>
    <t>Debit card (buy petrol on date 06 May 2021)</t>
  </si>
  <si>
    <t>Debit card (buy petrol on date 0 May 2021)</t>
  </si>
  <si>
    <t>Debit card (buy petrol on date 08 May 2021)</t>
  </si>
  <si>
    <t>payment for Viettel fee / 04.2021</t>
  </si>
  <si>
    <t>Payment for insurance for foreigners 04.2021</t>
  </si>
  <si>
    <t>Payment for buying supplies for Utility</t>
  </si>
  <si>
    <t>Debit card (buy petrol on date 10 May 2021)</t>
  </si>
  <si>
    <t>Debit card (buy petrol on date 11 May 2021)</t>
  </si>
  <si>
    <t>Debit card (buy petrol on date 12 May 2021)</t>
  </si>
  <si>
    <t>Debit card (buy petrol on date 13 May 2021)</t>
  </si>
  <si>
    <t>Debit card (buy petrol on date 14 May 2021)</t>
  </si>
  <si>
    <t>Debit card (buy petrol on date 15 May 2021)</t>
  </si>
  <si>
    <t>Debit card (buy petrol on date 17 May 2021)</t>
  </si>
  <si>
    <t>Payment for car registration fee 99LD.01084</t>
  </si>
  <si>
    <t>Payment for car registration fee 99LD.01142</t>
  </si>
  <si>
    <t xml:space="preserve">Payment for taxi test covid </t>
  </si>
  <si>
    <t>Debit card (buy petrol on date 18 May 2021)</t>
  </si>
  <si>
    <t>Debit card (buy petrol on date 20 May 2021)</t>
  </si>
  <si>
    <t>Payment for  buying film sticks</t>
  </si>
  <si>
    <t>Debit card (buy petrol on date 21 May 2021)</t>
  </si>
  <si>
    <t>Debit card (buy petrol on date 22 May 2021)</t>
  </si>
  <si>
    <t>Debit card (buy petrol on date 25 May 2021)</t>
  </si>
  <si>
    <t>Payment for buying birthday cake</t>
  </si>
  <si>
    <t>Payment for other fee</t>
  </si>
  <si>
    <t>Payment for test covid fee</t>
  </si>
  <si>
    <t>Payment for insuarance fee 05.2021</t>
  </si>
  <si>
    <t>Payment buying for diesel oil</t>
  </si>
  <si>
    <t>Công ty TNHH Quảng Cáo và trang trí nội thất Ngôi Sao Xanh</t>
  </si>
  <si>
    <t>Công ty TNHH Woori Vina</t>
  </si>
  <si>
    <t xml:space="preserve">Công ty CP phát triển công nghệ và tư vấn môi trường Envitech </t>
  </si>
  <si>
    <t>Công ty TNHH Kỹ thuật Công nghệ Môi trường Long Trường Vũ</t>
  </si>
  <si>
    <t>Công ty TNHH Thuế và Tư Vấn KPMG</t>
  </si>
  <si>
    <t>Công ty TNHH Xây dựng và Cơ Điện Trung Kiên</t>
  </si>
  <si>
    <t xml:space="preserve">Công ty TNHH Một thành viên đồng vị phóng xạ  </t>
  </si>
  <si>
    <t>Payment request of electricity from 03.05.2021- 12.05.2021 times 2nd</t>
  </si>
  <si>
    <t>Payment for telecommunication services: IT Internet in 04.2021</t>
  </si>
  <si>
    <t>payment for entry fee (01 person entry on 6.2021)</t>
  </si>
  <si>
    <t>Payment for buying Blender</t>
  </si>
  <si>
    <t>Payment for buying sign "I love wisol "</t>
  </si>
  <si>
    <t>Payment for vehicle maintenance cost 99LD 42/51</t>
  </si>
  <si>
    <t xml:space="preserve">Payment for buying antiseptic solution </t>
  </si>
  <si>
    <t>Payment for buying notice board 3D5S</t>
  </si>
  <si>
    <t>Payment for environmental monitoring in the Q1</t>
  </si>
  <si>
    <t>Payment for cleaning fee 05.2021</t>
  </si>
  <si>
    <t xml:space="preserve">Payment for buying chemicals </t>
  </si>
  <si>
    <t>Payment for taxes  CIT consultant-time 2</t>
  </si>
  <si>
    <t>Payment for buying employee identification card</t>
  </si>
  <si>
    <t>Payment for sprinkler repair fee</t>
  </si>
  <si>
    <t>Payment for vehicle maintenance cost 99LD 42</t>
  </si>
  <si>
    <t xml:space="preserve">Payment for X-Ray licensing fee </t>
  </si>
  <si>
    <t xml:space="preserve">Payment for buying tools covid </t>
  </si>
  <si>
    <t>Payment for tuition QII (Park Seo Yeon) con Mr.Park Jung Hoon</t>
  </si>
  <si>
    <t>Payment for tuition QII ( Park Yun Seo) con Mr.Park Jung Hoon</t>
  </si>
  <si>
    <t xml:space="preserve">payment for airticket </t>
  </si>
  <si>
    <t>Payment for sevice house 05.2021( electricity,…)</t>
  </si>
  <si>
    <t>payment  FCT (Setup fee TT 28.05)</t>
  </si>
  <si>
    <t>payment  FCT (kyocera TT 28.05)</t>
  </si>
  <si>
    <t>cash withdraw</t>
  </si>
  <si>
    <t>Pmt for buying materials in Jan 2021</t>
  </si>
  <si>
    <t>Pmt for buying materials in Jan 2020</t>
  </si>
  <si>
    <t>Pmt for buying materials in Jan+FEB 2020</t>
  </si>
  <si>
    <t>Mihama Corporation</t>
  </si>
  <si>
    <t>New Ground</t>
  </si>
  <si>
    <t>NanosolTech Co.,ltd</t>
  </si>
  <si>
    <t>INNOMAX Co., LTD</t>
  </si>
  <si>
    <t>JMC Korea</t>
  </si>
  <si>
    <t>EV Group Europe &amp; Asia/Pacific GmbH</t>
  </si>
  <si>
    <t>Pmt for buying MRO and setup fee in Mar 2021</t>
  </si>
  <si>
    <t>Pmt for buying MRO and setup fee  in Apr 2021</t>
  </si>
  <si>
    <t>Pmt for  setup fee  in  May 2021</t>
  </si>
  <si>
    <t>Payment for setup fee 05.2021</t>
  </si>
  <si>
    <t>Công ty TNHH Công Nghệ DRF</t>
  </si>
  <si>
    <t xml:space="preserve">Công ty TNHH Getech Việt Nam </t>
  </si>
  <si>
    <t>Payment for machine rental fee 04.2021</t>
  </si>
  <si>
    <t xml:space="preserve">Payment for installation fee of 14 machines </t>
  </si>
  <si>
    <t>Payment for installing Lan network fee/ 04.2021</t>
  </si>
  <si>
    <t>Payment for buying electrical equipment, installation redbill  31/31/28/27….</t>
  </si>
  <si>
    <t>Payment 30% buying FA redbill11</t>
  </si>
  <si>
    <t>Payment for install partition wall fee</t>
  </si>
  <si>
    <t>Prepayment  40% L2 of contract 20210310/HDXD/WS-MR</t>
  </si>
  <si>
    <t>Prepayment installation of ATS, generator contract no GNC-Wisol/20210401</t>
  </si>
  <si>
    <r>
      <rPr>
        <sz val="10"/>
        <rFont val="바탕"/>
        <family val="1"/>
        <charset val="129"/>
      </rPr>
      <t>클레임</t>
    </r>
    <r>
      <rPr>
        <sz val="10"/>
        <rFont val="Times New Roman"/>
        <family val="1"/>
      </rPr>
      <t xml:space="preserve"> </t>
    </r>
    <r>
      <rPr>
        <sz val="10"/>
        <rFont val="바탕"/>
        <family val="1"/>
        <charset val="129"/>
      </rPr>
      <t>보상금</t>
    </r>
    <phoneticPr fontId="4" type="noConversion"/>
  </si>
  <si>
    <r>
      <rPr>
        <sz val="10"/>
        <rFont val="바탕"/>
        <family val="1"/>
        <charset val="129"/>
      </rPr>
      <t>클레임</t>
    </r>
    <r>
      <rPr>
        <sz val="10"/>
        <rFont val="Times New Roman"/>
        <family val="1"/>
      </rPr>
      <t xml:space="preserve"> </t>
    </r>
    <r>
      <rPr>
        <sz val="10"/>
        <rFont val="바탕"/>
        <family val="1"/>
        <charset val="129"/>
      </rPr>
      <t>보상금</t>
    </r>
    <phoneticPr fontId="4" type="noConversion"/>
  </si>
  <si>
    <t>Trần Mạnh Chung</t>
  </si>
  <si>
    <t>Nguyễn Kim Oanh</t>
  </si>
  <si>
    <t>Trần thế Hiển</t>
  </si>
  <si>
    <t>Phạm Thị Ngọc Dung</t>
  </si>
  <si>
    <t>Hoàn Mỹ-Cty CP bênh viện quốc tế</t>
  </si>
  <si>
    <t>Payment for hiring car in  04.2021</t>
  </si>
  <si>
    <t>Payment taxi fee 04.2021</t>
  </si>
  <si>
    <t>Woori bank -CN bắc Ninh</t>
  </si>
  <si>
    <t>Debit card (buy petrol on date 01 Jun 2021)</t>
  </si>
  <si>
    <t>Quỹ phòng chống thiên tai tỉnh Bắc Ninh</t>
  </si>
  <si>
    <t>Payment for disaster prevention fund 2021</t>
  </si>
  <si>
    <t>Other vendor</t>
  </si>
  <si>
    <t>payment for wisol KR request of Mr.Seo</t>
    <phoneticPr fontId="4" type="noConversion"/>
  </si>
  <si>
    <t>WISOL(KOREA)</t>
  </si>
  <si>
    <t>Receipt money from Sale in 05.2021</t>
  </si>
  <si>
    <t>Mr.Hoàng CSP</t>
  </si>
  <si>
    <t>CHOI SEOKGIL</t>
  </si>
  <si>
    <t>Mr.Seo Duwoen</t>
  </si>
  <si>
    <t>TRAN QUANG HUNG</t>
  </si>
  <si>
    <t>Receipt  interest in 06.2021</t>
  </si>
  <si>
    <t>Receipt other</t>
  </si>
  <si>
    <t>Get the change back</t>
  </si>
  <si>
    <t>Deposit cash into the account</t>
  </si>
  <si>
    <t>Rêciept Social insurance subsidize in 05.2021</t>
  </si>
  <si>
    <t>Receipt money parking fee of house'S Jeon Hai young</t>
  </si>
  <si>
    <t>receipt money from sale scrap 05.2021</t>
  </si>
  <si>
    <t>Payment salary in may 2021 of Vietnamese</t>
  </si>
  <si>
    <t>Payment salary in may 2021 of Vietnamese-add</t>
  </si>
  <si>
    <t>Payment salary in may 2021 of Korean</t>
  </si>
  <si>
    <t>Payment salary in may 2021 of Korean-estimate</t>
  </si>
  <si>
    <t>Payment salary in Jun 2021 of Korean-estimate</t>
  </si>
  <si>
    <t>Payment salary in  05.2021 of Vietnamese - Quit work -2 time</t>
  </si>
  <si>
    <t>Payment salary in  06.2021 of Vietnamese - Quit work -1 time</t>
  </si>
  <si>
    <t>Payment credit card Expense  (SEO DUWON 8380 )</t>
  </si>
  <si>
    <t xml:space="preserve">Payment credit card Expense  (SEO DUWON 1948) </t>
  </si>
  <si>
    <t xml:space="preserve"> Payment for transportation fee in 4.2021</t>
  </si>
  <si>
    <t xml:space="preserve"> Payment for transportation fee in 05.2021</t>
  </si>
  <si>
    <t>Shinhan bank-CN bắc ninh</t>
  </si>
  <si>
    <t>KEB hana bank</t>
  </si>
  <si>
    <t>Nguyễn Thị Vi</t>
  </si>
  <si>
    <t>Chu Văn Quý</t>
  </si>
  <si>
    <t>SMS Service 05.2021</t>
  </si>
  <si>
    <t>Pmt for welfare of Company in 05.2021</t>
  </si>
  <si>
    <t xml:space="preserve">Payment for Toll &amp; Parking fee in 05.2021 </t>
  </si>
  <si>
    <t>SMS fee 06.2021</t>
  </si>
  <si>
    <t>Debit card (buy petrol on date 06 Jun 2021)</t>
  </si>
  <si>
    <t>Debit card (buy petrol on date 07 Jun 2021)</t>
  </si>
  <si>
    <t>Payment fot buying radio speakers, filter coffee</t>
  </si>
  <si>
    <t xml:space="preserve">Payment for buying medicine </t>
  </si>
  <si>
    <t>Payment for crane rental fee</t>
  </si>
  <si>
    <t>SMS fee</t>
  </si>
  <si>
    <t>Debit card (buy petrol on date 11 Jun 2021)</t>
  </si>
  <si>
    <t>Debit card (buy petrol on date 14 Jun 2021)</t>
  </si>
  <si>
    <t>Payment for buying fruit, candy.,,,</t>
  </si>
  <si>
    <t>Debit card (buy petrol on date 15 Jun 2021)</t>
  </si>
  <si>
    <t>paymnet for buying phone charger</t>
  </si>
  <si>
    <t>payment for test covid fee</t>
  </si>
  <si>
    <t>Debit card (buy petrol on date 18 Jun 2021)</t>
  </si>
  <si>
    <t>Debit card (buy petrol on date 21 Jun 2021)</t>
  </si>
  <si>
    <t>Bank fee payment for wisol</t>
  </si>
  <si>
    <t>Debit card (buy petrol on date 22 Jun 2021)</t>
  </si>
  <si>
    <t>Debit card (buy petrol on date 24 Jun 2021)</t>
  </si>
  <si>
    <t>Debit card (buy petrol on date 25 Jun 2021)</t>
  </si>
  <si>
    <t>Debit card (buy petrol on date 26 Jun 2021)</t>
  </si>
  <si>
    <t>Debit card (buy petrol on date 28 Jun 2021)</t>
  </si>
  <si>
    <t>Pmt for test covid-19 fee</t>
  </si>
  <si>
    <t xml:space="preserve">payment for medical fee </t>
  </si>
  <si>
    <t>Debit card (buy petrol on date 29 Jun 2021)</t>
  </si>
  <si>
    <t>Debit card (buy petrol on date 30 Jun 2021)</t>
  </si>
  <si>
    <t>Payment salary for driver in 05.2021</t>
  </si>
  <si>
    <t>Pmt meals fee 05.2021</t>
  </si>
  <si>
    <t>Payment for Social insurance subsidize in 05.2021</t>
  </si>
  <si>
    <t>Payment request of electricity from 21.05.2021 to 02.06.2021-1st</t>
  </si>
  <si>
    <t>Payment request of electricity from 03.06.2021- 12.6.2021 times 2nd</t>
  </si>
  <si>
    <t>Payment for telecommunication services: telephone in 05.2021</t>
  </si>
  <si>
    <t>Pmt for Internet expense  in 05.2021</t>
  </si>
  <si>
    <t>Payment for telecommunication services: IT Internet in 05.2021</t>
  </si>
  <si>
    <t>Payment request of electricity from 13.06.2021 to 20.06.2021- times 03rd</t>
  </si>
  <si>
    <t>Pmt for Union dues 05.2021</t>
  </si>
  <si>
    <t>Payment for customs consulting fees and software support 05.2021</t>
  </si>
  <si>
    <t>Công ty TNHH Vật Tư Đức Hiếu</t>
  </si>
  <si>
    <t>Công ty TNHH Dịch vụ thương mại Bắc Ninh</t>
  </si>
  <si>
    <t>Công ty Cổ phần giáo dục và truyền thông Nam Việt</t>
  </si>
  <si>
    <t>Công ty cổ phần y tế Đức Minh</t>
  </si>
  <si>
    <t>Công ty TNHH Min Life Việt Nam</t>
  </si>
  <si>
    <t>Công ty TNHH Careerlink</t>
  </si>
  <si>
    <t>Payment for rent house  Lee Ho Gue</t>
  </si>
  <si>
    <t>Payment for rent house  Seo DuWeon</t>
  </si>
  <si>
    <t>Payment for rent house  Park JaeWan</t>
  </si>
  <si>
    <t>Payment for rent house  Moon HyeungSeok-CSP</t>
  </si>
  <si>
    <t>payment for audit fee 2020</t>
  </si>
  <si>
    <t>payment for buying insurance fire</t>
  </si>
  <si>
    <t>payment for buying insurance car</t>
  </si>
  <si>
    <t>Commendate for outstanding employees in 05.2021  pmt by internet banking</t>
  </si>
  <si>
    <t>Payment for card employee</t>
  </si>
  <si>
    <t>payment Car repair fee 99LD.010.84</t>
  </si>
  <si>
    <t>Payment for buying fruit,…</t>
  </si>
  <si>
    <t>Payment for toll fee in QIII</t>
  </si>
  <si>
    <t>Payment for buying name card</t>
  </si>
  <si>
    <t>Payment for buying birthday Gift</t>
  </si>
  <si>
    <t>Paymnet for buying kit test covid 19</t>
  </si>
  <si>
    <t>payment for buying medicine</t>
  </si>
  <si>
    <t>Payment for buying face mask</t>
  </si>
  <si>
    <t>Payment for recruitment costs 06.2021</t>
  </si>
  <si>
    <t>Payment for buying  employees card</t>
  </si>
  <si>
    <t>payment for insuarance fire</t>
  </si>
  <si>
    <t>Payment for luggage transport fee ( Mr.Kil kiha)</t>
  </si>
  <si>
    <t xml:space="preserve">Công ty TNHH Việt Phương Minh BN </t>
  </si>
  <si>
    <t>Payment for hiring car in  05.2021</t>
  </si>
  <si>
    <t>Payment for rent a car to get vaccinated</t>
  </si>
  <si>
    <t>Payment for buying Stationery 05.2021</t>
  </si>
  <si>
    <t xml:space="preserve">Pmt health services 05.2021 and test covid-19 fee </t>
  </si>
  <si>
    <t>Pmt for rent a water filter 06.2021</t>
  </si>
  <si>
    <t>Payment for Insurance fee in 06.2021</t>
  </si>
  <si>
    <t>Payment chemical for waste water treatment fees/05.2021</t>
  </si>
  <si>
    <t>Payment for buying Gas in 05.2021</t>
  </si>
  <si>
    <t>Payment for service charges insecticide spraying in 2021.05</t>
  </si>
  <si>
    <t>Pmt Septic tank suction cost 05.021</t>
  </si>
  <si>
    <t>Payment for buying toilet paper in 04.2021,……</t>
  </si>
  <si>
    <t>Payment for Water use and waste water treat in 05.2021</t>
  </si>
  <si>
    <t>Payment for law consulting fees in 05.2021</t>
  </si>
  <si>
    <t>Payment rent printer 05.2021</t>
  </si>
  <si>
    <t>Payment for daily meal's in 05.2021</t>
  </si>
  <si>
    <t>Payment for security services in 05.21</t>
  </si>
  <si>
    <t>Payment for Cleaning fee in 05.21</t>
  </si>
  <si>
    <t>Pmt collection and disposal of waste 05.21</t>
  </si>
  <si>
    <t>PIT tax in 05.2021</t>
  </si>
  <si>
    <t>payment  FCT (kyocera TT 28.06)</t>
  </si>
  <si>
    <t>Pmt for buying materials in May 2021_DVCT:  DNCX</t>
  </si>
  <si>
    <t>Pmt for buying materials in May 2021</t>
  </si>
  <si>
    <t>ARISOL-TECH Co., LTD</t>
  </si>
  <si>
    <t>eCredible</t>
  </si>
  <si>
    <t>Pmt for buying FA in Apr 2021</t>
  </si>
  <si>
    <t>Pmt for buying MRO in May 2021</t>
  </si>
  <si>
    <t>Pmt for buying MRO and setup fee  in May 2021</t>
  </si>
  <si>
    <t>Pmt for buying MRO and FA in May 2021</t>
  </si>
  <si>
    <t>Pmt for setup fee in May 2021</t>
  </si>
  <si>
    <t>Pmt for credit assessment fee</t>
  </si>
  <si>
    <t>Pmt for 50% setup fee in Jun 2021</t>
  </si>
  <si>
    <t>Pmt for buying MRO in Apr 2020</t>
  </si>
  <si>
    <t xml:space="preserve">Công ty Cổ Phần Công nghệ Unitech Việt Nam </t>
  </si>
  <si>
    <t>Công ty TNHH Công nghệ Toàn Cầu TBB</t>
  </si>
  <si>
    <t>Công ty TNHH Vion Tec</t>
  </si>
  <si>
    <t>Công ty cổ phần Công nghệ Môi trường Toàn Á</t>
  </si>
  <si>
    <t>Công ty TNHH Thương Mại dịch vụ Diệp Bách Điền</t>
  </si>
  <si>
    <t>Payment for machine rental fee 06.2021</t>
  </si>
  <si>
    <t>Payment for cheking electrical equipment 04/05.2021)</t>
  </si>
  <si>
    <t>Payment 40% L1 contract no WS-GE20210407</t>
  </si>
  <si>
    <t>payment for installation Dicing, layout USD,ATS,….</t>
  </si>
  <si>
    <t>payment for installation chiller,…</t>
  </si>
  <si>
    <t>Pmt for setup fee  in May 2021</t>
  </si>
  <si>
    <t>Pmt for  setup fee  in May 2021</t>
  </si>
  <si>
    <t>Pmt for buying MRO  in May 2021</t>
  </si>
  <si>
    <t>Receipt money from Sale in 06.2021</t>
  </si>
  <si>
    <t>DOOSUNG TECH VIETNAM CO., LTD</t>
  </si>
  <si>
    <t>Korea Hosiden Electronic Co., Ltd.</t>
  </si>
  <si>
    <t>Receipt  interest in 07.2021</t>
  </si>
  <si>
    <t>Payment salary in Jun 2021 of Vietnamese</t>
  </si>
  <si>
    <t>Payment salary inJun 2021 of Korean</t>
  </si>
  <si>
    <t>Payment salary in Jul 2021 of Korean-estimate</t>
  </si>
  <si>
    <t>Payment salary in  07.2021 of Vietnamese - Quit work -1 time</t>
  </si>
  <si>
    <t xml:space="preserve"> Payment for transportation fee in 5.2021</t>
  </si>
  <si>
    <t xml:space="preserve"> Payment for transportation fee in 06.2021</t>
  </si>
  <si>
    <t>CN CTY TNHH CJ KOREA EXPRESS FREIGH</t>
  </si>
  <si>
    <t>NAM YANG INTERNATIONAL LOGISTICS -C</t>
  </si>
  <si>
    <t>SMS Service 06.2021</t>
  </si>
  <si>
    <t>Pmt for welfare of Company in 06.2021</t>
  </si>
  <si>
    <t>SMS fee 07.2021</t>
  </si>
  <si>
    <t>Payment for Parking fee in 06.2021</t>
  </si>
  <si>
    <t xml:space="preserve">Payment for Toll &amp; Parking fee in 06.2021 </t>
  </si>
  <si>
    <t>Pmt for Union dues 06.2021</t>
  </si>
  <si>
    <t>Payment for customs consulting fees and software support 06.2021</t>
  </si>
  <si>
    <t>Payment for telecommunication services: telephone in 06.2021</t>
  </si>
  <si>
    <t>Payment for telecommunication services: IT Internet in 06.2021</t>
  </si>
  <si>
    <t>Pmt for Internet expense  in 06.2021</t>
  </si>
  <si>
    <t>Payment 3G support for QC 06.2021</t>
  </si>
  <si>
    <t>Payment salary for driver in 06.2021</t>
  </si>
  <si>
    <t>Pmt for buying materials in Mar 2020</t>
  </si>
  <si>
    <t>Payment rent printer 06.2021</t>
  </si>
  <si>
    <t>Payment chemical for waste water treatment fees/06.2021</t>
  </si>
  <si>
    <t>Payment for buying Gas in 06.2021</t>
  </si>
  <si>
    <t>Payment for service charges insecticide spraying in 2021.06</t>
  </si>
  <si>
    <t>Payment for Water use and waste water treat in 06.2021</t>
  </si>
  <si>
    <t>Payment taxi fee 05.2021</t>
  </si>
  <si>
    <t>Payment taxi fee 06.2021</t>
  </si>
  <si>
    <t>Payment for Cleaning fee in 06.21</t>
  </si>
  <si>
    <t>EMS fee 06.2021</t>
  </si>
  <si>
    <t>Pmt collection and disposal of waste 06.21</t>
  </si>
  <si>
    <t>Payment for buying toilet paper in 06.2021,……</t>
  </si>
  <si>
    <t>Payment for Insurance fee in 07.2021</t>
  </si>
  <si>
    <t>Pmt for rent a water filter 07.2021</t>
  </si>
  <si>
    <t>Payment for buying Stationery 06.2021</t>
  </si>
  <si>
    <t>PIT tax in 06.2021</t>
  </si>
  <si>
    <t>payment  FCT (kyocera TT 29.06)</t>
  </si>
  <si>
    <t xml:space="preserve">Pmt health services 06.2021 and test covid-19 fee </t>
  </si>
  <si>
    <t>Pmt for buying materials in Jun 2021_DVCT:  DNCX</t>
  </si>
  <si>
    <t>Pmt for buying materials in Jun 2021</t>
  </si>
  <si>
    <t>Pmt for buying MRO in Jun 2021</t>
  </si>
  <si>
    <t>Payment for machine rental fee 07.2021</t>
  </si>
  <si>
    <t>Rêciept Social insurance subsidize in 06.2021</t>
  </si>
  <si>
    <t xml:space="preserve"> Cetificate balance 30.06.2021 fee</t>
  </si>
  <si>
    <t>Payment for elevator maintenance costs 06.2021</t>
  </si>
  <si>
    <t>receipt money from sale scrap 06.2021</t>
  </si>
  <si>
    <t>payment for 7% contract GNC-WISOL/20210102-02/01</t>
  </si>
  <si>
    <t xml:space="preserve">Vũ Thị Vân </t>
  </si>
  <si>
    <t>Payment buy piza</t>
  </si>
  <si>
    <t>Payment buy oil …</t>
  </si>
  <si>
    <t>Payment for sim viettel</t>
  </si>
  <si>
    <t>Payment for Toll &amp; Parking fee in III.2021</t>
  </si>
  <si>
    <t>Ủy ban MTTQVN tỉnh Bắc Ninh</t>
  </si>
  <si>
    <t>Ủng hộ quỹ Vacxin của tỉnh Bắc Ninh</t>
  </si>
  <si>
    <t>payment for 40% contract GNC-WISOL/202103-01</t>
  </si>
  <si>
    <t>payment for 30% contract HGVINA-2103-22</t>
  </si>
  <si>
    <t>Not receipt money SS amazone</t>
  </si>
  <si>
    <t>Receipt money from Sale in 04-05.2021</t>
  </si>
  <si>
    <t>SAMSUNG INDIA ELECTRONICS PRIVATE</t>
  </si>
  <si>
    <t>Bảo Hiểm Xã Hội Từ Sơn</t>
  </si>
  <si>
    <t>Kim Min Hwan</t>
  </si>
  <si>
    <t>Nguyễn Tiến Trường- HR</t>
  </si>
  <si>
    <t>Nguyễn Thị Thu Hoài</t>
  </si>
  <si>
    <t>Mr.Tuấn QC</t>
  </si>
  <si>
    <t>CONG TY TNHH DU LICH VA THUONG MAI ETG VIET NAM</t>
  </si>
  <si>
    <t>Repay money tution because beyond the norm</t>
  </si>
  <si>
    <t>Reciept money CI</t>
  </si>
  <si>
    <t>Repay money rent house because beyond the norm</t>
  </si>
  <si>
    <t>Repay money mobile because beyond the norm</t>
  </si>
  <si>
    <t>receipt money deposit because entry was cancel</t>
  </si>
  <si>
    <t>Internal transfer from SHB 988 (USD) to KEB 775(  USD)</t>
  </si>
  <si>
    <t>Internal transfer from WRB 517 (USD) to WRB 525 ( VND)</t>
  </si>
  <si>
    <t>Park Gi Tae-Park Gyu Tae (Mr. Park Hong Su'son) bus refund</t>
  </si>
  <si>
    <t>Payment salary in  06.2021 of Vietnamese - Quit work -2 time</t>
  </si>
  <si>
    <t>Payment 1st PI in 2021 of Korean</t>
  </si>
  <si>
    <t>Payment 1st PI in 2021 of Vietnamese</t>
  </si>
  <si>
    <t xml:space="preserve">Payment 1st CI in 2021 </t>
  </si>
  <si>
    <t xml:space="preserve">KEB hana -CN Hà Nội </t>
  </si>
  <si>
    <t>Wooribank- CN Bắc ninh</t>
  </si>
  <si>
    <t>Kim Ho Bum</t>
  </si>
  <si>
    <t>Shinhanbank- CN bắc ninh</t>
  </si>
  <si>
    <t>Keb Hana bank- CN hà Nội</t>
  </si>
  <si>
    <t>Công ty TNHH May Vending Hà Nội</t>
  </si>
  <si>
    <t>Nguyễn Thị Quỳnh Mai</t>
  </si>
  <si>
    <t>Lê Thị Lý</t>
  </si>
  <si>
    <t xml:space="preserve">Kim Min Hwan </t>
  </si>
  <si>
    <t xml:space="preserve">wooribank- CN BN </t>
  </si>
  <si>
    <t>Payment for birthday cake</t>
  </si>
  <si>
    <t>Debit card (buy petrol on date 01 Jul 2021)</t>
  </si>
  <si>
    <t>Payment for account balance confirmation fee</t>
  </si>
  <si>
    <t>Bank fee (payment for Asung)</t>
  </si>
  <si>
    <t>Payment for isolation support fee</t>
  </si>
  <si>
    <t>payment for work permit of Mr.Moon CSP</t>
  </si>
  <si>
    <t>Payment business leadership membership fee form 05-12.2021</t>
  </si>
  <si>
    <t>Debit card (buy petrol on date 14 Jul 2021)</t>
  </si>
  <si>
    <t>Debit card (buy petrol on date 15 Jul 2021)</t>
  </si>
  <si>
    <t>Bank fee ( payment for wisol Kr)</t>
  </si>
  <si>
    <t>Debit card (buy petrol on date 16 Jul 2021)</t>
  </si>
  <si>
    <t>Debit card (buy petrol on date 17 Jul 2021)</t>
  </si>
  <si>
    <t>Debit card (buy petrol on date 19 Jul 2021)</t>
  </si>
  <si>
    <t>payment other fee</t>
  </si>
  <si>
    <t>payment test covid fee</t>
  </si>
  <si>
    <t>payment training test covid fee</t>
  </si>
  <si>
    <t>Debit card (buy petrol on date 21 Jul 2021)</t>
  </si>
  <si>
    <t>Debit card (buy petrol on date 22 Jul 2021)</t>
  </si>
  <si>
    <t>Payment for digital signature extension</t>
  </si>
  <si>
    <t>Debit card (buy petrol on date 24 Jul 2021)</t>
  </si>
  <si>
    <t>Debit card (buy petrol on date 27 Jul 2021)</t>
  </si>
  <si>
    <t xml:space="preserve">Payment test covid fee </t>
  </si>
  <si>
    <t>payment for café fee</t>
  </si>
  <si>
    <t>Debit card (buy petrol on date 29 Jul 2021)</t>
  </si>
  <si>
    <t>Debit card (buy petrol on date 30 Jul 2021)</t>
  </si>
  <si>
    <t>Debit card (buy petrol on date 31 Jul 2021)</t>
  </si>
  <si>
    <t>Công ty TNHH thương mại tổng hợp HTV</t>
  </si>
  <si>
    <t>Công ty TNHH HZ</t>
  </si>
  <si>
    <t>Công ty cổ phần thể thao Phương Đông</t>
  </si>
  <si>
    <t>Công ty Cổ phần Bắc Mỹ</t>
  </si>
  <si>
    <t>Công ty TNHH Du lịch và Thương mại ETG Việt Nam (KBIZ)</t>
  </si>
  <si>
    <t>Công ty cổ phần sản xuất và thương mại LIMO Việt Nam</t>
  </si>
  <si>
    <t>Công ty TNHH DBS Vina</t>
  </si>
  <si>
    <t>Trần Bá Mạnh Hà</t>
  </si>
  <si>
    <t>Payment for Social insurance subsidize in 07.2021</t>
  </si>
  <si>
    <t>Payment request of electricity from 21.06.2021 to 02.07.2021-1st</t>
  </si>
  <si>
    <t>Payment request of electricity from 03.07.2021- 12.7.2021 times 2nd</t>
  </si>
  <si>
    <t>Payment request of electricity from 13.07.2021 to 20.07.2021- times 03rd</t>
  </si>
  <si>
    <t>Payment for buying mobile phone</t>
  </si>
  <si>
    <t>Payment for car repair fee 99LD-011.51</t>
  </si>
  <si>
    <t>Payment for tuition 2021-2022 Park Gi Tae ( Mr. Park Hong Su)</t>
  </si>
  <si>
    <t>Payment for tuition 2021-2022 Park Gyu Tae ( Mr. Park Hong Su)</t>
  </si>
  <si>
    <t>Payment for ISO quality assessment fee</t>
  </si>
  <si>
    <t>Payment for document translation fee</t>
  </si>
  <si>
    <t xml:space="preserve">Payment for 50% Power PI training </t>
  </si>
  <si>
    <t>Payment for tution 2021-2022 Kim Nakyoung con Mr.Kim Minwwan</t>
  </si>
  <si>
    <t>Payment for tution 2021-2022Kim Taehun con Mr.Kim Minwwan</t>
  </si>
  <si>
    <t>Payment for tution 2021-2022 Park Sihwan con Mr.park Jaewan</t>
  </si>
  <si>
    <t>Payment for tution 2021-2022 Park Juhwan con Mr.park Jaewan</t>
  </si>
  <si>
    <t xml:space="preserve">payment for meal fee </t>
  </si>
  <si>
    <t>Payment for rent house  20/6-19/7/21</t>
  </si>
  <si>
    <t>Payment for rent house  25/7/2021-24/01/2022 Choi HR</t>
  </si>
  <si>
    <t>Payment for tution 9/2021-2/2022 Mr.pak JaeWan'son</t>
  </si>
  <si>
    <t>Advance entry fee</t>
  </si>
  <si>
    <t>Payment for buying KIT Test covid</t>
  </si>
  <si>
    <t>Payment for buying envelope  fee</t>
  </si>
  <si>
    <t>Payment for car repair fee 99LD-011.42</t>
  </si>
  <si>
    <t>Pmt software license renewal rehdat</t>
  </si>
  <si>
    <t>Payment for buying activated carbon 07.2021</t>
  </si>
  <si>
    <t>Payment for buying phone stickers</t>
  </si>
  <si>
    <t>payment rent hotel for employee</t>
  </si>
  <si>
    <t>Payment for rent house  01/8/21-31/1/2021 Mr.Kim Utility</t>
  </si>
  <si>
    <t>Công ty CP Thương mại và dịch vụ Quảng Hiền</t>
  </si>
  <si>
    <t>Payment for buying requisite 07.2021</t>
  </si>
  <si>
    <t>Pmt Septic tank suction cost 06.021</t>
  </si>
  <si>
    <t>Payment for real estate management fee</t>
  </si>
  <si>
    <t>Payment for daily meal's in 06.2021</t>
  </si>
  <si>
    <t>Payment for security services in 06.21</t>
  </si>
  <si>
    <t>Payment FCT (setup fee TT 29.06)</t>
  </si>
  <si>
    <t>Payment FCT (credit  TT 29.06)</t>
  </si>
  <si>
    <t>Internal transfer from WRB SHB 988 (USD) to KEB 775(  USD)</t>
  </si>
  <si>
    <t>Internal transfer from SHB988 (USD) to SHB373 (VND)</t>
  </si>
  <si>
    <t>Internal transfer from SHB988 (USD) to KEB775 (USD)</t>
  </si>
  <si>
    <t>Internal transfer from WRB517 (USD) to KEB775 (USD)</t>
  </si>
  <si>
    <t>Pmt for buying materials in 04-05. 2020</t>
  </si>
  <si>
    <t>Samsung Electronics Viet Nam Thai Nguyen Co.,ltd</t>
  </si>
  <si>
    <t>Pmt for buying MRO in May + Jun 2021</t>
  </si>
  <si>
    <t>Payment for claim</t>
  </si>
  <si>
    <t>Pmt for buying MRO in May 2020</t>
  </si>
  <si>
    <t>Payment salary for korean in Jun 2021</t>
  </si>
  <si>
    <t>Payment for pipeline installation fee….</t>
  </si>
  <si>
    <t xml:space="preserve">payment for 50% contract no GNC-WISOL/20210301 </t>
  </si>
  <si>
    <t xml:space="preserve">Payment for 30% remain FA </t>
  </si>
  <si>
    <t>Payment for network connection service fee</t>
  </si>
  <si>
    <t>payment for installing ATS and generators fee</t>
  </si>
  <si>
    <t>Payment for 10% remain build a chemical warehouse</t>
  </si>
  <si>
    <t>Payment 30% FA redbill</t>
  </si>
  <si>
    <t>Receipt money from Sale in 07.2021</t>
  </si>
  <si>
    <t>PT.SAMSUNG ELECTRONICS INDONESIA</t>
  </si>
  <si>
    <t>Tianjin Wisol Electronics Co.,Ltd.</t>
  </si>
  <si>
    <t>HOSIDEN VIETNAM (BAC GIANG) CO., LT</t>
  </si>
  <si>
    <t>Rêciept Social insurance subsidize in 07.2021</t>
  </si>
  <si>
    <t>Payment credit card Expense (Kim Min Hwan-4236)</t>
  </si>
  <si>
    <t xml:space="preserve">Payment credit card Expense  (PARK HONG SU-5810) </t>
  </si>
  <si>
    <t>Payment credit card Expense (PARK JAE WAN-6597)</t>
  </si>
  <si>
    <t xml:space="preserve"> Payment for transportation fee in 07.2021</t>
  </si>
  <si>
    <t>SMS Service 07.2021</t>
  </si>
  <si>
    <t>Pmt for welfare of Company in 07.2021</t>
  </si>
  <si>
    <t xml:space="preserve">Payment for Toll &amp; Parking fee in 07.2021 </t>
  </si>
  <si>
    <t>Payment for Parking fee in 07.2021</t>
  </si>
  <si>
    <t xml:space="preserve"> Payment for transportation fee in 6.2021</t>
  </si>
  <si>
    <t>Pmt meals fee 07.2021</t>
  </si>
  <si>
    <t>Payment 3G support for QC 07.2021</t>
  </si>
  <si>
    <t>Payment salary for driver in 07.2021</t>
  </si>
  <si>
    <t>Payment for telecommunication services: telephone in 07.2021</t>
  </si>
  <si>
    <t>Pmt for Internet expense  in 07.2021</t>
  </si>
  <si>
    <t>Payment for telecommunication services: IT Internet in 07.2021</t>
  </si>
  <si>
    <t>Pmt for Union dues 07.2021</t>
  </si>
  <si>
    <t>Payment for customs consulting fees and software support 07.2021</t>
  </si>
  <si>
    <t>Payment for hiring car in  07.2021</t>
  </si>
  <si>
    <t>Payment taxi fee 07.2021</t>
  </si>
  <si>
    <t>Payment for buying Stationery 07.2021</t>
  </si>
  <si>
    <t xml:space="preserve">Pmt health services 07.2021 and test covid-19 fee </t>
  </si>
  <si>
    <t>EMS fee 07.2021</t>
  </si>
  <si>
    <t>Payment for buying Gas in 07.2021</t>
  </si>
  <si>
    <t>Payment for Water use and waste water treat in 07.2021</t>
  </si>
  <si>
    <t>Payment rent printer 07.2021</t>
  </si>
  <si>
    <t>PIT tax in 07.2021</t>
  </si>
  <si>
    <t>Payment for Cleaning fee in 07.21</t>
  </si>
  <si>
    <t>Pmt collection and disposal of waste 07.21</t>
  </si>
  <si>
    <t>Pmt for buying materials in July 2021_DVCT:  DNCX</t>
  </si>
  <si>
    <t>Pmt for buying materials in July 2021</t>
  </si>
  <si>
    <t>CÔNG TY TNHH 3NB SYSTEM VINA</t>
  </si>
  <si>
    <t>Payment for machine rental fee 08.2021</t>
  </si>
  <si>
    <t>Payment credit card Expense  (0767 )</t>
  </si>
  <si>
    <t>CÔNG TY TNHH J&amp;B INTERNATIONAL</t>
  </si>
  <si>
    <t>Pmt for buying MRO in July 2021</t>
  </si>
  <si>
    <t>Payment for security services in 07.21</t>
  </si>
  <si>
    <t>Payment for service charges insecticide spraying in 2021.07</t>
  </si>
  <si>
    <t>Pmt Septic tank suction cost 07.021</t>
  </si>
  <si>
    <t>Commendate for outstanding employees in 07.2021  pmt by internet banking</t>
  </si>
  <si>
    <t>payment for buying insurance fire 7.2021</t>
  </si>
  <si>
    <t>Payment for rent house  10/8-09/2/2022 Mr.Park Jung Hoon</t>
  </si>
  <si>
    <t>Payment for rent house  10/8-09/2/2022 Mr.Kim Kiho</t>
  </si>
  <si>
    <t>payment  FCT (kyocera TT 30.08)</t>
  </si>
  <si>
    <t>Payment for daily meal's in 07.2021</t>
  </si>
  <si>
    <t>Payment salary in Jul 2021 of Korean</t>
  </si>
  <si>
    <t>Payment salary in Aug 2021 of Korean-estimate</t>
  </si>
  <si>
    <t>Payment salary in  08.2021 of Vietnamese - Quit work -1 time</t>
  </si>
  <si>
    <t>Payment salary in Jul 2021 of Vietnamese</t>
  </si>
  <si>
    <t>Payment for sevice house 07.2021( electricity,…)</t>
  </si>
  <si>
    <t>스크랩매각대</t>
  </si>
  <si>
    <t>other vendor</t>
  </si>
  <si>
    <t>Choi Soek gil</t>
  </si>
  <si>
    <t>Receipt  interest in 08.2021</t>
  </si>
  <si>
    <t>receipt money from sale scrap 07.2021</t>
  </si>
  <si>
    <t>shinhanbank-CN Bắc Ninh</t>
  </si>
  <si>
    <t>KEB Hana chi nhánh Hà Nội</t>
  </si>
  <si>
    <t>wooribank- CN BN</t>
  </si>
  <si>
    <t>Keb Hana- CN HN</t>
  </si>
  <si>
    <t>Kim Seong Kwon</t>
  </si>
  <si>
    <t>Wooribank- CN BN</t>
  </si>
  <si>
    <t>Debit card (buy petrol on date 02 Aug 2021)</t>
  </si>
  <si>
    <t>Debit card (buy petrol on date 04 Aug 2021)</t>
  </si>
  <si>
    <t>Debit card (buy petrol on date 06 Aug 2021)</t>
  </si>
  <si>
    <t>Debit card (buy petrol on date 07 Aug 2021)</t>
  </si>
  <si>
    <t>Debit card (buy petrol on date 09 Aug 2021)</t>
  </si>
  <si>
    <t xml:space="preserve">Payment for buying café </t>
  </si>
  <si>
    <t>Payment for visa fee 07.2021</t>
  </si>
  <si>
    <t xml:space="preserve">payment for buying drum </t>
  </si>
  <si>
    <t>Debit card (buy petrol on date 11 Aug 2021)</t>
  </si>
  <si>
    <t>Debit card (buy petrol on date 12 Aug 2021)</t>
  </si>
  <si>
    <t>Debit card (buy petrol on date 13 Aug 2021)</t>
  </si>
  <si>
    <t>Debit card (buy petrol on date 16 Aug 2021)</t>
  </si>
  <si>
    <t>Debit card (buy petrol on date 18 Aug 2021)</t>
  </si>
  <si>
    <t>Debit card (buy petrol on date 19 Aug 2021)</t>
  </si>
  <si>
    <t>payment for registration fee 99LD 011.51</t>
  </si>
  <si>
    <t>Payment for buying banner</t>
  </si>
  <si>
    <t>payment for quarantine entry costs</t>
  </si>
  <si>
    <t>Payment for visa fee</t>
  </si>
  <si>
    <t>payment for ping pong tournament costs</t>
  </si>
  <si>
    <t>Debit card (buy petrol on date 20 Aug 2021)</t>
  </si>
  <si>
    <t>Debit card (buy petrol on date 21 Aug 2021)</t>
  </si>
  <si>
    <t>Debit card (buy petrol on date 23 Aug 2021)</t>
  </si>
  <si>
    <t>Debit card (buy petrol on date 24Aug 2021)</t>
  </si>
  <si>
    <t>Debit card (buy petrol on date 26Aug 2021)</t>
  </si>
  <si>
    <t>Debit card (buy petrol on date 27Aug 2021)</t>
  </si>
  <si>
    <t>Payment for oil fee</t>
  </si>
  <si>
    <t>Paymnet for filter coffee</t>
  </si>
  <si>
    <t>Payment for ping pong machine</t>
  </si>
  <si>
    <t>Nguyễn Thị Hồng Thủy</t>
  </si>
  <si>
    <t>Công ty TNHH đầu tư Châu Á- Thái Bình Dương- Bắc Ninh</t>
  </si>
  <si>
    <t xml:space="preserve">Công ty TNHH thương mại IMMANUEL </t>
  </si>
  <si>
    <t>Công ty cổ phần dịch thuật - đào tạo và du lịch Việt Nam</t>
  </si>
  <si>
    <t>Công ty TNHH Dịch vụ tư vấn công nghệ môi trường Etech</t>
  </si>
  <si>
    <t>Công ty TNHH dịch thuật Chuẩn</t>
  </si>
  <si>
    <t>Công ty TNHH thương mại và dịch vụ Green Bean</t>
  </si>
  <si>
    <t>Công ty cổ phần kinh doanh và phát triển Dự án Sơn Hà</t>
  </si>
  <si>
    <t xml:space="preserve">Công ty TNHH MTV Aon vina </t>
  </si>
  <si>
    <t>Payment request of electricity from 21.07.2021 to 02.08.2021-1st</t>
  </si>
  <si>
    <t>Payment request of electricity from 03.08.2021- 12.8.2021 times 2nd</t>
  </si>
  <si>
    <t>Payment request of electricity from 13.08.2021 to 20.08.2021- times 03rd</t>
  </si>
  <si>
    <t>payment for buying galaxy Tab</t>
  </si>
  <si>
    <t xml:space="preserve">prepayment 50% buying silver badge </t>
  </si>
  <si>
    <t>Payment for 50% buying  employee card</t>
  </si>
  <si>
    <t>Payment for electrics, water,… fee 07.2021</t>
  </si>
  <si>
    <t>Payment buy oil fee …</t>
  </si>
  <si>
    <t>Payment for rent hotel  07.2021</t>
  </si>
  <si>
    <t>payment for car maintenance fee 99LD .010.84</t>
  </si>
  <si>
    <t>Payment for entry - quarantine 28.08 (2 person)</t>
  </si>
  <si>
    <t>Payment for entry - quarantine 10.09 (2 person)</t>
  </si>
  <si>
    <t>Payment for car maintenance fee 99LD 010.84/011.51</t>
  </si>
  <si>
    <t>paymnet for document translation fee</t>
  </si>
  <si>
    <t>Payment for environmental monitoring in the QII</t>
  </si>
  <si>
    <t>Payment for buying  employee card</t>
  </si>
  <si>
    <t>Payment for buying card case</t>
  </si>
  <si>
    <t>Payment for rent house  20/7-20/8/21</t>
  </si>
  <si>
    <t xml:space="preserve">Payment for rent hotel from 26/7-18/8 </t>
  </si>
  <si>
    <t>Prepayment for 60% water tank installation cost</t>
  </si>
  <si>
    <t>Payment for car maintenance fee 99LD 010.84</t>
  </si>
  <si>
    <t>Payment for rent house  07-24/08.21</t>
  </si>
  <si>
    <t>Payment for hiring car in  06.2021</t>
  </si>
  <si>
    <t>Paymner for buying toilet paper, thermometer</t>
  </si>
  <si>
    <t>Paymner for buying toilet paper</t>
  </si>
  <si>
    <t>Payment for buying medical bag</t>
  </si>
  <si>
    <t>Payment chemical for waste water treatment fees 07.2021</t>
  </si>
  <si>
    <t>Pmt for buying materials in 5-6.2020</t>
  </si>
  <si>
    <t>Pmt for buying materials in 6-7.2020</t>
  </si>
  <si>
    <t>Payment for checkking equiment electrics 05.2021</t>
  </si>
  <si>
    <t xml:space="preserve">payment for installing automatic doors and glass meeting room cost </t>
  </si>
  <si>
    <t>payment for 20% remain contract no HGVINA-2103-22/ HĐ 120</t>
  </si>
  <si>
    <t>Payment for install the power pipe CSP, LFEM</t>
  </si>
  <si>
    <t>Pmt for buying MRO in Jul 2021</t>
  </si>
  <si>
    <t>Pmt for buying MRO in Jun 2020</t>
  </si>
  <si>
    <t>Payment  buying FA in 05.2021</t>
  </si>
  <si>
    <t>SMS fee 08.2021</t>
  </si>
  <si>
    <t>Debit card (buy petrol on date 31Aug 2021)</t>
  </si>
  <si>
    <t>Receipt money from Sale in 08.2021</t>
  </si>
  <si>
    <t>Receipt  interest in 09.2021</t>
  </si>
  <si>
    <t>Pmt for buying materials in Aug 2021_DVCT:  DNCX</t>
  </si>
  <si>
    <t>Pmt for buying materials in Aug 2021</t>
  </si>
  <si>
    <t>Pmt for buying MRO in Aug 2021</t>
  </si>
  <si>
    <t>Payment for telecommunication services: telephone in 08.2021</t>
  </si>
  <si>
    <t>Pmt for Internet expense  in 08.2021</t>
  </si>
  <si>
    <t>Payment for telecommunication services: IT Internet in 08.2021</t>
  </si>
  <si>
    <t>Payment request of electricity from 21.08.2021 to 02.09.2021-1st</t>
  </si>
  <si>
    <t>Payment request of electricity from 03.09.2021- 12.9.2021 times 2nd</t>
  </si>
  <si>
    <t>Payment request of electricity from 13.09.2021 to 20.09.2021- times 03rd</t>
  </si>
  <si>
    <t>Pmt for Union dues 08.2021</t>
  </si>
  <si>
    <t>Payment for customs consulting fees and software support 08.2021</t>
  </si>
  <si>
    <t>Payment chemical for waste water treatment fees 08.2021</t>
  </si>
  <si>
    <t>Payment 3G support for QC 08.2021</t>
  </si>
  <si>
    <t>SMS fee 09.2021</t>
  </si>
  <si>
    <t>Pmt for welfare of Company in 08.2021</t>
  </si>
  <si>
    <t>Payment rent printer 08.2021</t>
  </si>
  <si>
    <t>Commendate for outstanding employees in 08.2021  pmt by internet banking</t>
  </si>
  <si>
    <t>Payment for service charges insecticide spraying in 2021.08</t>
  </si>
  <si>
    <t>Payment for Parking fee in 08.2021</t>
  </si>
  <si>
    <t xml:space="preserve">Payment credit card Expense  (Kim Kiho-6991) </t>
  </si>
  <si>
    <t xml:space="preserve">Payment for Toll &amp; Parking fee in 08.2021 </t>
  </si>
  <si>
    <t>EMS fee 08.2021</t>
  </si>
  <si>
    <t>Payment salary in Aug 2021 of Vietnamese</t>
  </si>
  <si>
    <t>Payment salary in SEP 2021 of Korean</t>
  </si>
  <si>
    <t>Payment salary in  09.2021 of Vietnamese - Quit work -1 time-estimate</t>
  </si>
  <si>
    <t xml:space="preserve"> Payment for transportation fee in 7.2021</t>
  </si>
  <si>
    <t>Payment for buying Gas in 08.2021</t>
  </si>
  <si>
    <t>Payment for hiring car in  08.2021</t>
  </si>
  <si>
    <t>Payment for buying Stationery 08.2021</t>
  </si>
  <si>
    <t>Payment for elevator maintenance costs 07-8.2021</t>
  </si>
  <si>
    <t>Payment for Social insurance subsidize in 08.2021</t>
  </si>
  <si>
    <t>Payment for checkking equiment electrics 08.2021</t>
  </si>
  <si>
    <t>Payment salary for driver in 08.2021</t>
  </si>
  <si>
    <t>Prepayment for 40% water tank installation cost</t>
  </si>
  <si>
    <t>VEC VIỆT NAM- CTY TNHH MÔI TRƯỜNG</t>
  </si>
  <si>
    <t>payment for drinking water analysis fee</t>
  </si>
  <si>
    <t>Payment for rent hotel  08.2021</t>
  </si>
  <si>
    <t xml:space="preserve">Lê Thu </t>
  </si>
  <si>
    <t>Payment for rent house  15/09/2021-14/3/2022 Mr.Kim Min Hwan</t>
  </si>
  <si>
    <t>payment for document translation fee</t>
  </si>
  <si>
    <t>CONG TY CO PHAN MOI TRUONG THUAN THANH</t>
  </si>
  <si>
    <t>Receive money for sale scrap 08.2021</t>
  </si>
  <si>
    <t>receipt money other</t>
  </si>
  <si>
    <t>close savings account to secure electricity</t>
  </si>
  <si>
    <t>Payment salary in Aug 2021 of Korean</t>
  </si>
  <si>
    <t xml:space="preserve">Payment credit card Expense  (PARK JAE WAN ) </t>
  </si>
  <si>
    <t xml:space="preserve"> Payment for transportation fee in 8.2021</t>
  </si>
  <si>
    <t>Shinhanbank -CN Bắc Ninh</t>
  </si>
  <si>
    <t>woori bank- CN Bắc Ninh</t>
  </si>
  <si>
    <t>Keb-Hana bank</t>
  </si>
  <si>
    <t>SMS Service 09.2021</t>
  </si>
  <si>
    <t>Debit card (buy petrol on date 01 SEP 2021)</t>
  </si>
  <si>
    <t>Debit card (buy petrol on date 04 SEP 2021)</t>
  </si>
  <si>
    <t>Debit card (buy petrol on date 07 SEP 2021)</t>
  </si>
  <si>
    <t>Payment for buying  balloon</t>
  </si>
  <si>
    <t>Debit card (buy petrol on date 10 SEP 2021)</t>
  </si>
  <si>
    <t>Debit card (buy petrol on date 11 SEP 2021)</t>
  </si>
  <si>
    <t>Debit card (buy petrol on date 13 SEP 2021)</t>
  </si>
  <si>
    <t>Debit card (buy petrol on date 14 SEP 2021)</t>
  </si>
  <si>
    <t>Debit card (buy petrol on date 15 SEP 2021)</t>
  </si>
  <si>
    <t>Debit card (buy petrol on date 16 SEP 2021)</t>
  </si>
  <si>
    <t>Debit card (buy petrol on date 17 SEP 2021)</t>
  </si>
  <si>
    <t>Debit card (buy petrol on date 18 SEP 2021)</t>
  </si>
  <si>
    <t>Debit card (buy petrol on date 20 SEP 2021)</t>
  </si>
  <si>
    <t>Debit card (buy petrol on date 21 SEP 2021)</t>
  </si>
  <si>
    <t>Payment other fee 09.2021</t>
  </si>
  <si>
    <t>Payment for buying blanketed</t>
  </si>
  <si>
    <t>Công Ty TNHH Thái Hoa Đô</t>
  </si>
  <si>
    <t>Công ty TNHH KPMG</t>
  </si>
  <si>
    <t>Công ty TNHH Hello Bắc Ninh</t>
  </si>
  <si>
    <t xml:space="preserve">Nguyễn Thị Vân Anh </t>
  </si>
  <si>
    <t>Payment for car maintenance fee 99LD /011.51</t>
  </si>
  <si>
    <t>Payment for training cost Power BI</t>
  </si>
  <si>
    <t>Payment for business card printing costs</t>
  </si>
  <si>
    <t>Payment for buying shredder</t>
  </si>
  <si>
    <t>Payment for buying cashew</t>
  </si>
  <si>
    <t>Payment for tuition QIII 2021( Park Seo Yeon) / Mr.Park Jung Hoon</t>
  </si>
  <si>
    <t>Payment for tuition QIII 2021( Park Yun Seo) / Mr.Park Jung Hoon</t>
  </si>
  <si>
    <t>Payment for Toll in QIII</t>
  </si>
  <si>
    <t>Payment for paper towels 08.2021</t>
  </si>
  <si>
    <t>Payment for hotel fee for employee</t>
  </si>
  <si>
    <t>payment for car maintenance fee 99LD .011.51</t>
  </si>
  <si>
    <t>Payment for rent hotel  20/8-2/9</t>
  </si>
  <si>
    <t xml:space="preserve">Payment for midterm audit cost </t>
  </si>
  <si>
    <t>Payment for rent house  23/9/21-22/3/22 and deposit ( Mr. Hyeon WLP1 )</t>
  </si>
  <si>
    <t>Payment for buying gift ( walking )</t>
  </si>
  <si>
    <t>Pmt for rent a water filter 09.2021</t>
  </si>
  <si>
    <t>Paymner for buying toilet paper,….</t>
  </si>
  <si>
    <t>Pmt health services 08.2021 and test covid-19 fee</t>
  </si>
  <si>
    <t xml:space="preserve">Pmt  test covid-19 fee </t>
  </si>
  <si>
    <t>Payment for Insurance fee in 09.2021</t>
  </si>
  <si>
    <t>Pmt Septic tank suction cost 08.021</t>
  </si>
  <si>
    <t>Payment for Water use and waste water treat in 08.2021</t>
  </si>
  <si>
    <t>PIT tax in 08.2021</t>
  </si>
  <si>
    <t>Renewal of savings account to guarantee electricity</t>
  </si>
  <si>
    <t>Pmt for buying materials in 7-8..2020</t>
  </si>
  <si>
    <t>Pmt for buying materials in Jul 2021</t>
  </si>
  <si>
    <t xml:space="preserve">Lintec Corporation </t>
  </si>
  <si>
    <t xml:space="preserve">CLMO Technology SDN BHD </t>
  </si>
  <si>
    <t>EV Group Euro &amp; Asia/Pacific GmbH</t>
  </si>
  <si>
    <t>Pmt for repair fee in Aug 2021</t>
  </si>
  <si>
    <t>Pmt for buying MRO in Jul 2020</t>
  </si>
  <si>
    <t>Công ty TNHH Keyence Việt Nam</t>
  </si>
  <si>
    <t xml:space="preserve">Công ty TNHH JOSUNG VINA </t>
  </si>
  <si>
    <t>Công ty TNHH Shinwoo Industries Vina</t>
  </si>
  <si>
    <t>Công ty TNHH 1 TV Môi trường Dong Yeon Envatech</t>
  </si>
  <si>
    <t>Công ty TNHH Ecomortar Việt Nam</t>
  </si>
  <si>
    <t>Payment for pipeline installation cost</t>
  </si>
  <si>
    <t>Payment for buying filter plate</t>
  </si>
  <si>
    <t>Prepayment 30% waste treatment system contract no WS-2021-0812-DY</t>
  </si>
  <si>
    <t>Payment for corrugated iron roof repair fee</t>
  </si>
  <si>
    <t>Payment for FA 08.2021</t>
  </si>
  <si>
    <t xml:space="preserve">Payment for 30% remain warning system contract no GNC-Wisol/20191030 </t>
  </si>
  <si>
    <t>Payment for buying FA T08.2021</t>
  </si>
  <si>
    <t>Payment for machine installation cost</t>
  </si>
  <si>
    <t>Payment for replacement EDI cost</t>
  </si>
  <si>
    <t>21.10</t>
  </si>
  <si>
    <t xml:space="preserve"> Payment for transportation fee in 9.2021</t>
  </si>
  <si>
    <t>Receipt money from Sale in 09.2021</t>
  </si>
  <si>
    <t>HongKong Techtronics Electronics Te</t>
  </si>
  <si>
    <t>Receipt  interest in 10.2021</t>
  </si>
  <si>
    <t>Receive money for sale scrap 09.2021</t>
  </si>
  <si>
    <t>Payment salary in Sep 2021 of Vietnamese</t>
  </si>
  <si>
    <t>Payment salary in Oct 2021 of Korean</t>
  </si>
  <si>
    <t>Payment credit card Expense  (PARK JUNG HOON-0324)</t>
  </si>
  <si>
    <t>Payment credit card Expense  (KIM MINHWAN-4236)</t>
  </si>
  <si>
    <t>Payment credit card Expense  (JEON HAI YOUNG-0767 )</t>
  </si>
  <si>
    <t>Pmt for buying materials in june 2021</t>
  </si>
  <si>
    <t>LPLUS Co., LTD</t>
  </si>
  <si>
    <t>Pmt for buying materials in Sep 2021</t>
  </si>
  <si>
    <t>TEAMs</t>
  </si>
  <si>
    <t>Nito</t>
  </si>
  <si>
    <t>Pmt for buying MRO in SEP 2021</t>
  </si>
  <si>
    <t>Payment for checkking equiment electrics 09.2021</t>
  </si>
  <si>
    <t>Payment for machine rental fee 09.2021</t>
  </si>
  <si>
    <t>Payment for machine rental fee 10.2021</t>
  </si>
  <si>
    <t>Pmt for welfare of Company in 09.2021</t>
  </si>
  <si>
    <t xml:space="preserve">Payment for Toll &amp; Parking fee in 09.2021 </t>
  </si>
  <si>
    <t>Payment for Parking fee in 09.2021</t>
  </si>
  <si>
    <t>Payment 3G support for QC 09.2021</t>
  </si>
  <si>
    <t>Payment salary for driver in 09.2021</t>
  </si>
  <si>
    <t>Payment for Social insurance subsidize in 09.2021</t>
  </si>
  <si>
    <t>Payment for telecommunication services: telephone in 09.2021</t>
  </si>
  <si>
    <t>Pmt for Internet expense  in 09.2021</t>
  </si>
  <si>
    <t>Payment for telecommunication services: IT Internet in 09.2021</t>
  </si>
  <si>
    <t>Pmt for Union dues 09.2021</t>
  </si>
  <si>
    <t>Payment for customs consulting fees and software support 09.2021</t>
  </si>
  <si>
    <t>Commendate for outstanding employees in 09.2021  pmt by internet banking</t>
  </si>
  <si>
    <t>Payment for buying Stationery 09.2021</t>
  </si>
  <si>
    <t>Payment chemical for waste water treatment fees 09.2021</t>
  </si>
  <si>
    <t>EMS fee 09.2021</t>
  </si>
  <si>
    <t>Payment for buying Gas in 09.2021</t>
  </si>
  <si>
    <t>Payment for Water use and waste water treat in 09.2021</t>
  </si>
  <si>
    <t>Payment rent printer 09.2021</t>
  </si>
  <si>
    <t>PIT tax in 09.2021</t>
  </si>
  <si>
    <t>Payment for service charges insecticide spraying in 2021.09</t>
  </si>
  <si>
    <t>Nguyễn NGọc Anh</t>
  </si>
  <si>
    <t>Payment request of electricity from 21.09.2021 to 02.10.2021-1st</t>
  </si>
  <si>
    <t>Payment request of electricity from 03.10.2021- 12.10.2021 times 2nd</t>
  </si>
  <si>
    <t>Payment request of electricity from 13.10.2021 to 20.10.2021- times 03rd</t>
  </si>
  <si>
    <t>Payment for daily meal's in 08.2021</t>
  </si>
  <si>
    <t>Payment for security services in 08.21</t>
  </si>
  <si>
    <t>Payment for Cleaning fee in 08.21</t>
  </si>
  <si>
    <t>Pmt collection and disposal of waste 08.21</t>
  </si>
  <si>
    <t>Payment for daily meal's in 09.2021</t>
  </si>
  <si>
    <t>Payment for security services in 09.21</t>
  </si>
  <si>
    <t>Payment for Cleaning fee in 09.21</t>
  </si>
  <si>
    <t>Pmt collection and disposal of waste 09.21</t>
  </si>
  <si>
    <t>Công ty TNHH Seou VN</t>
  </si>
  <si>
    <t>Payment for Legal advisory fee</t>
  </si>
  <si>
    <t>CÔNG TY TNHH MAYVENDING HA NOI</t>
  </si>
  <si>
    <t>Payment for buying café 09.2021</t>
  </si>
  <si>
    <t xml:space="preserve">CÔNG TY TNHH THƯƠNG MẠI VÀ SẢN XUẤT HDH VIỆT NAM </t>
  </si>
  <si>
    <t>Payment for buying raincoat</t>
  </si>
  <si>
    <t>Công ty TNHH Thương mại và dịch vụ Green Bean</t>
  </si>
  <si>
    <t>CÔNG TY TNHH TM &amp; DV QUỐC TẾ TUẤN THANH</t>
  </si>
  <si>
    <t>CÔNG TY TNHH HELLO BẮC NINH</t>
  </si>
  <si>
    <t>payment for installation of OHU, Vaccum Pump the 2nd</t>
  </si>
  <si>
    <t>Công ty TNHH GETECH VIỆT NAM</t>
  </si>
  <si>
    <t>Cetificate balance 30.09.2021 fee</t>
  </si>
  <si>
    <t>Payment for rent house 01/11/2021-30/4/2022 (Mr. Jeon Hai Young )</t>
  </si>
  <si>
    <t>Đỗ thị Hảo ( Đỗ Thanh Hảo)</t>
  </si>
  <si>
    <t>Payment for rent house 01/11/2021-30/4/2022 (Mr. PARK HONG SU )</t>
  </si>
  <si>
    <t>Công ty TNHH Thương mại Immanuel</t>
  </si>
  <si>
    <t>Payment for entry (2 person)</t>
  </si>
  <si>
    <t>CTY CP điện Biên</t>
  </si>
  <si>
    <t>Nguyễn Thị Nga</t>
  </si>
  <si>
    <t>CHOI SEOKGIL/Phi t8 t9</t>
  </si>
  <si>
    <t>KIM SUNGWON/김성원</t>
  </si>
  <si>
    <t>BAO HIEM XA HOI THI XA TU SON</t>
  </si>
  <si>
    <t>Reciept deposit rent house Mr.Jo QC</t>
  </si>
  <si>
    <t>Reciept deposit rent house</t>
  </si>
  <si>
    <t>receipt the annual leave</t>
  </si>
  <si>
    <t>Receipt Social insurance subsidize in 09.2021</t>
  </si>
  <si>
    <t>Internal transfer from  SHB 988 (USD) to KEB 775(  USD)</t>
  </si>
  <si>
    <t>Bank fee for  Linetec</t>
  </si>
  <si>
    <t>Debit card (buy petrol on date 07 Oct 2021)</t>
  </si>
  <si>
    <t>Payment buy oil fee</t>
  </si>
  <si>
    <t>Payment for oil transportation fee</t>
  </si>
  <si>
    <t>Debit card (buy petrol on date 08 Oct 2021)</t>
  </si>
  <si>
    <t>Debit card (buy petrol on date 11 Oct 2021)</t>
  </si>
  <si>
    <t>SMS fee 10.2021</t>
  </si>
  <si>
    <t>Debit card (buy petrol on date 13 Oct 2021)</t>
  </si>
  <si>
    <t>Bank fee- Nitto re-transfer</t>
  </si>
  <si>
    <t>Debit card (buy petrol on date 15 Oct 2021)</t>
  </si>
  <si>
    <t>Debit card (buy petrol on date 18 Oct 2021)</t>
  </si>
  <si>
    <t>Payment for work permit (Mr. Hyoen Joeng Hyeop)</t>
  </si>
  <si>
    <t>Payment for work permit ( Mr. Choi, Park Hongsu)</t>
  </si>
  <si>
    <t>Debit card (buy petrol on date 20 Oct 2021)</t>
  </si>
  <si>
    <t>Payment buy oil fee 09.2021 …</t>
  </si>
  <si>
    <t>Debit card (buy petrol on date 22 Oct 2021)</t>
  </si>
  <si>
    <t>Debit card (buy petrol on date 25 Oct 2021)</t>
  </si>
  <si>
    <t>Debit card (buy petrol on date 26 Oct 2021)</t>
  </si>
  <si>
    <t>Payment other fee 10.2021</t>
  </si>
  <si>
    <t>Debit card (buy petrol on date 30 Oct 2021)</t>
  </si>
  <si>
    <t>PARK JUNG HOON</t>
  </si>
  <si>
    <t>Wooribank-CN BN</t>
  </si>
  <si>
    <t>KEB hana -CN Hà Nội</t>
  </si>
  <si>
    <t>Vũ Thị Hồng Diện</t>
  </si>
  <si>
    <t>Sung Maeng Kyoo</t>
  </si>
  <si>
    <t>Commendation for 3D5S in 09.2021 payment by internet banking</t>
  </si>
  <si>
    <t>Payment for rent house 15/10/2021-15/4/2022 án deposit (Mr. Jo Duk Rae )</t>
  </si>
  <si>
    <t>Payment for team excellent party fee</t>
  </si>
  <si>
    <t>Payment other fee 09.2021( Golf)</t>
  </si>
  <si>
    <t>Payment for buying raincoat 20% L3 21092021/HDKT/Wisol-HDH</t>
  </si>
  <si>
    <t>Payment for buying electrical equipment</t>
  </si>
  <si>
    <t>Payment for car repair fee 99LD-01142</t>
  </si>
  <si>
    <t>Payment for team excellent party fee redbill 177111</t>
  </si>
  <si>
    <t>Payment for car maintenance fee 99LD /011.51,010.84</t>
  </si>
  <si>
    <t>Payment for fire insuarance fee 09.2021</t>
  </si>
  <si>
    <t>Payment for buying envelope</t>
  </si>
  <si>
    <t>Payment for buying billboards</t>
  </si>
  <si>
    <t xml:space="preserve">Payment for buying employee card </t>
  </si>
  <si>
    <t>Payment for training Power PI advanced</t>
  </si>
  <si>
    <t>Payment for radiation safety fee</t>
  </si>
  <si>
    <t>Payment for estate management fee</t>
  </si>
  <si>
    <t>Payment for health check fee</t>
  </si>
  <si>
    <t>Mai Văn Tới</t>
  </si>
  <si>
    <t>Trần Hữu Phát</t>
  </si>
  <si>
    <t>Công ty TNHH Sân Gôn Phượng Hoàng</t>
  </si>
  <si>
    <t>Công ty TNHH thương mại và sản xuất HDH Việt Nam</t>
  </si>
  <si>
    <t>Nhà Hàng Hải Nam</t>
  </si>
  <si>
    <t>Công ty TNHH Xây Dựng Thương Mại và Dịch vụ Bảy Hồng</t>
  </si>
  <si>
    <t>Nguyễn Thị Hà</t>
  </si>
  <si>
    <t>Công ty TNHH RADSAFE</t>
  </si>
  <si>
    <t>Trung Tâm Kiểm Soát Bệnh Tật Tỉnh Bắc Ninh</t>
  </si>
  <si>
    <t xml:space="preserve">Pmt health services 09.2021 &amp; test covid-19 fee </t>
  </si>
  <si>
    <t>Payment for Insurance fee in 10.2021</t>
  </si>
  <si>
    <t>Pmt for buying materials in 8.9..2020</t>
  </si>
  <si>
    <t>Pmt for buying materials in SEP 2021_DVCT:  DNCX</t>
  </si>
  <si>
    <t>Pmt for buying materials in SEP 2021</t>
  </si>
  <si>
    <t>Pmt for buying MRO in Aug 2020</t>
  </si>
  <si>
    <t>Payment for insuarance fee 2021</t>
  </si>
  <si>
    <t>Công ty TNHH Mirtec Vina</t>
  </si>
  <si>
    <t xml:space="preserve">payment for setup fee </t>
  </si>
  <si>
    <t>IBK Hana bank</t>
  </si>
  <si>
    <t>2021.11.30</t>
  </si>
  <si>
    <t>CT TNHH HOSIDEN VIET NAM (BAC GIANG)</t>
  </si>
  <si>
    <t>Receipt money from Sale in 10.2021</t>
  </si>
  <si>
    <t>DREAMTECH VIETNAM CO.,LTD</t>
  </si>
  <si>
    <t>Receipt  interest in 11.2021</t>
  </si>
  <si>
    <t>Receipt Social insurance subsidize in 10.2021</t>
  </si>
  <si>
    <t>Receive money for sale scrap 10.2021</t>
  </si>
  <si>
    <t>Payment salary in Oct 2021 of Vietnamese</t>
  </si>
  <si>
    <t>payment  FCT (kyocera TT 29.11)</t>
  </si>
  <si>
    <t>PIT tax in 10.2021</t>
  </si>
  <si>
    <t xml:space="preserve"> Payment for transportation fee in 10.2021</t>
  </si>
  <si>
    <t>SMS Service 10.2021</t>
  </si>
  <si>
    <t>Pmt for welfare of Company in 10.2021</t>
  </si>
  <si>
    <t xml:space="preserve">Payment for Toll &amp; Parking fee in 10.2021 </t>
  </si>
  <si>
    <t>Payment for Parking fee in 10.2021</t>
  </si>
  <si>
    <t>Payment 3G support for QC 10.2021</t>
  </si>
  <si>
    <t>Payment salary for driver in 10.2021</t>
  </si>
  <si>
    <t>Payment for Social insurance subsidize in 10.2021</t>
  </si>
  <si>
    <t>Payment for telecommunication services: telephone in 10.2021</t>
  </si>
  <si>
    <t>Pmt for Internet expense  in 10.2021</t>
  </si>
  <si>
    <t>Payment for telecommunication services: IT Internet in 10.2021</t>
  </si>
  <si>
    <t>Payment request of electricity from 21.10.2021 to 02.11.2021-1st</t>
  </si>
  <si>
    <t>Payment request of electricity from 03.11.2021- 12.11.2021 times 2nd</t>
  </si>
  <si>
    <t>Payment request of electricity from 13.11.2021 to 20.11.2021- times 03rd</t>
  </si>
  <si>
    <t>Pmt for Union dues 10.2021</t>
  </si>
  <si>
    <t>Commendate for outstanding employees in 10.2021  pmt by internet banking</t>
  </si>
  <si>
    <t>WPG HK</t>
  </si>
  <si>
    <t>WPG South Asia</t>
  </si>
  <si>
    <t>CANAATEK</t>
  </si>
  <si>
    <t>AKM Meadville</t>
  </si>
  <si>
    <t>DAEYOUNG PLANT</t>
  </si>
  <si>
    <t>SMT KOREA</t>
  </si>
  <si>
    <t>C-PAK</t>
  </si>
  <si>
    <t>TDK</t>
  </si>
  <si>
    <t>KOALAD</t>
  </si>
  <si>
    <t>SANYU HK</t>
  </si>
  <si>
    <t>TOKYO OHKA KOGYO CO., LTD (TOK)</t>
  </si>
  <si>
    <t>Pmt for buying materials in OCT 2021</t>
  </si>
  <si>
    <t xml:space="preserve">Pay Loan </t>
  </si>
  <si>
    <t>OLYMPUS KOREA</t>
  </si>
  <si>
    <t>YoungJin AST Vina</t>
  </si>
  <si>
    <t>Toàn Thịnh</t>
  </si>
  <si>
    <t>NANO SYSTEM VINA</t>
  </si>
  <si>
    <t>ASung international vina co.,ltd</t>
  </si>
  <si>
    <t>Khanh An</t>
  </si>
  <si>
    <t>Davimax</t>
  </si>
  <si>
    <t xml:space="preserve">MTI Tech </t>
  </si>
  <si>
    <t>SHINYOU</t>
  </si>
  <si>
    <t xml:space="preserve">TFS </t>
  </si>
  <si>
    <t>CÔNG TY CP HALAS VIỆT NAM</t>
  </si>
  <si>
    <t>CÔNG TY TNHH INNO SOLUTIONS</t>
  </si>
  <si>
    <t>IN Trading &amp; GL Co., Ltd</t>
  </si>
  <si>
    <t>ACS Co., Ltd</t>
  </si>
  <si>
    <t>Ismeca Europe Semiconductor</t>
  </si>
  <si>
    <t>TQ CO., LTD</t>
  </si>
  <si>
    <t>Disco Hi - Tec (Singapore) Pte Ltd</t>
  </si>
  <si>
    <t>Tis Co. Ltd</t>
  </si>
  <si>
    <t>Mitsui Chemicals Asia Pacific,LTD</t>
  </si>
  <si>
    <t>Pmt for buying MRO in OCT 2021</t>
  </si>
  <si>
    <t>Công ty TNHH MS COSMO</t>
  </si>
  <si>
    <t>CTY TNHH MTV CN CAO WIITECH VN</t>
  </si>
  <si>
    <t>C.ty TNHH A-Sung International Vina</t>
  </si>
  <si>
    <t>MESSER HAIPHONG INDUSTRIAL GASES CO</t>
  </si>
  <si>
    <t>Cty TNHH TM&amp;SX Trang Anh</t>
  </si>
  <si>
    <t>Cty CP Kỹ Nghệ BANICO</t>
  </si>
  <si>
    <t>PRECISION PACKAGING- CTY TNHH</t>
  </si>
  <si>
    <t>Công Ty TNHH REHL</t>
  </si>
  <si>
    <t>IDTECH -Cty TNHH Công nghệ số</t>
  </si>
  <si>
    <t>CÔNG TY TNHH JOSUNG VINA</t>
  </si>
  <si>
    <t>Payment for daily meal's in 10.2021</t>
  </si>
  <si>
    <t>Payment for buying Stationery 10.2021</t>
  </si>
  <si>
    <t>Payment chemical for waste water treatment fees 10.2021</t>
  </si>
  <si>
    <t>EMS fee 10.2021</t>
  </si>
  <si>
    <t>Payment for buying Gas in 10.2021</t>
  </si>
  <si>
    <t>Payment for Water use and waste water treat in 10.2021</t>
  </si>
  <si>
    <t>Payment for security services in 10.21</t>
  </si>
  <si>
    <t>Payment for Cleaning fee in 10.21</t>
  </si>
  <si>
    <t>Pmt collection and disposal of waste 10.21</t>
  </si>
  <si>
    <t>Payment rent printer 10.2021</t>
  </si>
  <si>
    <t>Payment for service charges insecticide spraying in 2021.10</t>
  </si>
  <si>
    <t>Payment for Insurance fee in 11.2021</t>
  </si>
  <si>
    <t>Pmt health services 10.2021</t>
  </si>
  <si>
    <t>Payment for hiring car in  10.2021</t>
  </si>
  <si>
    <t>Payment for tax rent house</t>
  </si>
  <si>
    <t>payment  FCT (Wisol TT 05.11)</t>
  </si>
  <si>
    <t>Payment for car maintenance fee 99LD /011.42</t>
  </si>
  <si>
    <t>Công ty TNHH Xây Dựng và cơ Điện Trung Kiên</t>
  </si>
  <si>
    <t>Payment for maintenance of fire protection system</t>
  </si>
  <si>
    <t>Coông ty Cổ phần quốc tế World Star</t>
  </si>
  <si>
    <t xml:space="preserve">Payment for buying camera </t>
  </si>
  <si>
    <t>Payment for elevator maintenance costs 09-10.2021</t>
  </si>
  <si>
    <t>Công ty Cổ phần quốc tế World Star</t>
  </si>
  <si>
    <t>Payment for Software renewal AhnLab</t>
  </si>
  <si>
    <t>Payment for buying notice board</t>
  </si>
  <si>
    <t>Công ty cổ phần bệnh viện HN- BN</t>
  </si>
  <si>
    <t>Payment for medical examination costs for employee</t>
  </si>
  <si>
    <t>Công ty TNHH 1 TV Môi Trường Dong Yeon Envatech</t>
  </si>
  <si>
    <t>Payment for 40% L2 contract no WS-2021-0812-DY</t>
  </si>
  <si>
    <t>CTy TNHH Atlas Copco Việt Nam</t>
  </si>
  <si>
    <t>Cty CP Hiệu chuẩn Vitech</t>
  </si>
  <si>
    <t>NGUYỄN THỊ HỒNG THUỶ</t>
  </si>
  <si>
    <t>BÁCH VƯỢNG- CTY CP TẬP ĐOÀN ĐẦU</t>
  </si>
  <si>
    <t>Payment for equipment maintenance costs</t>
  </si>
  <si>
    <t>Payment for calibration fee 2021</t>
  </si>
  <si>
    <t>Pmt other fee</t>
  </si>
  <si>
    <t>Bank fee -estimate</t>
  </si>
  <si>
    <t>21.11</t>
  </si>
  <si>
    <t>31/10/2021 PLAN</t>
  </si>
  <si>
    <t>Mr.Trường HR</t>
  </si>
  <si>
    <t>JO DUKRAE</t>
  </si>
  <si>
    <t>BAO HIEM XA HOI THANH PHO TU SON</t>
  </si>
  <si>
    <t>Receipt  money other</t>
  </si>
  <si>
    <t>Receipt wrong card swipe</t>
  </si>
  <si>
    <t>Internal transfer from  SHB 988 (USD) to SHB 373 (VND)</t>
  </si>
  <si>
    <t>Internal transfer from  SHB 988 (USD) to KEB 775 (VND)</t>
  </si>
  <si>
    <t>Internal transfer from  WRB 525 VND to PG bank (VND)</t>
  </si>
  <si>
    <t>Shinhanbank- CN BN</t>
  </si>
  <si>
    <t>Shinhanbank-CN BN</t>
  </si>
  <si>
    <t>KEB hana bank-CN Hà Nội</t>
  </si>
  <si>
    <t>Vũ Văn Sang</t>
  </si>
  <si>
    <t>Prepayment for work permit fee</t>
  </si>
  <si>
    <t>Debit card (buy petrol on date 01 Nov 2021)</t>
  </si>
  <si>
    <t>Debit card (buy petrol on date 02 Nov 2021)</t>
  </si>
  <si>
    <t>Debit card (buy petrol on date 04 Nov 2021)</t>
  </si>
  <si>
    <t>Payment for oil fee  09.2021</t>
  </si>
  <si>
    <t>Debit card (buy petrol on date 06 Nov 2021)</t>
  </si>
  <si>
    <t>Debit card (buy petrol on date 08 Nov 2021)</t>
  </si>
  <si>
    <t>Payment for entry fee</t>
  </si>
  <si>
    <t>Debit card (buy petrol on date 09 Nov 2021)</t>
  </si>
  <si>
    <t>Debit card (buy petrol on date 10 Nov 2021)</t>
  </si>
  <si>
    <t>Debit card (buy petrol on date 12 Nov 2021)</t>
  </si>
  <si>
    <t>Debit card (buy petrol on date 15 Nov 2021)</t>
  </si>
  <si>
    <t>Debit card (buy petrol on date 17 Nov 2021)</t>
  </si>
  <si>
    <t>Debit card (buy petrol on date 18 Nov 2021)</t>
  </si>
  <si>
    <t>Payment for Vehicle registration fee 99LD 010.84</t>
  </si>
  <si>
    <t>Debit card (buy petrol on date 19 Nov 2021)</t>
  </si>
  <si>
    <t>Debit card (buy petrol on date 20 Nov 2021)</t>
  </si>
  <si>
    <t>Debit card (buy petrol on date 22 Nov 2021)</t>
  </si>
  <si>
    <t>Bank fee for wisol</t>
  </si>
  <si>
    <t>Debit card (buy petrol on date 24 Nov 2021)</t>
  </si>
  <si>
    <t>Debit card (buy petrol on date 25 Nov 2021)</t>
  </si>
  <si>
    <t>Debit card (buy petrol on date 26 Nov 2021)</t>
  </si>
  <si>
    <t>Debit card (buy petrol on date 27 Nov 2021)</t>
  </si>
  <si>
    <t>Payment for entry cost</t>
  </si>
  <si>
    <t>Payment for buying trees,…</t>
  </si>
  <si>
    <t xml:space="preserve">payment for logistics fee </t>
  </si>
  <si>
    <t>Payment for work permit,….</t>
  </si>
  <si>
    <t>Payment for other fee 11.2021</t>
  </si>
  <si>
    <t>Debit card (buy petrol on date 30 Nov 2021)</t>
  </si>
  <si>
    <t>CT CP Y TE DUC MINH</t>
  </si>
  <si>
    <t>CONG TY TNHH THUONG MAI DICH VU VA DU LICH DAI MINH</t>
  </si>
  <si>
    <t>Công ty TNHH MTV Tư vấn và kiểm định an toàn Việt Nam</t>
  </si>
  <si>
    <t>Công ty TNHH Kinh Doanh Thương Mại và Dịch Vụ Huy Khang Việt Nam</t>
  </si>
  <si>
    <t>Công ty TNHH thương mại dịch vụ và du lịch In The Grace</t>
  </si>
  <si>
    <t>Payment for Social insurance subsidize in 11.2021</t>
  </si>
  <si>
    <t xml:space="preserve">Payment for buying  test covid </t>
  </si>
  <si>
    <t>Payment for tution-add  2021-2022</t>
  </si>
  <si>
    <t>Payment for environmental monitoring in the QIII 2021</t>
  </si>
  <si>
    <t>Payment for ticket air Mr.Kim Kiho</t>
  </si>
  <si>
    <t>Payment for car maintenance fee 99LD /011.42-010.84</t>
  </si>
  <si>
    <t>Payment for safety equipment inspection fee</t>
  </si>
  <si>
    <t>Payment for training power PI</t>
  </si>
  <si>
    <t xml:space="preserve">Payment for entry (2 person) </t>
  </si>
  <si>
    <t xml:space="preserve">Payment for hotel fee </t>
  </si>
  <si>
    <t>Payment for equipment safety inspection fee</t>
  </si>
  <si>
    <t>Payment for campus cleaning fee</t>
  </si>
  <si>
    <t>Payment for tuition QIV ( Park Seo Yeon) child's Mr.Park Jung Hoon</t>
  </si>
  <si>
    <t>Payment for tuition QIV ( Park Yun Seo) child's Mr.Park Jung Hoon</t>
  </si>
  <si>
    <t>Payment for 50% buying envelope</t>
  </si>
  <si>
    <t>Cuc thue tinh Bac Ninh</t>
  </si>
  <si>
    <t xml:space="preserve">Payment for Legal consultation fee </t>
  </si>
  <si>
    <t>Payment for taxi fee 09.2021</t>
  </si>
  <si>
    <t>Pmt Septic tank suction cost 10.021</t>
  </si>
  <si>
    <t>Payment FCT hanwha 27.10.21</t>
  </si>
  <si>
    <t>Pmt for royalty and setup fee 2019</t>
  </si>
  <si>
    <t>Pmt for buying materials in OCT 2021_DVCT:  DNCX</t>
  </si>
  <si>
    <t xml:space="preserve">Yahua Machinery and Equipment (HK) Limited </t>
  </si>
  <si>
    <t>Pmt for buying MRO in SEP 2020</t>
  </si>
  <si>
    <t>Prepayment 40% buying FA 4500047320</t>
  </si>
  <si>
    <t xml:space="preserve">Công ty Cổ phần sản xuất và thương mại Davimax </t>
  </si>
  <si>
    <t>Công ty TNHH INNO SOLUTIONS</t>
  </si>
  <si>
    <t>Công ty TNHH Thương mại và Phát triển AT</t>
  </si>
  <si>
    <t>Công ty TNHH Kĩ Thuật và Dịch vụ Thuận Đức</t>
  </si>
  <si>
    <t>Công ty TNHH Disco Hi-tec (Việt Nam)</t>
  </si>
  <si>
    <t>Công ty TNHH Kỹ Thuật và Thương Mại Phúc An</t>
  </si>
  <si>
    <t>Payment for MRO 10.2021</t>
  </si>
  <si>
    <t>Payment for buying FA 07.2021</t>
  </si>
  <si>
    <t>Payment for electrical equipment inspection cost</t>
  </si>
  <si>
    <t>Payment for moving and installing chiller of cost</t>
  </si>
  <si>
    <t>Payment for kitchen remodeling costs-Labor</t>
  </si>
  <si>
    <t>Payment for 10% remain contract no.  GNC-WISOL/20201103 &amp;02</t>
  </si>
  <si>
    <t xml:space="preserve">Payment for 3% remain UPS installation fee </t>
  </si>
  <si>
    <t>2021.11.01</t>
  </si>
  <si>
    <t>2021.12.31</t>
  </si>
  <si>
    <t>2021.11.02</t>
  </si>
  <si>
    <t>2021.11.03</t>
  </si>
  <si>
    <t>2021.11.04</t>
  </si>
  <si>
    <t>2021.11.05</t>
  </si>
  <si>
    <t>2021.11.06</t>
  </si>
  <si>
    <t>2021.11.07</t>
  </si>
  <si>
    <t>2021.11.08</t>
  </si>
  <si>
    <t>2021.11.09</t>
  </si>
  <si>
    <t>2021.11.10</t>
  </si>
  <si>
    <t>2021.11.11</t>
  </si>
  <si>
    <t>2021.11.12</t>
  </si>
  <si>
    <t>2021.11.13</t>
  </si>
  <si>
    <t>2021.11.14</t>
  </si>
  <si>
    <t>2021.11.15</t>
  </si>
  <si>
    <t>2021.11.16</t>
  </si>
  <si>
    <t>2021.11.17</t>
  </si>
  <si>
    <t>2021.11.18</t>
  </si>
  <si>
    <t>2021.11.19</t>
  </si>
  <si>
    <t>2021.11.20</t>
  </si>
  <si>
    <t>2021.11.21</t>
  </si>
  <si>
    <t>2021.11.22</t>
  </si>
  <si>
    <t>2021.11.23</t>
  </si>
  <si>
    <t>2021.11.24</t>
  </si>
  <si>
    <t>2021.11.25</t>
  </si>
  <si>
    <t>2021.11.26</t>
  </si>
  <si>
    <t>2021.11.27</t>
  </si>
  <si>
    <t>2021.11.28</t>
  </si>
  <si>
    <t>2021.11.29</t>
  </si>
  <si>
    <t>Receipt money from Sale in 11.2021</t>
  </si>
  <si>
    <t>Receive money from fixed asset sales</t>
  </si>
  <si>
    <t>Receipt  interest in 12.2021</t>
  </si>
  <si>
    <t>Receipt Social insurance subsidize in 11.2021</t>
  </si>
  <si>
    <t>Receive money for sale scrap 11.2021</t>
  </si>
  <si>
    <t>Nguyễn Đăng Tuấn Anh</t>
  </si>
  <si>
    <t>Payment credit card Expense  (KIM MINHWAN-4236 )</t>
  </si>
  <si>
    <t xml:space="preserve"> Payment for transportation fee in 11.2021</t>
  </si>
  <si>
    <t>SMS Service 11.2021</t>
  </si>
  <si>
    <t>SMS fee 11.2021</t>
  </si>
  <si>
    <t>Pmt for welfare of Company in 11.2021</t>
  </si>
  <si>
    <t xml:space="preserve">Payment for Toll &amp; Parking fee in 11.2021 </t>
  </si>
  <si>
    <t>Payment for Parking fee in 11.2021</t>
  </si>
  <si>
    <t>Pmt for Union dues 11.2021</t>
  </si>
  <si>
    <t>Payment request of electricity from 21.11.2021 to 02.12.2021-1st</t>
  </si>
  <si>
    <t>Payment request of electricity from 03.12.2021- 12.12.2021 times 2nd</t>
  </si>
  <si>
    <t>Payment request of electricity from 13.12.2021 to 20.12.2021- times 03rd</t>
  </si>
  <si>
    <t>Pmt for Internet expense  in 11.2021</t>
  </si>
  <si>
    <t>Payment for telecommunication services: telephone in 11.2021</t>
  </si>
  <si>
    <t>Pay.ment for telecommunication services: IT Internet in 112021</t>
  </si>
  <si>
    <t>Commendate for outstanding employees in 11.2021  pmt by internet banking</t>
  </si>
  <si>
    <t>Pmt for buying materials in jul 2021</t>
  </si>
  <si>
    <t>TIANJIN VISION</t>
  </si>
  <si>
    <t>Pmt for buying materials in Nov 2021_DVCT:  DNCX</t>
  </si>
  <si>
    <t>Pmt for buying materials in Nov 2021</t>
  </si>
  <si>
    <t>Tianjin Vision</t>
  </si>
  <si>
    <t>Shinhan Diamond</t>
  </si>
  <si>
    <t>CKL</t>
  </si>
  <si>
    <t>Insemitec</t>
  </si>
  <si>
    <t>Vàng Anh</t>
  </si>
  <si>
    <t>Unitech Việt Nam</t>
  </si>
  <si>
    <t>Sao Do VN</t>
  </si>
  <si>
    <t xml:space="preserve">Disco Hi-tec (Viet Nam) </t>
  </si>
  <si>
    <t>KEYENCE</t>
  </si>
  <si>
    <t>Công ty TNHH SX và TM N&amp;N</t>
  </si>
  <si>
    <t>CÔNG TY TNHH GABOT VIET</t>
  </si>
  <si>
    <t>DRF TECH</t>
  </si>
  <si>
    <t>JM Tech</t>
  </si>
  <si>
    <t>Lintec Corporation</t>
  </si>
  <si>
    <t>NEW GROUND</t>
  </si>
  <si>
    <t>Pmt for buying MRO in Nov 2021</t>
  </si>
  <si>
    <t>Nước tương lai CtyTNHH XNK TB xử lý</t>
  </si>
  <si>
    <t>Việt Nguyên-Cty TNHH CN</t>
  </si>
  <si>
    <t>ASIC - CTY CP TV VÀ DV CN</t>
  </si>
  <si>
    <t>CTY CPCN MÔI TRƯỜNG TOÀN Á</t>
  </si>
  <si>
    <t>Cong Ty TNHH TM DV KT TST</t>
  </si>
  <si>
    <t>CÔNG TY TNHH KST VINA</t>
  </si>
  <si>
    <t>Payment for machine rental fee 11.2021</t>
  </si>
  <si>
    <t xml:space="preserve">DHL-VNPT- CTY TNHH CHUYỂN PHÁT NHANH  </t>
  </si>
  <si>
    <t>Payment salary in Nov 2021 of Vietnamese</t>
  </si>
  <si>
    <t>Payment salary in DEC 2021 of Korean</t>
  </si>
  <si>
    <t>VTS</t>
  </si>
  <si>
    <t>Payment 3G support for QC 11.2021</t>
  </si>
  <si>
    <t>Payment salary for driver in 11.2021</t>
  </si>
  <si>
    <t>Payment for hiring car in  11.2021</t>
  </si>
  <si>
    <t>Payment for buying Stationery 11.2021</t>
  </si>
  <si>
    <t>Pmt for rent a water filter 11.2021</t>
  </si>
  <si>
    <t>Payment chemical for waste water treatment fees 11.2021</t>
  </si>
  <si>
    <t>EMS fee 11.2021</t>
  </si>
  <si>
    <t>Payment for buying Gas in 11.2021</t>
  </si>
  <si>
    <t>Payment for Water use and waste water treat in 11.2021</t>
  </si>
  <si>
    <t>Payment for security services in 11.21</t>
  </si>
  <si>
    <t>Payment for Cleaning fee in 11.21</t>
  </si>
  <si>
    <t>Pmt collection and disposal of waste 11.21</t>
  </si>
  <si>
    <t>Payment for daily meal's in 11.2021</t>
  </si>
  <si>
    <t>Payment rent printer 11.2021</t>
  </si>
  <si>
    <t>Payment for service charges insecticide spraying in 11.2021</t>
  </si>
  <si>
    <t>Công ty TNHH Foss Premium Việt Nam</t>
  </si>
  <si>
    <t>Payment for Insurance fee in 12.2021</t>
  </si>
  <si>
    <t>Pmt health services 11.2021 and test covid fee</t>
  </si>
  <si>
    <t>Pmt Septic tank suction cost 11.021</t>
  </si>
  <si>
    <t>Payment for taxi fee 11.2021</t>
  </si>
  <si>
    <t>Nguyễn Hồ Anh Tiến</t>
  </si>
  <si>
    <t>Haco</t>
  </si>
  <si>
    <t>Payment for buying medical supplies</t>
  </si>
  <si>
    <t>CTY Cổ Phần SX&amp;TM LIMO Việt Nam</t>
  </si>
  <si>
    <t>Tân thế giới-CTy TNHH TM &amp; DV kỹ th</t>
  </si>
  <si>
    <t>Payment for buying activated carbon</t>
  </si>
  <si>
    <t>Payment for panel installation</t>
  </si>
  <si>
    <t>Payment for installation of pipeline equipment</t>
  </si>
  <si>
    <t>BIS Ha Noi</t>
  </si>
  <si>
    <t>Receipt money reduce tuition</t>
  </si>
  <si>
    <t xml:space="preserve">Payment for car maintenance fee </t>
  </si>
  <si>
    <t>Công ty TNHH PCCC Thắng Lợi</t>
  </si>
  <si>
    <t>Payment for rent house 20/12/2021 - 19/06/2021(Mr. Seo )</t>
  </si>
  <si>
    <t>Payment for rent house 05/12/2021 - 04/06/2021(Mr. Moon )</t>
  </si>
  <si>
    <t>Payment for rent house 20/12/2021 - 19/06/2021(Mr. Jae Wan )</t>
  </si>
  <si>
    <t>Choi Seok Gil</t>
  </si>
  <si>
    <t>Payment for buying decorate noel</t>
  </si>
  <si>
    <t>4.130.000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</si>
</sst>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_₫_-;\-* #,##0.00\ _₫_-;_-* &quot;-&quot;??\ _₫_-;_-@_-"/>
    <numFmt numFmtId="165" formatCode="\$#,##0_);[Red]\(\$#,##0\)"/>
    <numFmt numFmtId="166" formatCode="_-&quot;₩&quot;* #,##0_-;\-&quot;₩&quot;* #,##0_-;_-&quot;₩&quot;* &quot;-&quot;_-;_-@_-"/>
    <numFmt numFmtId="167" formatCode="_-* #,##0_-;\-* #,##0_-;_-* &quot;-&quot;_-;_-@_-"/>
    <numFmt numFmtId="168" formatCode="_-&quot;₩&quot;* #,##0.00_-;\-&quot;₩&quot;* #,##0.00_-;_-&quot;₩&quot;* &quot;-&quot;??_-;_-@_-"/>
    <numFmt numFmtId="169" formatCode="_-* #,##0.00_-;\-* #,##0.00_-;_-* &quot;-&quot;??_-;_-@_-"/>
    <numFmt numFmtId="170" formatCode="yyyy&quot;년&quot;\ m&quot;월&quot;;@"/>
    <numFmt numFmtId="171" formatCode="&quot;₩&quot;\!\$#,##0_);[Red]&quot;₩&quot;\!\(&quot;₩&quot;\!\$#,##0&quot;₩&quot;\!\)"/>
    <numFmt numFmtId="172" formatCode="&quot;₩&quot;#,##0.00;&quot;₩&quot;&quot;₩&quot;\!\-#,##0.00"/>
    <numFmt numFmtId="173" formatCode="yyyy&quot;년&quot;&quot;₩&quot;\!\ m&quot;월&quot;&quot;₩&quot;\!\ d&quot;일&quot;"/>
    <numFmt numFmtId="174" formatCode="#,##0&quot; $&quot;;\-#,##0&quot; $&quot;"/>
    <numFmt numFmtId="175" formatCode="_ &quot;₩&quot;* #,##0_ ;_ &quot;₩&quot;* \-#,##0_ ;_ &quot;₩&quot;* &quot;-&quot;_ ;_ @_ "/>
    <numFmt numFmtId="176" formatCode="yy/mm/d"/>
    <numFmt numFmtId="177" formatCode="&quot;₩&quot;#,##0;[Red]&quot;₩&quot;\-#,##0"/>
    <numFmt numFmtId="178" formatCode="&quot;     &quot;@"/>
    <numFmt numFmtId="179" formatCode="\(\-\-0.0\)"/>
    <numFmt numFmtId="180" formatCode="#,##0.0_);\(#,##0.0\)"/>
    <numFmt numFmtId="181" formatCode="_(* #,##0.0000_);_(* \(#,##0.0000\);_(* &quot;-&quot;??_);_(@_)"/>
    <numFmt numFmtId="182" formatCode="0.0%;[Red]\(0.0%\)"/>
    <numFmt numFmtId="183" formatCode="\(0.0\)"/>
    <numFmt numFmtId="184" formatCode="0.0%;\(0.0%\)"/>
    <numFmt numFmtId="185" formatCode="_ * #,##0_ ;_ * \-#,##0_ ;_ * &quot;-&quot;_ ;_ @_ "/>
    <numFmt numFmtId="186" formatCode="_ * #,##0.00_ ;_ * \-#,##0.00_ ;_ * &quot;-&quot;??_ ;_ @_ "/>
    <numFmt numFmtId="187" formatCode="#,##0.000;[Red]\(#,##0.000\)"/>
    <numFmt numFmtId="188" formatCode="mm&quot;월&quot;&quot;₩&quot;&quot;₩&quot;&quot;₩&quot;&quot;₩&quot;&quot;₩&quot;&quot;₩&quot;&quot;₩&quot;&quot;₩&quot;&quot;₩&quot;&quot;₩&quot;&quot;₩&quot;\ dd&quot;일&quot;"/>
    <numFmt numFmtId="189" formatCode="_-[$€-2]* #,##0.00_-;\-[$€-2]* #,##0.00_-;_-[$€-2]* &quot;-&quot;??_-"/>
    <numFmt numFmtId="190" formatCode="\(#,##0\)"/>
    <numFmt numFmtId="191" formatCode="&quot;₩&quot;#,##0;&quot;₩&quot;&quot;₩&quot;&quot;₩&quot;&quot;₩&quot;&quot;₩&quot;&quot;₩&quot;&quot;₩&quot;&quot;₩&quot;&quot;₩&quot;&quot;₩&quot;&quot;₩&quot;&quot;₩&quot;\-#,##0"/>
    <numFmt numFmtId="192" formatCode="yy/m/d"/>
    <numFmt numFmtId="193" formatCode="#,##0.0;\-#,##0.0"/>
    <numFmt numFmtId="194" formatCode="yyyy&quot;년&quot;\ m&quot;월&quot;"/>
    <numFmt numFmtId="195" formatCode="#,##0.0;[Red]\-#,##0.0"/>
    <numFmt numFmtId="196" formatCode="yyyy\-mm\-dd\ hh:mm:ss\.ss"/>
    <numFmt numFmtId="197" formatCode="yyyy&quot;/&quot;m&quot;/&quot;d"/>
    <numFmt numFmtId="198" formatCode="\(\-0.0\)"/>
    <numFmt numFmtId="199" formatCode="#,##0\ &quot;F&quot;;[Red]\-#,##0\ &quot;F&quot;"/>
    <numFmt numFmtId="200" formatCode="mm&quot;월&quot;&quot;₩&quot;&quot;₩&quot;\!\!\ dd&quot;일&quot;"/>
    <numFmt numFmtId="201" formatCode="_-&quot;฿&quot;* #,##0_-;\-&quot;฿&quot;* #,##0_-;_-&quot;฿&quot;* &quot;-&quot;_-;_-@_-"/>
    <numFmt numFmtId="202" formatCode="_-&quot;฿&quot;* #,##0.00_-;\-&quot;฿&quot;* #,##0.00_-;_-&quot;฿&quot;* &quot;-&quot;??_-;_-@_-"/>
    <numFmt numFmtId="203" formatCode="_ &quot;₩&quot;* #,##0.00_ ;_ &quot;₩&quot;* \-#,##0.00_ ;_ &quot;₩&quot;* &quot;-&quot;??_ ;_ @_ "/>
    <numFmt numFmtId="204" formatCode="General_)"/>
    <numFmt numFmtId="205" formatCode="&quot;₩&quot;#,##0.00;[Red]&quot;₩&quot;\-#,##0.00"/>
    <numFmt numFmtId="206" formatCode="_-* #,##0.0_-;\-* #,##0.0_-;_-* &quot;-&quot;_-;_-@_-"/>
    <numFmt numFmtId="207" formatCode="_-* #,##0.000_-;\-* #,##0.000_-;_-* &quot;-&quot;_-;_-@_-"/>
    <numFmt numFmtId="208" formatCode="#,##0;&quot;-&quot;#,##0"/>
    <numFmt numFmtId="209" formatCode="#,##0&quot;억&quot;"/>
    <numFmt numFmtId="210" formatCode="#,##0&quot;M&quot;"/>
    <numFmt numFmtId="211" formatCode="\$#,##0_);\(\$#,##0\)\ &quot;억&quot;"/>
    <numFmt numFmtId="212" formatCode="#,##0.0&quot;억&quot;"/>
    <numFmt numFmtId="213" formatCode="_-* #,##0.00_-;\-* #,##0.00_-;_-* &quot;-&quot;_-;_-@_-"/>
    <numFmt numFmtId="214" formatCode="#,##0.0&quot;M&quot;"/>
    <numFmt numFmtId="215" formatCode="#,##0.00&quot;억&quot;"/>
    <numFmt numFmtId="216" formatCode="\$#,##0"/>
    <numFmt numFmtId="217" formatCode="_(* #,##0_);_(* \(#,##0\);_(* &quot;-&quot;??_);_(@_)"/>
    <numFmt numFmtId="218" formatCode="#,##0;\-#,##0;&quot;-&quot;"/>
    <numFmt numFmtId="219" formatCode="#,##0&quot; VND&quot;"/>
    <numFmt numFmtId="220" formatCode="_-* #,##0\ _₫_-;\-* #,##0\ _₫_-;_-* &quot;-&quot;??\ _₫_-;_-@_-"/>
    <numFmt numFmtId="221" formatCode="_(* #,##0.00_);_(* \(#,##0.00\);_(* &quot;-&quot;_);_(@_)"/>
    <numFmt numFmtId="222" formatCode="_(* #,##0.0_);_(* \(#,##0.0\);_(* &quot;-&quot;_);_(@_)"/>
    <numFmt numFmtId="223" formatCode="#,##0.000_);[Red]\(#,##0.000\)"/>
    <numFmt numFmtId="224" formatCode="0.0"/>
    <numFmt numFmtId="225" formatCode="0.00000"/>
    <numFmt numFmtId="226" formatCode="[$-1010000]d/m/yyyy;@"/>
    <numFmt numFmtId="227" formatCode="#,##0.00;\-#,##0.00;&quot;-&quot;"/>
    <numFmt numFmtId="228" formatCode="#,##0;&quot;▲&quot;#,##0;&quot;-&quot;"/>
    <numFmt numFmtId="229" formatCode="#,##0.0000"/>
  </numFmts>
  <fonts count="16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0"/>
      <color theme="1"/>
      <name val="맑은 고딕"/>
      <family val="3"/>
      <charset val="129"/>
    </font>
    <font>
      <sz val="8"/>
      <name val="Calibri"/>
      <family val="2"/>
      <charset val="129"/>
      <scheme val="minor"/>
    </font>
    <font>
      <b/>
      <sz val="12"/>
      <name val="맑은 고딕"/>
      <family val="3"/>
      <charset val="129"/>
    </font>
    <font>
      <sz val="8"/>
      <name val="바탕체"/>
      <family val="1"/>
      <charset val="129"/>
    </font>
    <font>
      <b/>
      <sz val="12"/>
      <color theme="1"/>
      <name val="맑은 고딕"/>
      <family val="3"/>
      <charset val="129"/>
    </font>
    <font>
      <sz val="10"/>
      <name val="맑은 고딕"/>
      <family val="3"/>
      <charset val="129"/>
    </font>
    <font>
      <b/>
      <sz val="12"/>
      <name val="굴림체"/>
      <family val="3"/>
      <charset val="129"/>
    </font>
    <font>
      <sz val="10"/>
      <name val="MS Sans Serif"/>
      <family val="2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1"/>
      <name val="??"/>
      <family val="3"/>
    </font>
    <font>
      <sz val="11"/>
      <name val="굴림체"/>
      <family val="3"/>
      <charset val="129"/>
    </font>
    <font>
      <sz val="10"/>
      <name val="Helv"/>
      <family val="2"/>
    </font>
    <font>
      <sz val="10"/>
      <name val="Arial"/>
      <family val="2"/>
    </font>
    <font>
      <sz val="12"/>
      <name val="Times New Roman"/>
      <family val="1"/>
    </font>
    <font>
      <sz val="12"/>
      <name val="宋体"/>
      <family val="3"/>
      <charset val="129"/>
    </font>
    <font>
      <sz val="12"/>
      <name val="¹UAAA¼"/>
      <family val="1"/>
      <charset val="129"/>
    </font>
    <font>
      <sz val="11"/>
      <color indexed="8"/>
      <name val="맑은 고딕"/>
      <family val="3"/>
      <charset val="129"/>
    </font>
    <font>
      <sz val="11"/>
      <color indexed="8"/>
      <name val="宋体"/>
      <family val="3"/>
      <charset val="129"/>
    </font>
    <font>
      <sz val="11"/>
      <color indexed="8"/>
      <name val="宋体"/>
      <family val="3"/>
      <charset val="255"/>
    </font>
    <font>
      <sz val="11"/>
      <name val="돋움체"/>
      <family val="3"/>
      <charset val="129"/>
    </font>
    <font>
      <sz val="11"/>
      <color indexed="9"/>
      <name val="맑은 고딕"/>
      <family val="3"/>
      <charset val="129"/>
    </font>
    <font>
      <sz val="11"/>
      <color indexed="9"/>
      <name val="宋体"/>
      <family val="3"/>
      <charset val="255"/>
    </font>
    <font>
      <sz val="10"/>
      <name val="새굴림"/>
      <family val="1"/>
      <charset val="129"/>
    </font>
    <font>
      <sz val="11"/>
      <name val="ⓒoUAAA¨u"/>
      <family val="1"/>
      <charset val="129"/>
    </font>
    <font>
      <sz val="12"/>
      <name val="ⓒoUAAA¨u"/>
      <family val="1"/>
      <charset val="129"/>
    </font>
    <font>
      <sz val="11"/>
      <name val="μ¸¿o"/>
      <family val="3"/>
      <charset val="129"/>
    </font>
    <font>
      <sz val="11"/>
      <name val="￥i￠￢￠?o"/>
      <family val="3"/>
      <charset val="129"/>
    </font>
    <font>
      <sz val="8"/>
      <name val="Times New Roman"/>
      <family val="1"/>
    </font>
    <font>
      <sz val="11"/>
      <name val="¹UAAA¼"/>
      <family val="1"/>
      <charset val="129"/>
    </font>
    <font>
      <sz val="11"/>
      <color indexed="20"/>
      <name val="맑은 고딕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sz val="1"/>
      <color indexed="8"/>
      <name val="Courier"/>
      <family val="3"/>
    </font>
    <font>
      <sz val="10"/>
      <name val="MS Serif"/>
      <family val="1"/>
    </font>
    <font>
      <sz val="10"/>
      <name val="Courier"/>
      <family val="3"/>
    </font>
    <font>
      <sz val="10"/>
      <color indexed="8"/>
      <name val="Arial"/>
      <family val="2"/>
    </font>
    <font>
      <sz val="10"/>
      <color indexed="16"/>
      <name val="MS Serif"/>
      <family val="1"/>
    </font>
    <font>
      <sz val="10"/>
      <name val="굴림"/>
      <family val="3"/>
      <charset val="129"/>
    </font>
    <font>
      <i/>
      <sz val="11"/>
      <color indexed="23"/>
      <name val="맑은 고딕"/>
      <family val="3"/>
      <charset val="129"/>
    </font>
    <font>
      <u/>
      <sz val="7"/>
      <color indexed="36"/>
      <name val="Arial"/>
      <family val="2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u/>
      <sz val="8"/>
      <color indexed="12"/>
      <name val="Times New Roman"/>
      <family val="1"/>
    </font>
    <font>
      <sz val="10"/>
      <name val="PragmaticaCTT"/>
      <family val="1"/>
    </font>
    <font>
      <sz val="11"/>
      <color indexed="62"/>
      <name val="맑은 고딕"/>
      <family val="3"/>
      <charset val="129"/>
    </font>
    <font>
      <sz val="12"/>
      <name val="Helv"/>
      <family val="2"/>
    </font>
    <font>
      <sz val="11"/>
      <color indexed="52"/>
      <name val="맑은 고딕"/>
      <family val="3"/>
      <charset val="129"/>
    </font>
    <font>
      <sz val="12"/>
      <color indexed="9"/>
      <name val="Helv"/>
      <family val="2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8"/>
      <color indexed="8"/>
      <name val="Helv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14"/>
      <name val="AngsanaUPC"/>
      <family val="1"/>
    </font>
    <font>
      <sz val="12"/>
      <name val="นูลมรผ"/>
      <family val="1"/>
    </font>
    <font>
      <sz val="14"/>
      <name val="CordiaUPC"/>
      <family val="2"/>
    </font>
    <font>
      <sz val="11"/>
      <name val="ตธฟ๒"/>
      <family val="3"/>
    </font>
    <font>
      <sz val="12"/>
      <name val="夥鰻羹"/>
      <family val="1"/>
      <charset val="255"/>
    </font>
    <font>
      <b/>
      <sz val="11"/>
      <color indexed="9"/>
      <name val="宋体"/>
      <family val="3"/>
      <charset val="255"/>
    </font>
    <font>
      <sz val="11"/>
      <color indexed="10"/>
      <name val="宋体"/>
      <family val="3"/>
      <charset val="255"/>
    </font>
    <font>
      <b/>
      <sz val="11"/>
      <color indexed="52"/>
      <name val="宋体"/>
      <family val="3"/>
      <charset val="255"/>
    </font>
    <font>
      <b/>
      <sz val="11"/>
      <color rgb="FFFA7D00"/>
      <name val="Calibri"/>
      <family val="3"/>
      <charset val="129"/>
      <scheme val="minor"/>
    </font>
    <font>
      <sz val="11"/>
      <color indexed="60"/>
      <name val="宋体"/>
      <family val="3"/>
      <charset val="255"/>
    </font>
    <font>
      <sz val="12"/>
      <name val="Courier"/>
      <family val="3"/>
    </font>
    <font>
      <sz val="12"/>
      <name val="官帕眉"/>
      <family val="3"/>
      <charset val="255"/>
    </font>
    <font>
      <sz val="10"/>
      <color rgb="FF9C0006"/>
      <name val="Calibri"/>
      <family val="3"/>
      <charset val="129"/>
      <scheme val="minor"/>
    </font>
    <font>
      <u/>
      <sz val="7.5"/>
      <color indexed="36"/>
      <name val="Arial"/>
      <family val="2"/>
    </font>
    <font>
      <sz val="14"/>
      <name val="뼻뮝"/>
      <family val="1"/>
      <charset val="129"/>
    </font>
    <font>
      <sz val="11"/>
      <color indexed="52"/>
      <name val="宋体"/>
      <family val="3"/>
      <charset val="255"/>
    </font>
    <font>
      <sz val="11"/>
      <color rgb="FF9C6500"/>
      <name val="Calibri"/>
      <family val="3"/>
      <charset val="129"/>
      <scheme val="minor"/>
    </font>
    <font>
      <sz val="12"/>
      <name val="宋体"/>
      <family val="3"/>
      <charset val="255"/>
    </font>
    <font>
      <sz val="12"/>
      <name val="뼻뮝"/>
      <family val="1"/>
      <charset val="129"/>
    </font>
    <font>
      <sz val="11"/>
      <color indexed="62"/>
      <name val="宋体"/>
      <family val="3"/>
      <charset val="255"/>
    </font>
    <font>
      <b/>
      <sz val="11"/>
      <color indexed="63"/>
      <name val="宋体"/>
      <family val="3"/>
      <charset val="255"/>
    </font>
    <font>
      <sz val="10"/>
      <color indexed="8"/>
      <name val="맑은 고딕"/>
      <family val="3"/>
      <charset val="129"/>
    </font>
    <font>
      <sz val="10"/>
      <color theme="1"/>
      <name val="Calibri"/>
      <family val="2"/>
      <charset val="129"/>
      <scheme val="minor"/>
    </font>
    <font>
      <sz val="11"/>
      <color theme="1"/>
      <name val="Calibri"/>
      <family val="3"/>
      <charset val="129"/>
      <scheme val="minor"/>
    </font>
    <font>
      <sz val="10"/>
      <color theme="1"/>
      <name val="Calibri"/>
      <family val="3"/>
      <charset val="129"/>
      <scheme val="minor"/>
    </font>
    <font>
      <sz val="10"/>
      <color indexed="17"/>
      <name val="Arial"/>
      <family val="2"/>
    </font>
    <font>
      <sz val="10"/>
      <name val="Geneva"/>
      <family val="2"/>
    </font>
    <font>
      <sz val="12"/>
      <name val="굴림체"/>
      <family val="3"/>
      <charset val="129"/>
    </font>
    <font>
      <sz val="13"/>
      <name val="굴림체"/>
      <family val="3"/>
      <charset val="129"/>
    </font>
    <font>
      <sz val="12"/>
      <name val="견고딕"/>
      <family val="1"/>
      <charset val="129"/>
    </font>
    <font>
      <sz val="10"/>
      <name val="궁서(English)"/>
      <family val="3"/>
      <charset val="129"/>
    </font>
    <font>
      <sz val="11"/>
      <color indexed="20"/>
      <name val="宋体"/>
      <family val="3"/>
      <charset val="255"/>
    </font>
    <font>
      <sz val="12"/>
      <name val="疙炼"/>
      <family val="1"/>
    </font>
    <font>
      <sz val="11"/>
      <name val="돋움"/>
      <family val="2"/>
      <charset val="129"/>
    </font>
    <font>
      <b/>
      <sz val="18"/>
      <color indexed="56"/>
      <name val="宋体"/>
      <family val="3"/>
      <charset val="255"/>
    </font>
    <font>
      <b/>
      <sz val="15"/>
      <color indexed="56"/>
      <name val="宋体"/>
      <family val="3"/>
      <charset val="255"/>
    </font>
    <font>
      <b/>
      <sz val="13"/>
      <color indexed="56"/>
      <name val="宋体"/>
      <family val="3"/>
      <charset val="255"/>
    </font>
    <font>
      <b/>
      <sz val="11"/>
      <color indexed="56"/>
      <name val="宋体"/>
      <family val="3"/>
      <charset val="255"/>
    </font>
    <font>
      <sz val="10"/>
      <color indexed="13"/>
      <name val="Arial"/>
      <family val="2"/>
    </font>
    <font>
      <u/>
      <sz val="8.25"/>
      <color indexed="12"/>
      <name val="돋움"/>
      <family val="3"/>
      <charset val="129"/>
    </font>
    <font>
      <i/>
      <sz val="11"/>
      <color indexed="23"/>
      <name val="宋体"/>
      <family val="3"/>
      <charset val="255"/>
    </font>
    <font>
      <sz val="11"/>
      <color indexed="17"/>
      <name val="宋体"/>
      <family val="3"/>
      <charset val="255"/>
    </font>
    <font>
      <b/>
      <sz val="11"/>
      <color indexed="8"/>
      <name val="宋体"/>
      <family val="3"/>
      <charset val="255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11"/>
      <name val="맑은 고딕"/>
      <family val="3"/>
      <charset val="129"/>
    </font>
    <font>
      <b/>
      <sz val="10"/>
      <color theme="1"/>
      <name val="Calibri"/>
      <family val="3"/>
      <charset val="129"/>
      <scheme val="minor"/>
    </font>
    <font>
      <b/>
      <sz val="1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11"/>
      <color theme="0"/>
      <name val="Calibri"/>
      <family val="2"/>
      <charset val="129"/>
      <scheme val="minor"/>
    </font>
    <font>
      <sz val="11"/>
      <color theme="0"/>
      <name val="Calibri"/>
      <family val="3"/>
      <charset val="129"/>
      <scheme val="minor"/>
    </font>
    <font>
      <sz val="11"/>
      <name val="Calibri"/>
      <family val="2"/>
      <charset val="129"/>
      <scheme val="minor"/>
    </font>
    <font>
      <sz val="10"/>
      <color theme="0"/>
      <name val="Calibri"/>
      <family val="3"/>
      <charset val="129"/>
      <scheme val="minor"/>
    </font>
    <font>
      <sz val="10"/>
      <name val="Times New Roman"/>
      <family val="1"/>
    </font>
    <font>
      <sz val="11"/>
      <color rgb="FFFF0000"/>
      <name val="Calibri"/>
      <family val="2"/>
      <charset val="129"/>
      <scheme val="minor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i/>
      <sz val="10"/>
      <name val="맑은 고딕"/>
      <family val="3"/>
      <charset val="129"/>
    </font>
    <font>
      <u/>
      <sz val="11"/>
      <color theme="10"/>
      <name val="돋움"/>
      <family val="3"/>
      <charset val="129"/>
    </font>
    <font>
      <sz val="9"/>
      <color rgb="FF000000"/>
      <name val="맑은 고딕"/>
      <family val="3"/>
      <charset val="129"/>
    </font>
    <font>
      <sz val="9"/>
      <color rgb="FFFF0000"/>
      <name val="Arial"/>
      <family val="2"/>
    </font>
    <font>
      <sz val="9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0"/>
      <name val="Times New Roman"/>
      <family val="1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rgb="FFFF0000"/>
      <name val="Arial"/>
      <family val="2"/>
    </font>
    <font>
      <sz val="12"/>
      <name val="宋体"/>
      <charset val="129"/>
    </font>
    <font>
      <sz val="12"/>
      <name val=".vntime"/>
      <family val="2"/>
    </font>
    <font>
      <sz val="12"/>
      <color theme="1"/>
      <name val=".VnTime"/>
      <family val="2"/>
    </font>
    <font>
      <sz val="11"/>
      <color rgb="FF000000"/>
      <name val="Calibri"/>
      <family val="2"/>
    </font>
    <font>
      <sz val="10"/>
      <name val="맑은 고딕"/>
      <family val="3"/>
      <charset val="129"/>
    </font>
    <font>
      <b/>
      <sz val="11"/>
      <color rgb="FFFF0000"/>
      <name val="Calibri"/>
      <family val="3"/>
      <charset val="129"/>
      <scheme val="minor"/>
    </font>
    <font>
      <sz val="10"/>
      <color rgb="FFFF0000"/>
      <name val="Times New Roman"/>
      <family val="1"/>
    </font>
    <font>
      <sz val="10"/>
      <name val="바탕"/>
      <family val="1"/>
      <charset val="129"/>
    </font>
    <font>
      <sz val="10"/>
      <color indexed="8"/>
      <name val="Times New Roman"/>
      <family val="1"/>
    </font>
    <font>
      <sz val="9"/>
      <name val="Times New Roman"/>
      <family val="1"/>
    </font>
    <font>
      <sz val="9"/>
      <color rgb="FFFF0000"/>
      <name val="Calibri"/>
      <family val="2"/>
      <charset val="129"/>
      <scheme val="minor"/>
    </font>
    <font>
      <sz val="10"/>
      <color rgb="FFFF0000"/>
      <name val="Calibri"/>
      <family val="2"/>
      <charset val="129"/>
      <scheme val="minor"/>
    </font>
    <font>
      <sz val="11"/>
      <color rgb="FFFF0000"/>
      <name val="Times New Roman"/>
      <family val="1"/>
    </font>
  </fonts>
  <fills count="5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ck">
        <color rgb="FF0000FF"/>
      </left>
      <right/>
      <top style="thick">
        <color rgb="FF0000FF"/>
      </top>
      <bottom style="thin">
        <color indexed="64"/>
      </bottom>
      <diagonal/>
    </border>
    <border>
      <left/>
      <right style="thick">
        <color rgb="FF0000FF"/>
      </right>
      <top style="thick">
        <color rgb="FF0000FF"/>
      </top>
      <bottom style="thin">
        <color indexed="64"/>
      </bottom>
      <diagonal/>
    </border>
    <border>
      <left style="thick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FF"/>
      </right>
      <top style="thin">
        <color indexed="64"/>
      </top>
      <bottom style="thin">
        <color indexed="64"/>
      </bottom>
      <diagonal/>
    </border>
    <border>
      <left style="thick">
        <color rgb="FF0000FF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rgb="FF0000FF"/>
      </right>
      <top style="thin">
        <color indexed="64"/>
      </top>
      <bottom/>
      <diagonal/>
    </border>
    <border>
      <left style="thick">
        <color rgb="FF0000FF"/>
      </left>
      <right style="thin">
        <color indexed="64"/>
      </right>
      <top/>
      <bottom/>
      <diagonal/>
    </border>
    <border>
      <left style="thin">
        <color indexed="64"/>
      </left>
      <right style="thick">
        <color rgb="FF0000FF"/>
      </right>
      <top/>
      <bottom/>
      <diagonal/>
    </border>
    <border>
      <left style="thick">
        <color rgb="FF0000FF"/>
      </left>
      <right style="thin">
        <color indexed="64"/>
      </right>
      <top style="thin">
        <color indexed="64"/>
      </top>
      <bottom style="thick">
        <color rgb="FF0000FF"/>
      </bottom>
      <diagonal/>
    </border>
    <border>
      <left style="thin">
        <color indexed="64"/>
      </left>
      <right style="thick">
        <color rgb="FF0000FF"/>
      </right>
      <top style="thin">
        <color indexed="64"/>
      </top>
      <bottom style="thick">
        <color rgb="FF0000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ck">
        <color rgb="FF0000FF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</borders>
  <cellStyleXfs count="10680">
    <xf numFmtId="0" fontId="0" fillId="0" borderId="0">
      <alignment vertical="center"/>
    </xf>
    <xf numFmtId="167" fontId="2" fillId="0" borderId="0" applyFont="0" applyFill="0" applyBorder="0" applyAlignment="0" applyProtection="0">
      <alignment vertical="center"/>
    </xf>
    <xf numFmtId="165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2" fontId="11" fillId="0" borderId="0" applyNumberFormat="0" applyFont="0" applyFill="0" applyBorder="0" applyAlignment="0" applyProtection="0"/>
    <xf numFmtId="172" fontId="11" fillId="0" borderId="0" applyNumberFormat="0" applyFont="0" applyFill="0" applyBorder="0" applyAlignment="0" applyProtection="0"/>
    <xf numFmtId="173" fontId="11" fillId="0" borderId="0" applyNumberFormat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/>
    <xf numFmtId="0" fontId="12" fillId="0" borderId="0"/>
    <xf numFmtId="174" fontId="13" fillId="0" borderId="0" applyFont="0" applyFill="0" applyBorder="0" applyAlignment="0" applyProtection="0"/>
    <xf numFmtId="0" fontId="14" fillId="0" borderId="0" applyFont="0" applyFill="0" applyBorder="0" applyAlignment="0" applyProtection="0"/>
    <xf numFmtId="9" fontId="12" fillId="0" borderId="0" applyFont="0" applyFill="0" applyBorder="0" applyAlignment="0" applyProtection="0"/>
    <xf numFmtId="175" fontId="13" fillId="0" borderId="0" applyFont="0" applyFill="0" applyBorder="0" applyAlignment="0" applyProtection="0"/>
    <xf numFmtId="0" fontId="15" fillId="0" borderId="0"/>
    <xf numFmtId="0" fontId="11" fillId="0" borderId="0" applyFont="0" applyFill="0" applyBorder="0" applyAlignment="0" applyProtection="0"/>
    <xf numFmtId="0" fontId="16" fillId="0" borderId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6" fillId="0" borderId="0"/>
    <xf numFmtId="0" fontId="16" fillId="0" borderId="0"/>
    <xf numFmtId="0" fontId="11" fillId="0" borderId="0" applyFont="0" applyFill="0" applyBorder="0" applyAlignment="0" applyProtection="0"/>
    <xf numFmtId="0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2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6" fillId="0" borderId="0" applyFont="0" applyFill="0" applyBorder="0" applyAlignment="0" applyProtection="0"/>
    <xf numFmtId="176" fontId="12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168" fontId="11" fillId="0" borderId="0" applyFont="0" applyFill="0" applyBorder="0" applyAlignment="0" applyProtection="0"/>
    <xf numFmtId="0" fontId="14" fillId="0" borderId="0" applyFont="0" applyFill="0" applyBorder="0" applyAlignment="0" applyProtection="0"/>
    <xf numFmtId="177" fontId="12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6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2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/>
    <xf numFmtId="0" fontId="15" fillId="0" borderId="0"/>
    <xf numFmtId="0" fontId="16" fillId="0" borderId="0"/>
    <xf numFmtId="0" fontId="15" fillId="0" borderId="0"/>
    <xf numFmtId="0" fontId="15" fillId="0" borderId="0"/>
    <xf numFmtId="0" fontId="16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6" fillId="0" borderId="0"/>
    <xf numFmtId="0" fontId="16" fillId="0" borderId="0"/>
    <xf numFmtId="0" fontId="15" fillId="0" borderId="0"/>
    <xf numFmtId="0" fontId="16" fillId="0" borderId="0"/>
    <xf numFmtId="0" fontId="12" fillId="0" borderId="0" applyFont="0" applyFill="0" applyBorder="0" applyAlignment="0" applyProtection="0"/>
    <xf numFmtId="0" fontId="15" fillId="0" borderId="0"/>
    <xf numFmtId="178" fontId="12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6" fillId="0" borderId="0"/>
    <xf numFmtId="0" fontId="17" fillId="0" borderId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8" fillId="0" borderId="0" applyNumberFormat="0" applyFill="0" applyBorder="0" applyAlignment="0" applyProtection="0"/>
    <xf numFmtId="9" fontId="19" fillId="0" borderId="0" applyFont="0" applyFill="0" applyBorder="0" applyAlignment="0" applyProtection="0"/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10" fillId="0" borderId="0"/>
    <xf numFmtId="0" fontId="31" fillId="0" borderId="0">
      <alignment horizontal="center" wrapText="1"/>
      <protection locked="0"/>
    </xf>
    <xf numFmtId="0" fontId="32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33" fillId="10" borderId="0" applyNumberFormat="0" applyBorder="0" applyAlignment="0" applyProtection="0">
      <alignment vertical="center"/>
    </xf>
    <xf numFmtId="0" fontId="28" fillId="0" borderId="0"/>
    <xf numFmtId="0" fontId="19" fillId="0" borderId="0"/>
    <xf numFmtId="0" fontId="34" fillId="0" borderId="0">
      <alignment vertical="center"/>
    </xf>
    <xf numFmtId="0" fontId="16" fillId="0" borderId="0"/>
    <xf numFmtId="0" fontId="35" fillId="0" borderId="0"/>
    <xf numFmtId="179" fontId="11" fillId="0" borderId="0" applyFill="0" applyBorder="0" applyAlignment="0"/>
    <xf numFmtId="180" fontId="15" fillId="0" borderId="0" applyFill="0" applyBorder="0" applyAlignment="0"/>
    <xf numFmtId="181" fontId="15" fillId="0" borderId="0" applyFill="0" applyBorder="0" applyAlignment="0"/>
    <xf numFmtId="182" fontId="15" fillId="0" borderId="0" applyFill="0" applyBorder="0" applyAlignment="0"/>
    <xf numFmtId="183" fontId="11" fillId="0" borderId="0" applyFill="0" applyBorder="0" applyAlignment="0"/>
    <xf numFmtId="44" fontId="15" fillId="0" borderId="0" applyFill="0" applyBorder="0" applyAlignment="0"/>
    <xf numFmtId="184" fontId="15" fillId="0" borderId="0" applyFill="0" applyBorder="0" applyAlignment="0"/>
    <xf numFmtId="180" fontId="15" fillId="0" borderId="0" applyFill="0" applyBorder="0" applyAlignment="0"/>
    <xf numFmtId="0" fontId="36" fillId="27" borderId="14" applyNumberFormat="0" applyAlignment="0" applyProtection="0">
      <alignment vertical="center"/>
    </xf>
    <xf numFmtId="0" fontId="37" fillId="0" borderId="0"/>
    <xf numFmtId="0" fontId="38" fillId="28" borderId="15" applyNumberFormat="0" applyAlignment="0" applyProtection="0">
      <alignment vertical="center"/>
    </xf>
    <xf numFmtId="10" fontId="28" fillId="0" borderId="0" applyFont="0" applyFill="0" applyBorder="0" applyAlignment="0" applyProtection="0"/>
    <xf numFmtId="4" fontId="39" fillId="0" borderId="0">
      <protection locked="0"/>
    </xf>
    <xf numFmtId="44" fontId="15" fillId="0" borderId="0" applyFont="0" applyFill="0" applyBorder="0" applyAlignment="0" applyProtection="0"/>
    <xf numFmtId="0" fontId="40" fillId="0" borderId="0" applyNumberFormat="0" applyAlignment="0">
      <alignment horizontal="left"/>
    </xf>
    <xf numFmtId="0" fontId="41" fillId="0" borderId="0" applyNumberFormat="0" applyAlignment="0"/>
    <xf numFmtId="0" fontId="39" fillId="0" borderId="0">
      <protection locked="0"/>
    </xf>
    <xf numFmtId="180" fontId="15" fillId="0" borderId="0" applyFont="0" applyFill="0" applyBorder="0" applyAlignment="0" applyProtection="0"/>
    <xf numFmtId="187" fontId="14" fillId="0" borderId="0"/>
    <xf numFmtId="188" fontId="11" fillId="0" borderId="0">
      <protection locked="0"/>
    </xf>
    <xf numFmtId="14" fontId="42" fillId="0" borderId="0" applyFill="0" applyBorder="0" applyAlignment="0"/>
    <xf numFmtId="188" fontId="11" fillId="0" borderId="0">
      <protection locked="0"/>
    </xf>
    <xf numFmtId="38" fontId="10" fillId="0" borderId="16">
      <alignment vertical="center"/>
    </xf>
    <xf numFmtId="44" fontId="15" fillId="0" borderId="0" applyFill="0" applyBorder="0" applyAlignment="0"/>
    <xf numFmtId="180" fontId="15" fillId="0" borderId="0" applyFill="0" applyBorder="0" applyAlignment="0"/>
    <xf numFmtId="44" fontId="15" fillId="0" borderId="0" applyFill="0" applyBorder="0" applyAlignment="0"/>
    <xf numFmtId="184" fontId="15" fillId="0" borderId="0" applyFill="0" applyBorder="0" applyAlignment="0"/>
    <xf numFmtId="180" fontId="15" fillId="0" borderId="0" applyFill="0" applyBorder="0" applyAlignment="0"/>
    <xf numFmtId="0" fontId="43" fillId="0" borderId="0" applyNumberFormat="0" applyAlignment="0">
      <alignment horizontal="left"/>
    </xf>
    <xf numFmtId="189" fontId="44" fillId="0" borderId="0" applyFont="0" applyFill="0" applyBorder="0" applyAlignment="0" applyProtection="0"/>
    <xf numFmtId="0" fontId="45" fillId="0" borderId="0" applyNumberFormat="0" applyFill="0" applyBorder="0" applyAlignment="0" applyProtection="0">
      <alignment vertical="center"/>
    </xf>
    <xf numFmtId="190" fontId="11" fillId="0" borderId="0"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47" fillId="11" borderId="0" applyNumberFormat="0" applyBorder="0" applyAlignment="0" applyProtection="0">
      <alignment vertical="center"/>
    </xf>
    <xf numFmtId="38" fontId="48" fillId="29" borderId="0" applyNumberFormat="0" applyBorder="0" applyAlignment="0" applyProtection="0"/>
    <xf numFmtId="0" fontId="49" fillId="0" borderId="0">
      <alignment horizontal="left"/>
    </xf>
    <xf numFmtId="0" fontId="50" fillId="0" borderId="17" applyNumberFormat="0" applyAlignment="0" applyProtection="0">
      <alignment horizontal="left" vertical="center"/>
    </xf>
    <xf numFmtId="0" fontId="50" fillId="0" borderId="17" applyNumberFormat="0" applyAlignment="0" applyProtection="0">
      <alignment horizontal="left" vertical="center"/>
    </xf>
    <xf numFmtId="0" fontId="50" fillId="0" borderId="17" applyNumberFormat="0" applyAlignment="0" applyProtection="0">
      <alignment horizontal="left" vertical="center"/>
    </xf>
    <xf numFmtId="0" fontId="50" fillId="0" borderId="17" applyNumberFormat="0" applyAlignment="0" applyProtection="0">
      <alignment horizontal="left" vertical="center"/>
    </xf>
    <xf numFmtId="0" fontId="50" fillId="0" borderId="17" applyNumberFormat="0" applyAlignment="0" applyProtection="0">
      <alignment horizontal="left" vertical="center"/>
    </xf>
    <xf numFmtId="0" fontId="50" fillId="0" borderId="17" applyNumberFormat="0" applyAlignment="0" applyProtection="0">
      <alignment horizontal="left" vertical="center"/>
    </xf>
    <xf numFmtId="0" fontId="50" fillId="0" borderId="17" applyNumberFormat="0" applyAlignment="0" applyProtection="0">
      <alignment horizontal="left" vertical="center"/>
    </xf>
    <xf numFmtId="0" fontId="50" fillId="0" borderId="17" applyNumberFormat="0" applyAlignment="0" applyProtection="0">
      <alignment horizontal="left" vertical="center"/>
    </xf>
    <xf numFmtId="0" fontId="50" fillId="0" borderId="17" applyNumberFormat="0" applyAlignment="0" applyProtection="0">
      <alignment horizontal="left" vertical="center"/>
    </xf>
    <xf numFmtId="0" fontId="50" fillId="0" borderId="18">
      <alignment horizontal="left" vertical="center"/>
    </xf>
    <xf numFmtId="0" fontId="50" fillId="0" borderId="18">
      <alignment horizontal="left" vertical="center"/>
    </xf>
    <xf numFmtId="0" fontId="51" fillId="0" borderId="19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191" fontId="11" fillId="0" borderId="0">
      <protection locked="0"/>
    </xf>
    <xf numFmtId="191" fontId="11" fillId="0" borderId="0"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5" fillId="0" borderId="0"/>
    <xf numFmtId="192" fontId="12" fillId="0" borderId="0" applyFont="0" applyFill="0" applyBorder="0" applyAlignment="0" applyProtection="0"/>
    <xf numFmtId="0" fontId="56" fillId="14" borderId="14" applyNumberFormat="0" applyAlignment="0" applyProtection="0">
      <alignment vertical="center"/>
    </xf>
    <xf numFmtId="10" fontId="48" fillId="29" borderId="10" applyNumberFormat="0" applyBorder="0" applyAlignment="0" applyProtection="0"/>
    <xf numFmtId="10" fontId="48" fillId="29" borderId="10" applyNumberFormat="0" applyBorder="0" applyAlignment="0" applyProtection="0"/>
    <xf numFmtId="180" fontId="57" fillId="30" borderId="0"/>
    <xf numFmtId="0" fontId="56" fillId="14" borderId="14" applyNumberFormat="0" applyAlignment="0" applyProtection="0">
      <alignment vertical="center"/>
    </xf>
    <xf numFmtId="176" fontId="12" fillId="0" borderId="0" applyFont="0" applyFill="0" applyBorder="0" applyAlignment="0" applyProtection="0"/>
    <xf numFmtId="44" fontId="15" fillId="0" borderId="0" applyFill="0" applyBorder="0" applyAlignment="0"/>
    <xf numFmtId="180" fontId="15" fillId="0" borderId="0" applyFill="0" applyBorder="0" applyAlignment="0"/>
    <xf numFmtId="44" fontId="15" fillId="0" borderId="0" applyFill="0" applyBorder="0" applyAlignment="0"/>
    <xf numFmtId="184" fontId="15" fillId="0" borderId="0" applyFill="0" applyBorder="0" applyAlignment="0"/>
    <xf numFmtId="180" fontId="15" fillId="0" borderId="0" applyFill="0" applyBorder="0" applyAlignment="0"/>
    <xf numFmtId="0" fontId="58" fillId="0" borderId="22" applyNumberFormat="0" applyFill="0" applyAlignment="0" applyProtection="0">
      <alignment vertical="center"/>
    </xf>
    <xf numFmtId="180" fontId="59" fillId="31" borderId="0"/>
    <xf numFmtId="193" fontId="11" fillId="0" borderId="0" applyFont="0" applyFill="0" applyBorder="0" applyAlignment="0" applyProtection="0"/>
    <xf numFmtId="194" fontId="11" fillId="0" borderId="0" applyFont="0" applyFill="0" applyBorder="0" applyAlignment="0" applyProtection="0"/>
    <xf numFmtId="0" fontId="60" fillId="0" borderId="23"/>
    <xf numFmtId="195" fontId="11" fillId="0" borderId="0" applyFont="0" applyFill="0" applyBorder="0" applyAlignment="0" applyProtection="0"/>
    <xf numFmtId="196" fontId="11" fillId="0" borderId="0" applyFont="0" applyFill="0" applyBorder="0" applyAlignment="0" applyProtection="0"/>
    <xf numFmtId="0" fontId="61" fillId="32" borderId="0" applyNumberFormat="0" applyBorder="0" applyAlignment="0" applyProtection="0">
      <alignment vertical="center"/>
    </xf>
    <xf numFmtId="0" fontId="12" fillId="0" borderId="0"/>
    <xf numFmtId="0" fontId="20" fillId="33" borderId="24" applyNumberFormat="0" applyFont="0" applyAlignment="0" applyProtection="0">
      <alignment vertical="center"/>
    </xf>
    <xf numFmtId="0" fontId="62" fillId="27" borderId="25" applyNumberFormat="0" applyAlignment="0" applyProtection="0">
      <alignment vertical="center"/>
    </xf>
    <xf numFmtId="14" fontId="31" fillId="0" borderId="0">
      <alignment horizontal="center" wrapText="1"/>
      <protection locked="0"/>
    </xf>
    <xf numFmtId="0" fontId="39" fillId="0" borderId="0">
      <protection locked="0"/>
    </xf>
    <xf numFmtId="183" fontId="11" fillId="0" borderId="0" applyFont="0" applyFill="0" applyBorder="0" applyAlignment="0" applyProtection="0"/>
    <xf numFmtId="197" fontId="11" fillId="0" borderId="0" applyFont="0" applyFill="0" applyBorder="0" applyAlignment="0" applyProtection="0"/>
    <xf numFmtId="10" fontId="16" fillId="0" borderId="0" applyFont="0" applyFill="0" applyBorder="0" applyAlignment="0" applyProtection="0"/>
    <xf numFmtId="198" fontId="11" fillId="0" borderId="0" applyFont="0" applyFill="0" applyBorder="0" applyAlignment="0" applyProtection="0"/>
    <xf numFmtId="44" fontId="15" fillId="0" borderId="0" applyFill="0" applyBorder="0" applyAlignment="0"/>
    <xf numFmtId="180" fontId="15" fillId="0" borderId="0" applyFill="0" applyBorder="0" applyAlignment="0"/>
    <xf numFmtId="44" fontId="15" fillId="0" borderId="0" applyFill="0" applyBorder="0" applyAlignment="0"/>
    <xf numFmtId="184" fontId="15" fillId="0" borderId="0" applyFill="0" applyBorder="0" applyAlignment="0"/>
    <xf numFmtId="180" fontId="15" fillId="0" borderId="0" applyFill="0" applyBorder="0" applyAlignment="0"/>
    <xf numFmtId="199" fontId="16" fillId="0" borderId="0"/>
    <xf numFmtId="0" fontId="10" fillId="0" borderId="0" applyNumberFormat="0" applyFont="0" applyFill="0" applyBorder="0" applyAlignment="0" applyProtection="0">
      <alignment horizontal="left"/>
    </xf>
    <xf numFmtId="0" fontId="14" fillId="0" borderId="0" applyFont="0" applyFill="0" applyBorder="0" applyAlignment="0" applyProtection="0"/>
    <xf numFmtId="200" fontId="12" fillId="0" borderId="0" applyFont="0" applyFill="0" applyBorder="0" applyAlignment="0" applyProtection="0"/>
    <xf numFmtId="0" fontId="16" fillId="0" borderId="0" applyNumberFormat="0" applyFill="0" applyBorder="0" applyAlignment="0" applyProtection="0">
      <alignment horizontal="left"/>
    </xf>
    <xf numFmtId="4" fontId="63" fillId="32" borderId="26" applyNumberFormat="0" applyProtection="0">
      <alignment vertical="center"/>
    </xf>
    <xf numFmtId="4" fontId="63" fillId="32" borderId="26" applyNumberFormat="0" applyProtection="0">
      <alignment vertical="center"/>
    </xf>
    <xf numFmtId="4" fontId="64" fillId="34" borderId="26" applyNumberFormat="0" applyProtection="0">
      <alignment vertical="center"/>
    </xf>
    <xf numFmtId="4" fontId="64" fillId="34" borderId="26" applyNumberFormat="0" applyProtection="0">
      <alignment vertical="center"/>
    </xf>
    <xf numFmtId="4" fontId="63" fillId="34" borderId="26" applyNumberFormat="0" applyProtection="0">
      <alignment horizontal="left" vertical="center" indent="1"/>
    </xf>
    <xf numFmtId="4" fontId="63" fillId="34" borderId="26" applyNumberFormat="0" applyProtection="0">
      <alignment horizontal="left" vertical="center" indent="1"/>
    </xf>
    <xf numFmtId="0" fontId="63" fillId="34" borderId="26" applyNumberFormat="0" applyProtection="0">
      <alignment horizontal="left" vertical="top" indent="1"/>
    </xf>
    <xf numFmtId="0" fontId="63" fillId="34" borderId="26" applyNumberFormat="0" applyProtection="0">
      <alignment horizontal="left" vertical="top" indent="1"/>
    </xf>
    <xf numFmtId="4" fontId="63" fillId="35" borderId="0" applyNumberFormat="0" applyProtection="0">
      <alignment horizontal="left" vertical="center" indent="1"/>
    </xf>
    <xf numFmtId="4" fontId="42" fillId="10" borderId="26" applyNumberFormat="0" applyProtection="0">
      <alignment horizontal="right" vertical="center"/>
    </xf>
    <xf numFmtId="4" fontId="42" fillId="10" borderId="26" applyNumberFormat="0" applyProtection="0">
      <alignment horizontal="right" vertical="center"/>
    </xf>
    <xf numFmtId="4" fontId="42" fillId="16" borderId="26" applyNumberFormat="0" applyProtection="0">
      <alignment horizontal="right" vertical="center"/>
    </xf>
    <xf numFmtId="4" fontId="42" fillId="16" borderId="26" applyNumberFormat="0" applyProtection="0">
      <alignment horizontal="right" vertical="center"/>
    </xf>
    <xf numFmtId="4" fontId="42" fillId="24" borderId="26" applyNumberFormat="0" applyProtection="0">
      <alignment horizontal="right" vertical="center"/>
    </xf>
    <xf numFmtId="4" fontId="42" fillId="24" borderId="26" applyNumberFormat="0" applyProtection="0">
      <alignment horizontal="right" vertical="center"/>
    </xf>
    <xf numFmtId="4" fontId="42" fillId="18" borderId="26" applyNumberFormat="0" applyProtection="0">
      <alignment horizontal="right" vertical="center"/>
    </xf>
    <xf numFmtId="4" fontId="42" fillId="18" borderId="26" applyNumberFormat="0" applyProtection="0">
      <alignment horizontal="right" vertical="center"/>
    </xf>
    <xf numFmtId="4" fontId="42" fillId="22" borderId="26" applyNumberFormat="0" applyProtection="0">
      <alignment horizontal="right" vertical="center"/>
    </xf>
    <xf numFmtId="4" fontId="42" fillId="22" borderId="26" applyNumberFormat="0" applyProtection="0">
      <alignment horizontal="right" vertical="center"/>
    </xf>
    <xf numFmtId="4" fontId="42" fillId="26" borderId="26" applyNumberFormat="0" applyProtection="0">
      <alignment horizontal="right" vertical="center"/>
    </xf>
    <xf numFmtId="4" fontId="42" fillId="26" borderId="26" applyNumberFormat="0" applyProtection="0">
      <alignment horizontal="right" vertical="center"/>
    </xf>
    <xf numFmtId="4" fontId="42" fillId="25" borderId="26" applyNumberFormat="0" applyProtection="0">
      <alignment horizontal="right" vertical="center"/>
    </xf>
    <xf numFmtId="4" fontId="42" fillId="25" borderId="26" applyNumberFormat="0" applyProtection="0">
      <alignment horizontal="right" vertical="center"/>
    </xf>
    <xf numFmtId="4" fontId="42" fillId="36" borderId="26" applyNumberFormat="0" applyProtection="0">
      <alignment horizontal="right" vertical="center"/>
    </xf>
    <xf numFmtId="4" fontId="42" fillId="36" borderId="26" applyNumberFormat="0" applyProtection="0">
      <alignment horizontal="right" vertical="center"/>
    </xf>
    <xf numFmtId="4" fontId="42" fillId="17" borderId="26" applyNumberFormat="0" applyProtection="0">
      <alignment horizontal="right" vertical="center"/>
    </xf>
    <xf numFmtId="4" fontId="42" fillId="17" borderId="26" applyNumberFormat="0" applyProtection="0">
      <alignment horizontal="right" vertical="center"/>
    </xf>
    <xf numFmtId="4" fontId="63" fillId="37" borderId="27" applyNumberFormat="0" applyProtection="0">
      <alignment horizontal="left" vertical="center" indent="1"/>
    </xf>
    <xf numFmtId="4" fontId="63" fillId="37" borderId="27" applyNumberFormat="0" applyProtection="0">
      <alignment horizontal="left" vertical="center" indent="1"/>
    </xf>
    <xf numFmtId="4" fontId="63" fillId="37" borderId="27" applyNumberFormat="0" applyProtection="0">
      <alignment horizontal="left" vertical="center" indent="1"/>
    </xf>
    <xf numFmtId="4" fontId="63" fillId="37" borderId="27" applyNumberFormat="0" applyProtection="0">
      <alignment horizontal="left" vertical="center" indent="1"/>
    </xf>
    <xf numFmtId="4" fontId="42" fillId="38" borderId="0" applyNumberFormat="0" applyProtection="0">
      <alignment horizontal="left" vertical="center" indent="1"/>
    </xf>
    <xf numFmtId="4" fontId="65" fillId="39" borderId="0" applyNumberFormat="0" applyProtection="0">
      <alignment horizontal="left" vertical="center" indent="1"/>
    </xf>
    <xf numFmtId="4" fontId="42" fillId="40" borderId="26" applyNumberFormat="0" applyProtection="0">
      <alignment horizontal="right" vertical="center"/>
    </xf>
    <xf numFmtId="4" fontId="42" fillId="40" borderId="26" applyNumberFormat="0" applyProtection="0">
      <alignment horizontal="right" vertical="center"/>
    </xf>
    <xf numFmtId="4" fontId="42" fillId="38" borderId="0" applyNumberFormat="0" applyProtection="0">
      <alignment horizontal="left" vertical="center" indent="1"/>
    </xf>
    <xf numFmtId="4" fontId="42" fillId="35" borderId="0" applyNumberFormat="0" applyProtection="0">
      <alignment horizontal="left" vertical="center" indent="1"/>
    </xf>
    <xf numFmtId="0" fontId="16" fillId="39" borderId="26" applyNumberFormat="0" applyProtection="0">
      <alignment horizontal="left" vertical="center" indent="1"/>
    </xf>
    <xf numFmtId="0" fontId="16" fillId="39" borderId="26" applyNumberFormat="0" applyProtection="0">
      <alignment horizontal="left" vertical="center" indent="1"/>
    </xf>
    <xf numFmtId="0" fontId="16" fillId="39" borderId="26" applyNumberFormat="0" applyProtection="0">
      <alignment horizontal="left" vertical="top" indent="1"/>
    </xf>
    <xf numFmtId="0" fontId="16" fillId="39" borderId="26" applyNumberFormat="0" applyProtection="0">
      <alignment horizontal="left" vertical="top" indent="1"/>
    </xf>
    <xf numFmtId="0" fontId="16" fillId="35" borderId="26" applyNumberFormat="0" applyProtection="0">
      <alignment horizontal="left" vertical="center" indent="1"/>
    </xf>
    <xf numFmtId="0" fontId="16" fillId="35" borderId="26" applyNumberFormat="0" applyProtection="0">
      <alignment horizontal="left" vertical="center" indent="1"/>
    </xf>
    <xf numFmtId="0" fontId="16" fillId="35" borderId="26" applyNumberFormat="0" applyProtection="0">
      <alignment horizontal="left" vertical="top" indent="1"/>
    </xf>
    <xf numFmtId="0" fontId="16" fillId="35" borderId="26" applyNumberFormat="0" applyProtection="0">
      <alignment horizontal="left" vertical="top" indent="1"/>
    </xf>
    <xf numFmtId="0" fontId="16" fillId="41" borderId="26" applyNumberFormat="0" applyProtection="0">
      <alignment horizontal="left" vertical="center" indent="1"/>
    </xf>
    <xf numFmtId="0" fontId="16" fillId="41" borderId="26" applyNumberFormat="0" applyProtection="0">
      <alignment horizontal="left" vertical="center" indent="1"/>
    </xf>
    <xf numFmtId="0" fontId="16" fillId="41" borderId="26" applyNumberFormat="0" applyProtection="0">
      <alignment horizontal="left" vertical="top" indent="1"/>
    </xf>
    <xf numFmtId="0" fontId="16" fillId="41" borderId="26" applyNumberFormat="0" applyProtection="0">
      <alignment horizontal="left" vertical="top" indent="1"/>
    </xf>
    <xf numFmtId="0" fontId="16" fillId="42" borderId="26" applyNumberFormat="0" applyProtection="0">
      <alignment horizontal="left" vertical="center" indent="1"/>
    </xf>
    <xf numFmtId="0" fontId="16" fillId="42" borderId="26" applyNumberFormat="0" applyProtection="0">
      <alignment horizontal="left" vertical="center" indent="1"/>
    </xf>
    <xf numFmtId="0" fontId="16" fillId="42" borderId="26" applyNumberFormat="0" applyProtection="0">
      <alignment horizontal="left" vertical="top" indent="1"/>
    </xf>
    <xf numFmtId="0" fontId="16" fillId="42" borderId="26" applyNumberFormat="0" applyProtection="0">
      <alignment horizontal="left" vertical="top" indent="1"/>
    </xf>
    <xf numFmtId="4" fontId="42" fillId="43" borderId="26" applyNumberFormat="0" applyProtection="0">
      <alignment vertical="center"/>
    </xf>
    <xf numFmtId="4" fontId="42" fillId="43" borderId="26" applyNumberFormat="0" applyProtection="0">
      <alignment vertical="center"/>
    </xf>
    <xf numFmtId="4" fontId="66" fillId="43" borderId="26" applyNumberFormat="0" applyProtection="0">
      <alignment vertical="center"/>
    </xf>
    <xf numFmtId="4" fontId="66" fillId="43" borderId="26" applyNumberFormat="0" applyProtection="0">
      <alignment vertical="center"/>
    </xf>
    <xf numFmtId="4" fontId="42" fillId="43" borderId="26" applyNumberFormat="0" applyProtection="0">
      <alignment horizontal="left" vertical="center" indent="1"/>
    </xf>
    <xf numFmtId="4" fontId="42" fillId="43" borderId="26" applyNumberFormat="0" applyProtection="0">
      <alignment horizontal="left" vertical="center" indent="1"/>
    </xf>
    <xf numFmtId="0" fontId="42" fillId="43" borderId="26" applyNumberFormat="0" applyProtection="0">
      <alignment horizontal="left" vertical="top" indent="1"/>
    </xf>
    <xf numFmtId="0" fontId="42" fillId="43" borderId="26" applyNumberFormat="0" applyProtection="0">
      <alignment horizontal="left" vertical="top" indent="1"/>
    </xf>
    <xf numFmtId="4" fontId="42" fillId="38" borderId="26" applyNumberFormat="0" applyProtection="0">
      <alignment horizontal="right" vertical="center"/>
    </xf>
    <xf numFmtId="4" fontId="42" fillId="38" borderId="26" applyNumberFormat="0" applyProtection="0">
      <alignment horizontal="right" vertical="center"/>
    </xf>
    <xf numFmtId="4" fontId="66" fillId="38" borderId="26" applyNumberFormat="0" applyProtection="0">
      <alignment horizontal="right" vertical="center"/>
    </xf>
    <xf numFmtId="4" fontId="66" fillId="38" borderId="26" applyNumberFormat="0" applyProtection="0">
      <alignment horizontal="right" vertical="center"/>
    </xf>
    <xf numFmtId="4" fontId="42" fillId="40" borderId="26" applyNumberFormat="0" applyProtection="0">
      <alignment horizontal="left" vertical="center" indent="1"/>
    </xf>
    <xf numFmtId="4" fontId="42" fillId="40" borderId="26" applyNumberFormat="0" applyProtection="0">
      <alignment horizontal="left" vertical="center" indent="1"/>
    </xf>
    <xf numFmtId="0" fontId="42" fillId="35" borderId="26" applyNumberFormat="0" applyProtection="0">
      <alignment horizontal="left" vertical="top" indent="1"/>
    </xf>
    <xf numFmtId="0" fontId="42" fillId="35" borderId="26" applyNumberFormat="0" applyProtection="0">
      <alignment horizontal="left" vertical="top" indent="1"/>
    </xf>
    <xf numFmtId="4" fontId="67" fillId="30" borderId="0" applyNumberFormat="0" applyProtection="0">
      <alignment horizontal="left" vertical="center" indent="1"/>
    </xf>
    <xf numFmtId="4" fontId="68" fillId="38" borderId="26" applyNumberFormat="0" applyProtection="0">
      <alignment horizontal="right" vertical="center"/>
    </xf>
    <xf numFmtId="4" fontId="68" fillId="38" borderId="26" applyNumberFormat="0" applyProtection="0">
      <alignment horizontal="right" vertical="center"/>
    </xf>
    <xf numFmtId="176" fontId="12" fillId="0" borderId="0" applyFont="0" applyFill="0" applyBorder="0" applyAlignment="0" applyProtection="0"/>
    <xf numFmtId="0" fontId="60" fillId="0" borderId="0"/>
    <xf numFmtId="40" fontId="69" fillId="0" borderId="0" applyBorder="0">
      <alignment horizontal="right"/>
    </xf>
    <xf numFmtId="49" fontId="42" fillId="0" borderId="0" applyFill="0" applyBorder="0" applyAlignment="0"/>
    <xf numFmtId="198" fontId="11" fillId="0" borderId="0" applyFill="0" applyBorder="0" applyAlignment="0"/>
    <xf numFmtId="179" fontId="11" fillId="0" borderId="0" applyFill="0" applyBorder="0" applyAlignment="0"/>
    <xf numFmtId="0" fontId="19" fillId="0" borderId="0"/>
    <xf numFmtId="0" fontId="70" fillId="0" borderId="0" applyNumberFormat="0" applyFill="0" applyBorder="0" applyAlignment="0" applyProtection="0">
      <alignment vertical="center"/>
    </xf>
    <xf numFmtId="0" fontId="71" fillId="0" borderId="28" applyNumberFormat="0" applyFill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192" fontId="12" fillId="0" borderId="0" applyFont="0" applyFill="0" applyBorder="0" applyAlignment="0" applyProtection="0"/>
    <xf numFmtId="201" fontId="73" fillId="0" borderId="0" applyFont="0" applyFill="0" applyBorder="0" applyAlignment="0" applyProtection="0"/>
    <xf numFmtId="202" fontId="73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75" fillId="0" borderId="0"/>
    <xf numFmtId="0" fontId="76" fillId="0" borderId="0" applyFont="0" applyFill="0" applyBorder="0" applyAlignment="0" applyProtection="0"/>
    <xf numFmtId="186" fontId="74" fillId="0" borderId="0" applyFont="0" applyFill="0" applyBorder="0" applyAlignment="0" applyProtection="0"/>
    <xf numFmtId="175" fontId="74" fillId="0" borderId="0" applyFont="0" applyFill="0" applyBorder="0" applyAlignment="0" applyProtection="0"/>
    <xf numFmtId="203" fontId="74" fillId="0" borderId="0" applyFont="0" applyFill="0" applyBorder="0" applyAlignment="0" applyProtection="0"/>
    <xf numFmtId="0" fontId="74" fillId="0" borderId="0"/>
    <xf numFmtId="0" fontId="77" fillId="0" borderId="0"/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78" fillId="28" borderId="15" applyNumberFormat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27" borderId="14" applyNumberFormat="0" applyAlignment="0" applyProtection="0">
      <alignment vertical="center"/>
    </xf>
    <xf numFmtId="0" fontId="81" fillId="4" borderId="1" applyNumberFormat="0" applyAlignment="0" applyProtection="0">
      <alignment vertical="center"/>
    </xf>
    <xf numFmtId="0" fontId="80" fillId="27" borderId="14" applyNumberFormat="0" applyAlignment="0" applyProtection="0">
      <alignment vertical="center"/>
    </xf>
    <xf numFmtId="0" fontId="80" fillId="27" borderId="14" applyNumberFormat="0" applyAlignment="0" applyProtection="0">
      <alignment vertical="center"/>
    </xf>
    <xf numFmtId="0" fontId="80" fillId="27" borderId="14" applyNumberFormat="0" applyAlignment="0" applyProtection="0">
      <alignment vertical="center"/>
    </xf>
    <xf numFmtId="0" fontId="80" fillId="27" borderId="14" applyNumberFormat="0" applyAlignment="0" applyProtection="0">
      <alignment vertical="center"/>
    </xf>
    <xf numFmtId="0" fontId="80" fillId="27" borderId="14" applyNumberFormat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204" fontId="83" fillId="0" borderId="0"/>
    <xf numFmtId="204" fontId="83" fillId="0" borderId="0"/>
    <xf numFmtId="204" fontId="83" fillId="0" borderId="0"/>
    <xf numFmtId="204" fontId="83" fillId="0" borderId="0"/>
    <xf numFmtId="204" fontId="83" fillId="0" borderId="0"/>
    <xf numFmtId="204" fontId="83" fillId="0" borderId="0"/>
    <xf numFmtId="204" fontId="83" fillId="0" borderId="0"/>
    <xf numFmtId="204" fontId="83" fillId="0" borderId="0"/>
    <xf numFmtId="204" fontId="83" fillId="0" borderId="0"/>
    <xf numFmtId="204" fontId="83" fillId="0" borderId="0"/>
    <xf numFmtId="204" fontId="83" fillId="0" borderId="0"/>
    <xf numFmtId="0" fontId="55" fillId="0" borderId="0"/>
    <xf numFmtId="9" fontId="84" fillId="0" borderId="0" applyFont="0" applyFill="0" applyBorder="0" applyAlignment="0" applyProtection="0"/>
    <xf numFmtId="0" fontId="85" fillId="2" borderId="0" applyNumberFormat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top"/>
      <protection locked="0"/>
    </xf>
    <xf numFmtId="40" fontId="87" fillId="0" borderId="0" applyFont="0" applyFill="0" applyBorder="0" applyAlignment="0" applyProtection="0"/>
    <xf numFmtId="38" fontId="87" fillId="0" borderId="0" applyFont="0" applyFill="0" applyBorder="0" applyAlignment="0" applyProtection="0"/>
    <xf numFmtId="0" fontId="88" fillId="0" borderId="22" applyNumberFormat="0" applyFill="0" applyAlignment="0" applyProtection="0">
      <alignment vertical="center"/>
    </xf>
    <xf numFmtId="0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9" fontId="22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89" fillId="3" borderId="0" applyNumberFormat="0" applyBorder="0" applyAlignment="0" applyProtection="0">
      <alignment vertical="center"/>
    </xf>
    <xf numFmtId="0" fontId="90" fillId="0" borderId="0"/>
    <xf numFmtId="0" fontId="91" fillId="0" borderId="0"/>
    <xf numFmtId="0" fontId="11" fillId="0" borderId="0">
      <alignment vertical="center"/>
    </xf>
    <xf numFmtId="205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5" fontId="77" fillId="0" borderId="0" applyFont="0" applyFill="0" applyBorder="0" applyAlignment="0" applyProtection="0"/>
    <xf numFmtId="203" fontId="77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92" fillId="14" borderId="14" applyNumberFormat="0" applyAlignment="0" applyProtection="0">
      <alignment vertical="center"/>
    </xf>
    <xf numFmtId="0" fontId="92" fillId="14" borderId="14" applyNumberFormat="0" applyAlignment="0" applyProtection="0">
      <alignment vertical="center"/>
    </xf>
    <xf numFmtId="0" fontId="93" fillId="27" borderId="25" applyNumberFormat="0" applyAlignment="0" applyProtection="0">
      <alignment vertical="center"/>
    </xf>
    <xf numFmtId="0" fontId="93" fillId="27" borderId="25" applyNumberFormat="0" applyAlignment="0" applyProtection="0">
      <alignment vertical="center"/>
    </xf>
    <xf numFmtId="167" fontId="94" fillId="0" borderId="0" applyFont="0" applyFill="0" applyBorder="0" applyAlignment="0" applyProtection="0">
      <alignment vertical="center"/>
    </xf>
    <xf numFmtId="167" fontId="11" fillId="0" borderId="0" applyFont="0" applyFill="0" applyBorder="0" applyAlignment="0" applyProtection="0">
      <alignment vertical="center"/>
    </xf>
    <xf numFmtId="167" fontId="94" fillId="0" borderId="0" applyFont="0" applyFill="0" applyBorder="0" applyAlignment="0" applyProtection="0">
      <alignment vertical="center"/>
    </xf>
    <xf numFmtId="167" fontId="94" fillId="0" borderId="0" applyFont="0" applyFill="0" applyBorder="0" applyAlignment="0" applyProtection="0">
      <alignment vertical="center"/>
    </xf>
    <xf numFmtId="167" fontId="2" fillId="0" borderId="0" applyFont="0" applyFill="0" applyBorder="0" applyAlignment="0" applyProtection="0">
      <alignment vertical="center"/>
    </xf>
    <xf numFmtId="167" fontId="94" fillId="0" borderId="0" applyFont="0" applyFill="0" applyBorder="0" applyAlignment="0" applyProtection="0">
      <alignment vertical="center"/>
    </xf>
    <xf numFmtId="167" fontId="2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11" fillId="0" borderId="0" applyFont="0" applyFill="0" applyBorder="0" applyAlignment="0" applyProtection="0">
      <alignment vertical="center"/>
    </xf>
    <xf numFmtId="167" fontId="11" fillId="0" borderId="0" applyFont="0" applyFill="0" applyBorder="0" applyAlignment="0" applyProtection="0">
      <alignment vertical="center"/>
    </xf>
    <xf numFmtId="167" fontId="11" fillId="0" borderId="0" applyFont="0" applyFill="0" applyBorder="0" applyAlignment="0" applyProtection="0">
      <alignment vertical="center"/>
    </xf>
    <xf numFmtId="167" fontId="11" fillId="0" borderId="0" applyFont="0" applyFill="0" applyBorder="0" applyAlignment="0" applyProtection="0">
      <alignment vertical="center"/>
    </xf>
    <xf numFmtId="167" fontId="11" fillId="0" borderId="0" applyFont="0" applyFill="0" applyBorder="0" applyAlignment="0" applyProtection="0">
      <alignment vertical="center"/>
    </xf>
    <xf numFmtId="167" fontId="11" fillId="0" borderId="0" applyFont="0" applyFill="0" applyBorder="0" applyAlignment="0" applyProtection="0">
      <alignment vertical="center"/>
    </xf>
    <xf numFmtId="167" fontId="11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96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11" fillId="0" borderId="0" applyFont="0" applyFill="0" applyBorder="0" applyAlignment="0" applyProtection="0">
      <alignment vertical="center"/>
    </xf>
    <xf numFmtId="167" fontId="11" fillId="0" borderId="0" applyFont="0" applyFill="0" applyBorder="0" applyAlignment="0" applyProtection="0">
      <alignment vertical="center"/>
    </xf>
    <xf numFmtId="167" fontId="11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11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7" fillId="0" borderId="0" applyFont="0" applyFill="0" applyBorder="0" applyAlignment="0" applyProtection="0">
      <alignment vertical="center"/>
    </xf>
    <xf numFmtId="167" fontId="11" fillId="0" borderId="0" applyFont="0" applyFill="0" applyBorder="0" applyAlignment="0" applyProtection="0">
      <alignment vertical="center"/>
    </xf>
    <xf numFmtId="167" fontId="2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96" fillId="0" borderId="0" applyFont="0" applyFill="0" applyBorder="0" applyAlignment="0" applyProtection="0">
      <alignment vertical="center"/>
    </xf>
    <xf numFmtId="167" fontId="96" fillId="0" borderId="0" applyFont="0" applyFill="0" applyBorder="0" applyAlignment="0" applyProtection="0">
      <alignment vertical="center"/>
    </xf>
    <xf numFmtId="167" fontId="2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2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2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11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11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>
      <alignment vertical="center"/>
    </xf>
    <xf numFmtId="167" fontId="2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/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11" fillId="0" borderId="0" applyFont="0" applyFill="0" applyBorder="0" applyAlignment="0" applyProtection="0"/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9" fontId="11" fillId="0" borderId="0" applyFont="0" applyFill="0" applyBorder="0" applyAlignment="0" applyProtection="0">
      <alignment vertical="center"/>
    </xf>
    <xf numFmtId="0" fontId="15" fillId="0" borderId="0"/>
    <xf numFmtId="0" fontId="16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6" fillId="0" borderId="0" applyFont="0" applyFill="0" applyBorder="0" applyAlignment="0" applyProtection="0"/>
    <xf numFmtId="40" fontId="99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00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0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2" fillId="0" borderId="0" applyFont="0" applyFill="0" applyBorder="0" applyAlignment="0" applyProtection="0"/>
    <xf numFmtId="169" fontId="11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2" fillId="0" borderId="0" applyFont="0" applyFill="0" applyBorder="0" applyAlignment="0" applyProtection="0"/>
    <xf numFmtId="3" fontId="102" fillId="0" borderId="0">
      <alignment horizontal="center" vertical="center"/>
    </xf>
    <xf numFmtId="206" fontId="11" fillId="0" borderId="0" applyFont="0" applyFill="0" applyBorder="0" applyAlignment="0" applyProtection="0"/>
    <xf numFmtId="207" fontId="11" fillId="0" borderId="0" applyFont="0" applyFill="0" applyBorder="0" applyAlignment="0" applyProtection="0"/>
    <xf numFmtId="185" fontId="77" fillId="0" borderId="0" applyFont="0" applyFill="0" applyBorder="0" applyAlignment="0" applyProtection="0"/>
    <xf numFmtId="186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208" fontId="103" fillId="0" borderId="0" applyFont="0" applyFill="0" applyBorder="0" applyAlignment="0" applyProtection="0"/>
    <xf numFmtId="0" fontId="90" fillId="0" borderId="0"/>
    <xf numFmtId="0" fontId="21" fillId="33" borderId="24" applyNumberFormat="0" applyFont="0" applyAlignment="0" applyProtection="0">
      <alignment vertical="center"/>
    </xf>
    <xf numFmtId="0" fontId="21" fillId="33" borderId="24" applyNumberFormat="0" applyFont="0" applyAlignment="0" applyProtection="0">
      <alignment vertical="center"/>
    </xf>
    <xf numFmtId="0" fontId="22" fillId="33" borderId="24" applyNumberFormat="0" applyFont="0" applyAlignment="0" applyProtection="0">
      <alignment vertical="center"/>
    </xf>
    <xf numFmtId="0" fontId="22" fillId="33" borderId="24" applyNumberFormat="0" applyFont="0" applyAlignment="0" applyProtection="0">
      <alignment vertical="center"/>
    </xf>
    <xf numFmtId="0" fontId="22" fillId="33" borderId="24" applyNumberFormat="0" applyFont="0" applyAlignment="0" applyProtection="0">
      <alignment vertical="center"/>
    </xf>
    <xf numFmtId="0" fontId="22" fillId="33" borderId="24" applyNumberFormat="0" applyFont="0" applyAlignment="0" applyProtection="0">
      <alignment vertical="center"/>
    </xf>
    <xf numFmtId="0" fontId="22" fillId="33" borderId="24" applyNumberFormat="0" applyFont="0" applyAlignment="0" applyProtection="0">
      <alignment vertical="center"/>
    </xf>
    <xf numFmtId="0" fontId="22" fillId="33" borderId="24" applyNumberFormat="0" applyFont="0" applyAlignment="0" applyProtection="0">
      <alignment vertical="center"/>
    </xf>
    <xf numFmtId="0" fontId="22" fillId="33" borderId="24" applyNumberFormat="0" applyFont="0" applyAlignment="0" applyProtection="0">
      <alignment vertical="center"/>
    </xf>
    <xf numFmtId="0" fontId="22" fillId="33" borderId="24" applyNumberFormat="0" applyFont="0" applyAlignment="0" applyProtection="0">
      <alignment vertical="center"/>
    </xf>
    <xf numFmtId="0" fontId="12" fillId="0" borderId="0"/>
    <xf numFmtId="0" fontId="104" fillId="10" borderId="0" applyNumberFormat="0" applyBorder="0" applyAlignment="0" applyProtection="0">
      <alignment vertical="center"/>
    </xf>
    <xf numFmtId="0" fontId="105" fillId="0" borderId="0"/>
    <xf numFmtId="0" fontId="90" fillId="0" borderId="0" applyFont="0" applyFill="0" applyBorder="0" applyAlignment="0" applyProtection="0"/>
    <xf numFmtId="0" fontId="90" fillId="0" borderId="0" applyFont="0" applyFill="0" applyBorder="0" applyAlignment="0" applyProtection="0"/>
    <xf numFmtId="167" fontId="90" fillId="0" borderId="0" applyFont="0" applyFill="0" applyBorder="0" applyAlignment="0" applyProtection="0"/>
    <xf numFmtId="169" fontId="90" fillId="0" borderId="0" applyFont="0" applyFill="0" applyBorder="0" applyAlignment="0" applyProtection="0"/>
    <xf numFmtId="43" fontId="90" fillId="0" borderId="0" applyFont="0" applyFill="0" applyBorder="0" applyAlignment="0" applyProtection="0">
      <alignment vertical="center"/>
    </xf>
    <xf numFmtId="186" fontId="21" fillId="0" borderId="0" applyFont="0" applyFill="0" applyBorder="0" applyAlignment="0" applyProtection="0">
      <alignment vertical="center"/>
    </xf>
    <xf numFmtId="169" fontId="106" fillId="0" borderId="0" applyFont="0" applyFill="0" applyBorder="0" applyAlignment="0" applyProtection="0"/>
    <xf numFmtId="185" fontId="21" fillId="0" borderId="0" applyFont="0" applyFill="0" applyBorder="0" applyAlignment="0" applyProtection="0">
      <alignment vertical="center"/>
    </xf>
    <xf numFmtId="186" fontId="11" fillId="0" borderId="0" applyFont="0" applyFill="0" applyBorder="0" applyAlignment="0" applyProtection="0">
      <alignment vertical="center"/>
    </xf>
    <xf numFmtId="0" fontId="12" fillId="0" borderId="0" applyFont="0" applyFill="0" applyBorder="0" applyAlignment="0" applyProtection="0"/>
    <xf numFmtId="20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166" fontId="20" fillId="0" borderId="0" applyFont="0" applyFill="0" applyBorder="0" applyAlignment="0" applyProtection="0">
      <alignment vertical="center"/>
    </xf>
    <xf numFmtId="166" fontId="20" fillId="0" borderId="0" applyFont="0" applyFill="0" applyBorder="0" applyAlignment="0" applyProtection="0">
      <alignment vertical="center"/>
    </xf>
    <xf numFmtId="166" fontId="2" fillId="0" borderId="0" applyFont="0" applyFill="0" applyBorder="0" applyAlignment="0" applyProtection="0">
      <alignment vertical="center"/>
    </xf>
    <xf numFmtId="0" fontId="12" fillId="0" borderId="0"/>
    <xf numFmtId="205" fontId="105" fillId="0" borderId="0" applyFont="0" applyFill="0" applyBorder="0" applyAlignment="0" applyProtection="0"/>
    <xf numFmtId="177" fontId="105" fillId="0" borderId="0" applyFont="0" applyFill="0" applyBorder="0" applyAlignment="0" applyProtection="0"/>
    <xf numFmtId="0" fontId="107" fillId="0" borderId="0" applyNumberFormat="0" applyFill="0" applyBorder="0" applyAlignment="0" applyProtection="0">
      <alignment vertical="center"/>
    </xf>
    <xf numFmtId="0" fontId="108" fillId="0" borderId="19" applyNumberFormat="0" applyFill="0" applyAlignment="0" applyProtection="0">
      <alignment vertical="center"/>
    </xf>
    <xf numFmtId="0" fontId="109" fillId="0" borderId="20" applyNumberFormat="0" applyFill="0" applyAlignment="0" applyProtection="0">
      <alignment vertical="center"/>
    </xf>
    <xf numFmtId="0" fontId="110" fillId="0" borderId="21" applyNumberFormat="0" applyFill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1" fillId="0" borderId="0"/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11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8" fillId="0" borderId="0"/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7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11" fillId="0" borderId="0">
      <alignment vertical="center"/>
    </xf>
    <xf numFmtId="0" fontId="96" fillId="0" borderId="0">
      <alignment vertical="center"/>
    </xf>
    <xf numFmtId="0" fontId="2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7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96" fillId="0" borderId="0">
      <alignment vertical="center"/>
    </xf>
    <xf numFmtId="0" fontId="11" fillId="0" borderId="0"/>
    <xf numFmtId="0" fontId="14" fillId="0" borderId="0">
      <alignment vertical="center"/>
    </xf>
    <xf numFmtId="0" fontId="11" fillId="0" borderId="0"/>
    <xf numFmtId="0" fontId="11" fillId="0" borderId="0"/>
    <xf numFmtId="0" fontId="11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11" fillId="0" borderId="0">
      <alignment vertical="center"/>
    </xf>
    <xf numFmtId="0" fontId="97" fillId="0" borderId="0">
      <alignment vertical="center"/>
    </xf>
    <xf numFmtId="0" fontId="2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0" fillId="0" borderId="0"/>
    <xf numFmtId="0" fontId="96" fillId="0" borderId="0">
      <alignment vertical="center"/>
    </xf>
    <xf numFmtId="0" fontId="90" fillId="0" borderId="0"/>
    <xf numFmtId="0" fontId="90" fillId="0" borderId="0"/>
    <xf numFmtId="0" fontId="11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20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7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20" fillId="0" borderId="0">
      <alignment vertical="center"/>
    </xf>
    <xf numFmtId="0" fontId="11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6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6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11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11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11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11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11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11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11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2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11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11" fillId="0" borderId="0"/>
    <xf numFmtId="38" fontId="12" fillId="0" borderId="0" applyFont="0" applyFill="0" applyBorder="0" applyAlignment="0" applyProtection="0"/>
    <xf numFmtId="40" fontId="12" fillId="0" borderId="0" applyFont="0" applyFill="0" applyBorder="0" applyAlignment="0" applyProtection="0"/>
    <xf numFmtId="0" fontId="112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center"/>
    </xf>
    <xf numFmtId="0" fontId="114" fillId="11" borderId="0" applyNumberFormat="0" applyBorder="0" applyAlignment="0" applyProtection="0">
      <alignment vertical="center"/>
    </xf>
    <xf numFmtId="0" fontId="115" fillId="0" borderId="28" applyNumberFormat="0" applyFill="0" applyAlignment="0" applyProtection="0">
      <alignment vertical="center"/>
    </xf>
    <xf numFmtId="0" fontId="115" fillId="0" borderId="28" applyNumberFormat="0" applyFill="0" applyAlignment="0" applyProtection="0">
      <alignment vertical="center"/>
    </xf>
    <xf numFmtId="43" fontId="124" fillId="0" borderId="0" applyFont="0" applyFill="0" applyBorder="0" applyAlignment="0" applyProtection="0"/>
    <xf numFmtId="0" fontId="11" fillId="0" borderId="0">
      <alignment vertical="center"/>
    </xf>
    <xf numFmtId="16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>
      <alignment vertical="center"/>
    </xf>
    <xf numFmtId="16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>
      <alignment vertical="center"/>
    </xf>
    <xf numFmtId="16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6" fillId="0" borderId="0"/>
    <xf numFmtId="0" fontId="11" fillId="0" borderId="0">
      <alignment vertical="center"/>
    </xf>
    <xf numFmtId="16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>
      <alignment vertical="center"/>
    </xf>
    <xf numFmtId="16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>
      <alignment vertical="center"/>
    </xf>
    <xf numFmtId="16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>
      <alignment vertical="center"/>
    </xf>
    <xf numFmtId="164" fontId="11" fillId="0" borderId="0" applyFont="0" applyFill="0" applyBorder="0" applyAlignment="0" applyProtection="0"/>
    <xf numFmtId="0" fontId="11" fillId="0" borderId="0">
      <alignment vertical="center"/>
    </xf>
    <xf numFmtId="164" fontId="11" fillId="0" borderId="0" applyFont="0" applyFill="0" applyBorder="0" applyAlignment="0" applyProtection="0"/>
    <xf numFmtId="0" fontId="11" fillId="0" borderId="0">
      <alignment vertical="center"/>
    </xf>
    <xf numFmtId="164" fontId="11" fillId="0" borderId="0" applyFont="0" applyFill="0" applyBorder="0" applyAlignment="0" applyProtection="0"/>
    <xf numFmtId="0" fontId="11" fillId="0" borderId="0">
      <alignment vertical="center"/>
    </xf>
    <xf numFmtId="164" fontId="11" fillId="0" borderId="0" applyFont="0" applyFill="0" applyBorder="0" applyAlignment="0" applyProtection="0"/>
    <xf numFmtId="0" fontId="13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164" fontId="11" fillId="0" borderId="0" applyFont="0" applyFill="0" applyBorder="0" applyAlignment="0" applyProtection="0"/>
    <xf numFmtId="0" fontId="11" fillId="0" borderId="0">
      <alignment vertical="center"/>
    </xf>
    <xf numFmtId="164" fontId="11" fillId="0" borderId="0" applyFont="0" applyFill="0" applyBorder="0" applyAlignment="0" applyProtection="0"/>
    <xf numFmtId="0" fontId="11" fillId="0" borderId="0">
      <alignment vertical="center"/>
    </xf>
    <xf numFmtId="164" fontId="11" fillId="0" borderId="0" applyFont="0" applyFill="0" applyBorder="0" applyAlignment="0" applyProtection="0"/>
    <xf numFmtId="0" fontId="11" fillId="0" borderId="0">
      <alignment vertical="center"/>
    </xf>
    <xf numFmtId="164" fontId="11" fillId="0" borderId="0" applyFont="0" applyFill="0" applyBorder="0" applyAlignment="0" applyProtection="0"/>
    <xf numFmtId="0" fontId="11" fillId="0" borderId="0">
      <alignment vertical="center"/>
    </xf>
    <xf numFmtId="164" fontId="11" fillId="0" borderId="0" applyFont="0" applyFill="0" applyBorder="0" applyAlignment="0" applyProtection="0"/>
    <xf numFmtId="0" fontId="11" fillId="0" borderId="0">
      <alignment vertical="center"/>
    </xf>
    <xf numFmtId="164" fontId="11" fillId="0" borderId="0" applyFont="0" applyFill="0" applyBorder="0" applyAlignment="0" applyProtection="0"/>
    <xf numFmtId="0" fontId="11" fillId="0" borderId="0">
      <alignment vertical="center"/>
    </xf>
    <xf numFmtId="164" fontId="11" fillId="0" borderId="0" applyFont="0" applyFill="0" applyBorder="0" applyAlignment="0" applyProtection="0"/>
    <xf numFmtId="0" fontId="11" fillId="0" borderId="0">
      <alignment vertical="center"/>
    </xf>
    <xf numFmtId="164" fontId="11" fillId="0" borderId="0" applyFont="0" applyFill="0" applyBorder="0" applyAlignment="0" applyProtection="0"/>
    <xf numFmtId="0" fontId="11" fillId="0" borderId="0">
      <alignment vertical="center"/>
    </xf>
    <xf numFmtId="164" fontId="11" fillId="0" borderId="0" applyFont="0" applyFill="0" applyBorder="0" applyAlignment="0" applyProtection="0"/>
    <xf numFmtId="0" fontId="11" fillId="0" borderId="0">
      <alignment vertical="center"/>
    </xf>
    <xf numFmtId="164" fontId="11" fillId="0" borderId="0" applyFont="0" applyFill="0" applyBorder="0" applyAlignment="0" applyProtection="0"/>
    <xf numFmtId="0" fontId="11" fillId="0" borderId="0">
      <alignment vertical="center"/>
    </xf>
    <xf numFmtId="164" fontId="11" fillId="0" borderId="0" applyFont="0" applyFill="0" applyBorder="0" applyAlignment="0" applyProtection="0"/>
    <xf numFmtId="0" fontId="11" fillId="0" borderId="0">
      <alignment vertical="center"/>
    </xf>
    <xf numFmtId="164" fontId="11" fillId="0" borderId="0" applyFont="0" applyFill="0" applyBorder="0" applyAlignment="0" applyProtection="0"/>
    <xf numFmtId="0" fontId="11" fillId="0" borderId="0">
      <alignment vertical="center"/>
    </xf>
    <xf numFmtId="43" fontId="11" fillId="0" borderId="0" applyFont="0" applyFill="0" applyBorder="0" applyAlignment="0" applyProtection="0"/>
    <xf numFmtId="0" fontId="11" fillId="0" borderId="0">
      <alignment vertical="center"/>
    </xf>
    <xf numFmtId="164" fontId="11" fillId="0" borderId="0" applyFont="0" applyFill="0" applyBorder="0" applyAlignment="0" applyProtection="0"/>
    <xf numFmtId="167" fontId="2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164" fontId="11" fillId="0" borderId="0" applyFont="0" applyFill="0" applyBorder="0" applyAlignment="0" applyProtection="0"/>
    <xf numFmtId="0" fontId="96" fillId="0" borderId="0">
      <alignment vertical="center"/>
    </xf>
    <xf numFmtId="43" fontId="96" fillId="0" borderId="0" applyFont="0" applyFill="0" applyBorder="0" applyAlignment="0" applyProtection="0"/>
    <xf numFmtId="167" fontId="96" fillId="0" borderId="0" applyFont="0" applyFill="0" applyBorder="0" applyAlignment="0" applyProtection="0">
      <alignment vertical="center"/>
    </xf>
    <xf numFmtId="44" fontId="96" fillId="0" borderId="0" applyFont="0" applyFill="0" applyBorder="0" applyAlignment="0" applyProtection="0"/>
    <xf numFmtId="0" fontId="23" fillId="0" borderId="0"/>
    <xf numFmtId="167" fontId="23" fillId="0" borderId="0" applyFont="0" applyFill="0" applyBorder="0" applyAlignment="0" applyProtection="0">
      <alignment vertical="center"/>
    </xf>
    <xf numFmtId="0" fontId="96" fillId="0" borderId="0">
      <alignment vertical="center"/>
    </xf>
    <xf numFmtId="43" fontId="96" fillId="0" borderId="0" applyFont="0" applyFill="0" applyBorder="0" applyAlignment="0" applyProtection="0"/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147" fillId="0" borderId="0" applyNumberForma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" fillId="0" borderId="0"/>
    <xf numFmtId="0" fontId="148" fillId="0" borderId="0"/>
    <xf numFmtId="0" fontId="149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3" fillId="0" borderId="0"/>
    <xf numFmtId="0" fontId="150" fillId="0" borderId="0">
      <alignment vertical="center"/>
    </xf>
    <xf numFmtId="186" fontId="150" fillId="0" borderId="0" applyFont="0" applyFill="0" applyBorder="0" applyAlignment="0" applyProtection="0">
      <alignment vertical="center"/>
    </xf>
    <xf numFmtId="44" fontId="96" fillId="0" borderId="0" applyFont="0" applyFill="0" applyBorder="0" applyAlignment="0" applyProtection="0"/>
    <xf numFmtId="0" fontId="96" fillId="0" borderId="0">
      <alignment vertical="center"/>
    </xf>
    <xf numFmtId="43" fontId="96" fillId="0" borderId="0" applyFont="0" applyFill="0" applyBorder="0" applyAlignment="0" applyProtection="0"/>
    <xf numFmtId="44" fontId="96" fillId="0" borderId="0" applyFont="0" applyFill="0" applyBorder="0" applyAlignment="0" applyProtection="0"/>
    <xf numFmtId="44" fontId="96" fillId="0" borderId="0" applyFont="0" applyFill="0" applyBorder="0" applyAlignment="0" applyProtection="0"/>
    <xf numFmtId="0" fontId="11" fillId="0" borderId="0">
      <alignment vertical="center"/>
    </xf>
    <xf numFmtId="43" fontId="11" fillId="0" borderId="0" applyFont="0" applyFill="0" applyBorder="0" applyAlignment="0" applyProtection="0"/>
    <xf numFmtId="0" fontId="11" fillId="0" borderId="0">
      <alignment vertical="center"/>
    </xf>
    <xf numFmtId="43" fontId="11" fillId="0" borderId="0" applyFont="0" applyFill="0" applyBorder="0" applyAlignment="0" applyProtection="0"/>
    <xf numFmtId="0" fontId="11" fillId="0" borderId="0">
      <alignment vertical="center"/>
    </xf>
    <xf numFmtId="43" fontId="11" fillId="0" borderId="0" applyFont="0" applyFill="0" applyBorder="0" applyAlignment="0" applyProtection="0"/>
  </cellStyleXfs>
  <cellXfs count="797">
    <xf numFmtId="0" fontId="0" fillId="0" borderId="0" xfId="0">
      <alignment vertical="center"/>
    </xf>
    <xf numFmtId="0" fontId="3" fillId="5" borderId="0" xfId="0" applyFont="1" applyFill="1" applyAlignment="1">
      <alignment vertical="center"/>
    </xf>
    <xf numFmtId="14" fontId="7" fillId="6" borderId="10" xfId="0" applyNumberFormat="1" applyFont="1" applyFill="1" applyBorder="1" applyAlignment="1" applyProtection="1">
      <alignment horizontal="center" vertical="center"/>
    </xf>
    <xf numFmtId="14" fontId="3" fillId="7" borderId="10" xfId="0" applyNumberFormat="1" applyFont="1" applyFill="1" applyBorder="1" applyAlignment="1" applyProtection="1">
      <alignment horizontal="center" vertical="center"/>
    </xf>
    <xf numFmtId="38" fontId="8" fillId="7" borderId="10" xfId="0" applyNumberFormat="1" applyFont="1" applyFill="1" applyBorder="1" applyAlignment="1" applyProtection="1">
      <alignment horizontal="right" vertical="center"/>
    </xf>
    <xf numFmtId="0" fontId="8" fillId="6" borderId="12" xfId="1" applyNumberFormat="1" applyFont="1" applyFill="1" applyBorder="1" applyAlignment="1">
      <alignment horizontal="center" vertical="center"/>
    </xf>
    <xf numFmtId="0" fontId="8" fillId="6" borderId="13" xfId="1" applyNumberFormat="1" applyFont="1" applyFill="1" applyBorder="1" applyAlignment="1">
      <alignment horizontal="center" vertical="center"/>
    </xf>
    <xf numFmtId="0" fontId="8" fillId="6" borderId="6" xfId="1" applyNumberFormat="1" applyFont="1" applyFill="1" applyBorder="1" applyAlignment="1">
      <alignment horizontal="center" vertical="center"/>
    </xf>
    <xf numFmtId="167" fontId="8" fillId="5" borderId="10" xfId="1" applyFont="1" applyFill="1" applyBorder="1" applyAlignment="1">
      <alignment horizontal="right" vertical="center"/>
    </xf>
    <xf numFmtId="38" fontId="8" fillId="5" borderId="10" xfId="0" applyNumberFormat="1" applyFont="1" applyFill="1" applyBorder="1" applyAlignment="1" applyProtection="1">
      <alignment horizontal="right" vertical="center"/>
    </xf>
    <xf numFmtId="0" fontId="8" fillId="6" borderId="11" xfId="0" applyNumberFormat="1" applyFont="1" applyFill="1" applyBorder="1" applyAlignment="1" applyProtection="1">
      <alignment vertical="center"/>
    </xf>
    <xf numFmtId="0" fontId="8" fillId="6" borderId="12" xfId="0" applyNumberFormat="1" applyFont="1" applyFill="1" applyBorder="1" applyAlignment="1" applyProtection="1">
      <alignment vertical="center"/>
    </xf>
    <xf numFmtId="0" fontId="8" fillId="6" borderId="11" xfId="1" applyNumberFormat="1" applyFont="1" applyFill="1" applyBorder="1" applyAlignment="1">
      <alignment vertical="center"/>
    </xf>
    <xf numFmtId="0" fontId="8" fillId="6" borderId="12" xfId="1" applyNumberFormat="1" applyFont="1" applyFill="1" applyBorder="1" applyAlignment="1">
      <alignment vertical="center"/>
    </xf>
    <xf numFmtId="0" fontId="8" fillId="6" borderId="13" xfId="1" applyNumberFormat="1" applyFont="1" applyFill="1" applyBorder="1" applyAlignment="1">
      <alignment vertical="center"/>
    </xf>
    <xf numFmtId="38" fontId="8" fillId="7" borderId="11" xfId="0" applyNumberFormat="1" applyFont="1" applyFill="1" applyBorder="1" applyAlignment="1" applyProtection="1">
      <alignment horizontal="right" vertical="center"/>
    </xf>
    <xf numFmtId="38" fontId="3" fillId="5" borderId="0" xfId="0" applyNumberFormat="1" applyFont="1" applyFill="1" applyAlignment="1">
      <alignment vertical="center"/>
    </xf>
    <xf numFmtId="38" fontId="3" fillId="5" borderId="10" xfId="0" applyNumberFormat="1" applyFont="1" applyFill="1" applyBorder="1" applyAlignment="1">
      <alignment vertical="center"/>
    </xf>
    <xf numFmtId="0" fontId="3" fillId="5" borderId="0" xfId="0" applyFont="1" applyFill="1" applyAlignment="1">
      <alignment vertical="center"/>
    </xf>
    <xf numFmtId="209" fontId="116" fillId="5" borderId="12" xfId="0" applyNumberFormat="1" applyFont="1" applyFill="1" applyBorder="1" applyAlignment="1" applyProtection="1">
      <alignment horizontal="right" vertical="center"/>
    </xf>
    <xf numFmtId="209" fontId="116" fillId="5" borderId="13" xfId="0" applyNumberFormat="1" applyFont="1" applyFill="1" applyBorder="1" applyAlignment="1" applyProtection="1">
      <alignment horizontal="right" vertical="center"/>
    </xf>
    <xf numFmtId="209" fontId="116" fillId="5" borderId="10" xfId="0" applyNumberFormat="1" applyFont="1" applyFill="1" applyBorder="1" applyAlignment="1" applyProtection="1">
      <alignment horizontal="right" vertical="center"/>
    </xf>
    <xf numFmtId="210" fontId="116" fillId="5" borderId="12" xfId="1" applyNumberFormat="1" applyFont="1" applyFill="1" applyBorder="1" applyAlignment="1" applyProtection="1">
      <alignment horizontal="right" vertical="center"/>
    </xf>
    <xf numFmtId="209" fontId="116" fillId="5" borderId="12" xfId="1" applyNumberFormat="1" applyFont="1" applyFill="1" applyBorder="1" applyAlignment="1" applyProtection="1">
      <alignment horizontal="right" vertical="center"/>
    </xf>
    <xf numFmtId="210" fontId="116" fillId="5" borderId="12" xfId="0" applyNumberFormat="1" applyFont="1" applyFill="1" applyBorder="1" applyAlignment="1" applyProtection="1">
      <alignment horizontal="right" vertical="center"/>
    </xf>
    <xf numFmtId="209" fontId="116" fillId="5" borderId="0" xfId="1" applyNumberFormat="1" applyFont="1" applyFill="1" applyBorder="1" applyAlignment="1">
      <alignment horizontal="right" vertical="center"/>
    </xf>
    <xf numFmtId="209" fontId="116" fillId="5" borderId="0" xfId="0" applyNumberFormat="1" applyFont="1" applyFill="1" applyBorder="1" applyAlignment="1" applyProtection="1">
      <alignment horizontal="right" vertical="center"/>
    </xf>
    <xf numFmtId="210" fontId="116" fillId="5" borderId="33" xfId="1" applyNumberFormat="1" applyFont="1" applyFill="1" applyBorder="1" applyAlignment="1" applyProtection="1">
      <alignment horizontal="right" vertical="center"/>
    </xf>
    <xf numFmtId="209" fontId="116" fillId="5" borderId="33" xfId="1" applyNumberFormat="1" applyFont="1" applyFill="1" applyBorder="1" applyAlignment="1" applyProtection="1">
      <alignment horizontal="right" vertical="center"/>
    </xf>
    <xf numFmtId="210" fontId="116" fillId="5" borderId="33" xfId="0" applyNumberFormat="1" applyFont="1" applyFill="1" applyBorder="1" applyAlignment="1" applyProtection="1">
      <alignment horizontal="right" vertical="center"/>
    </xf>
    <xf numFmtId="210" fontId="116" fillId="5" borderId="33" xfId="1" applyNumberFormat="1" applyFont="1" applyFill="1" applyBorder="1" applyAlignment="1">
      <alignment horizontal="right" vertical="center"/>
    </xf>
    <xf numFmtId="0" fontId="96" fillId="5" borderId="33" xfId="0" applyFont="1" applyFill="1" applyBorder="1" applyAlignment="1">
      <alignment horizontal="left" vertical="center"/>
    </xf>
    <xf numFmtId="0" fontId="96" fillId="5" borderId="33" xfId="0" applyFont="1" applyFill="1" applyBorder="1">
      <alignment vertical="center"/>
    </xf>
    <xf numFmtId="0" fontId="96" fillId="5" borderId="12" xfId="0" applyFont="1" applyFill="1" applyBorder="1" applyAlignment="1">
      <alignment horizontal="left" vertical="center"/>
    </xf>
    <xf numFmtId="0" fontId="96" fillId="5" borderId="12" xfId="0" applyFont="1" applyFill="1" applyBorder="1" applyAlignment="1">
      <alignment horizontal="right" vertical="center"/>
    </xf>
    <xf numFmtId="0" fontId="96" fillId="5" borderId="0" xfId="0" applyFont="1" applyFill="1" applyBorder="1" applyAlignment="1">
      <alignment horizontal="center" vertical="center"/>
    </xf>
    <xf numFmtId="0" fontId="96" fillId="5" borderId="0" xfId="0" applyFont="1" applyFill="1">
      <alignment vertical="center"/>
    </xf>
    <xf numFmtId="167" fontId="96" fillId="5" borderId="0" xfId="1" applyFont="1" applyFill="1" applyBorder="1" applyAlignment="1">
      <alignment horizontal="center" vertical="center"/>
    </xf>
    <xf numFmtId="209" fontId="117" fillId="5" borderId="0" xfId="0" applyNumberFormat="1" applyFont="1" applyFill="1" applyBorder="1" applyAlignment="1">
      <alignment vertical="center"/>
    </xf>
    <xf numFmtId="0" fontId="96" fillId="5" borderId="10" xfId="0" applyFont="1" applyFill="1" applyBorder="1">
      <alignment vertical="center"/>
    </xf>
    <xf numFmtId="0" fontId="96" fillId="5" borderId="13" xfId="0" applyFont="1" applyFill="1" applyBorder="1" applyAlignment="1">
      <alignment horizontal="left" vertical="center"/>
    </xf>
    <xf numFmtId="0" fontId="96" fillId="5" borderId="13" xfId="0" applyFont="1" applyFill="1" applyBorder="1" applyAlignment="1">
      <alignment horizontal="right" vertical="center"/>
    </xf>
    <xf numFmtId="0" fontId="96" fillId="5" borderId="33" xfId="0" applyFont="1" applyFill="1" applyBorder="1" applyAlignment="1">
      <alignment horizontal="right" vertical="center"/>
    </xf>
    <xf numFmtId="0" fontId="96" fillId="5" borderId="12" xfId="0" applyFont="1" applyFill="1" applyBorder="1">
      <alignment vertical="center"/>
    </xf>
    <xf numFmtId="0" fontId="96" fillId="5" borderId="13" xfId="0" applyFont="1" applyFill="1" applyBorder="1">
      <alignment vertical="center"/>
    </xf>
    <xf numFmtId="209" fontId="96" fillId="5" borderId="0" xfId="0" applyNumberFormat="1" applyFont="1" applyFill="1">
      <alignment vertical="center"/>
    </xf>
    <xf numFmtId="0" fontId="0" fillId="0" borderId="0" xfId="0" applyAlignment="1">
      <alignment horizontal="center" vertical="center"/>
    </xf>
    <xf numFmtId="212" fontId="116" fillId="5" borderId="12" xfId="0" applyNumberFormat="1" applyFont="1" applyFill="1" applyBorder="1" applyAlignment="1" applyProtection="1">
      <alignment horizontal="right" vertical="center"/>
    </xf>
    <xf numFmtId="212" fontId="116" fillId="5" borderId="12" xfId="1" applyNumberFormat="1" applyFont="1" applyFill="1" applyBorder="1" applyAlignment="1" applyProtection="1">
      <alignment horizontal="right" vertical="center"/>
    </xf>
    <xf numFmtId="0" fontId="0" fillId="5" borderId="13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210" fontId="0" fillId="5" borderId="33" xfId="0" applyNumberFormat="1" applyFill="1" applyBorder="1">
      <alignment vertical="center"/>
    </xf>
    <xf numFmtId="210" fontId="0" fillId="5" borderId="12" xfId="0" applyNumberFormat="1" applyFill="1" applyBorder="1">
      <alignment vertical="center"/>
    </xf>
    <xf numFmtId="210" fontId="0" fillId="5" borderId="13" xfId="0" applyNumberFormat="1" applyFill="1" applyBorder="1">
      <alignment vertical="center"/>
    </xf>
    <xf numFmtId="210" fontId="0" fillId="5" borderId="10" xfId="0" applyNumberFormat="1" applyFill="1" applyBorder="1">
      <alignment vertical="center"/>
    </xf>
    <xf numFmtId="213" fontId="0" fillId="5" borderId="33" xfId="1" applyNumberFormat="1" applyFont="1" applyFill="1" applyBorder="1">
      <alignment vertical="center"/>
    </xf>
    <xf numFmtId="213" fontId="0" fillId="5" borderId="13" xfId="1" applyNumberFormat="1" applyFont="1" applyFill="1" applyBorder="1">
      <alignment vertical="center"/>
    </xf>
    <xf numFmtId="14" fontId="0" fillId="5" borderId="33" xfId="0" applyNumberFormat="1" applyFill="1" applyBorder="1" applyAlignment="1">
      <alignment horizontal="center" vertical="center"/>
    </xf>
    <xf numFmtId="14" fontId="0" fillId="5" borderId="13" xfId="0" applyNumberFormat="1" applyFill="1" applyBorder="1" applyAlignment="1">
      <alignment horizontal="center" vertical="center"/>
    </xf>
    <xf numFmtId="215" fontId="0" fillId="5" borderId="33" xfId="1" applyNumberFormat="1" applyFont="1" applyFill="1" applyBorder="1">
      <alignment vertical="center"/>
    </xf>
    <xf numFmtId="215" fontId="0" fillId="5" borderId="13" xfId="1" applyNumberFormat="1" applyFont="1" applyFill="1" applyBorder="1">
      <alignment vertical="center"/>
    </xf>
    <xf numFmtId="215" fontId="0" fillId="5" borderId="10" xfId="1" applyNumberFormat="1" applyFont="1" applyFill="1" applyBorder="1">
      <alignment vertical="center"/>
    </xf>
    <xf numFmtId="216" fontId="0" fillId="5" borderId="33" xfId="1" applyNumberFormat="1" applyFont="1" applyFill="1" applyBorder="1">
      <alignment vertical="center"/>
    </xf>
    <xf numFmtId="216" fontId="0" fillId="5" borderId="13" xfId="1" applyNumberFormat="1" applyFont="1" applyFill="1" applyBorder="1">
      <alignment vertical="center"/>
    </xf>
    <xf numFmtId="216" fontId="0" fillId="5" borderId="10" xfId="1" applyNumberFormat="1" applyFont="1" applyFill="1" applyBorder="1">
      <alignment vertical="center"/>
    </xf>
    <xf numFmtId="213" fontId="0" fillId="0" borderId="0" xfId="0" applyNumberFormat="1">
      <alignment vertical="center"/>
    </xf>
    <xf numFmtId="167" fontId="0" fillId="0" borderId="0" xfId="1" applyFont="1">
      <alignment vertical="center"/>
    </xf>
    <xf numFmtId="213" fontId="0" fillId="5" borderId="10" xfId="1" applyNumberFormat="1" applyFont="1" applyFill="1" applyBorder="1">
      <alignment vertical="center"/>
    </xf>
    <xf numFmtId="210" fontId="116" fillId="5" borderId="12" xfId="1" applyNumberFormat="1" applyFont="1" applyFill="1" applyBorder="1" applyAlignment="1">
      <alignment horizontal="right" vertical="center"/>
    </xf>
    <xf numFmtId="0" fontId="118" fillId="44" borderId="33" xfId="0" applyFont="1" applyFill="1" applyBorder="1" applyAlignment="1">
      <alignment horizontal="center" vertical="center"/>
    </xf>
    <xf numFmtId="0" fontId="118" fillId="45" borderId="32" xfId="0" applyFont="1" applyFill="1" applyBorder="1" applyAlignment="1">
      <alignment horizontal="center" vertical="center"/>
    </xf>
    <xf numFmtId="210" fontId="118" fillId="45" borderId="10" xfId="0" applyNumberFormat="1" applyFont="1" applyFill="1" applyBorder="1" applyAlignment="1">
      <alignment horizontal="right" vertical="center"/>
    </xf>
    <xf numFmtId="209" fontId="120" fillId="45" borderId="10" xfId="0" applyNumberFormat="1" applyFont="1" applyFill="1" applyBorder="1" applyAlignment="1" applyProtection="1">
      <alignment horizontal="right" vertical="center"/>
    </xf>
    <xf numFmtId="0" fontId="118" fillId="45" borderId="10" xfId="0" applyFont="1" applyFill="1" applyBorder="1">
      <alignment vertical="center"/>
    </xf>
    <xf numFmtId="209" fontId="118" fillId="45" borderId="10" xfId="0" applyNumberFormat="1" applyFont="1" applyFill="1" applyBorder="1" applyAlignment="1">
      <alignment horizontal="right" vertical="center"/>
    </xf>
    <xf numFmtId="209" fontId="120" fillId="45" borderId="10" xfId="1" applyNumberFormat="1" applyFont="1" applyFill="1" applyBorder="1" applyAlignment="1" applyProtection="1">
      <alignment horizontal="right" vertical="center"/>
    </xf>
    <xf numFmtId="210" fontId="120" fillId="44" borderId="13" xfId="0" applyNumberFormat="1" applyFont="1" applyFill="1" applyBorder="1" applyAlignment="1" applyProtection="1">
      <alignment horizontal="right" vertical="center"/>
    </xf>
    <xf numFmtId="209" fontId="120" fillId="44" borderId="13" xfId="0" applyNumberFormat="1" applyFont="1" applyFill="1" applyBorder="1" applyAlignment="1" applyProtection="1">
      <alignment horizontal="right" vertical="center"/>
    </xf>
    <xf numFmtId="167" fontId="121" fillId="44" borderId="10" xfId="1" applyFont="1" applyFill="1" applyBorder="1" applyAlignment="1">
      <alignment horizontal="right" vertical="center"/>
    </xf>
    <xf numFmtId="0" fontId="97" fillId="5" borderId="33" xfId="0" applyFont="1" applyFill="1" applyBorder="1" applyAlignment="1">
      <alignment horizontal="left" vertical="center"/>
    </xf>
    <xf numFmtId="210" fontId="8" fillId="5" borderId="33" xfId="1" applyNumberFormat="1" applyFont="1" applyFill="1" applyBorder="1" applyAlignment="1">
      <alignment horizontal="right" vertical="center"/>
    </xf>
    <xf numFmtId="209" fontId="8" fillId="5" borderId="33" xfId="0" applyNumberFormat="1" applyFont="1" applyFill="1" applyBorder="1" applyAlignment="1" applyProtection="1">
      <alignment horizontal="right" vertical="center"/>
    </xf>
    <xf numFmtId="209" fontId="8" fillId="5" borderId="33" xfId="1" applyNumberFormat="1" applyFont="1" applyFill="1" applyBorder="1" applyAlignment="1">
      <alignment horizontal="right" vertical="center"/>
    </xf>
    <xf numFmtId="0" fontId="97" fillId="5" borderId="12" xfId="0" applyFont="1" applyFill="1" applyBorder="1" applyAlignment="1">
      <alignment horizontal="left" vertical="center"/>
    </xf>
    <xf numFmtId="0" fontId="97" fillId="5" borderId="12" xfId="0" applyFont="1" applyFill="1" applyBorder="1" applyAlignment="1">
      <alignment horizontal="right" vertical="center"/>
    </xf>
    <xf numFmtId="209" fontId="8" fillId="5" borderId="12" xfId="0" applyNumberFormat="1" applyFont="1" applyFill="1" applyBorder="1" applyAlignment="1" applyProtection="1">
      <alignment horizontal="right" vertical="center"/>
    </xf>
    <xf numFmtId="0" fontId="121" fillId="45" borderId="32" xfId="0" applyFont="1" applyFill="1" applyBorder="1" applyAlignment="1">
      <alignment horizontal="center" vertical="center"/>
    </xf>
    <xf numFmtId="210" fontId="122" fillId="45" borderId="10" xfId="1" applyNumberFormat="1" applyFont="1" applyFill="1" applyBorder="1" applyAlignment="1">
      <alignment horizontal="right" vertical="center"/>
    </xf>
    <xf numFmtId="209" fontId="122" fillId="45" borderId="10" xfId="0" applyNumberFormat="1" applyFont="1" applyFill="1" applyBorder="1" applyAlignment="1" applyProtection="1">
      <alignment horizontal="right" vertical="center"/>
    </xf>
    <xf numFmtId="209" fontId="123" fillId="45" borderId="10" xfId="0" applyNumberFormat="1" applyFont="1" applyFill="1" applyBorder="1" applyAlignment="1">
      <alignment vertical="center"/>
    </xf>
    <xf numFmtId="0" fontId="97" fillId="5" borderId="10" xfId="0" applyFont="1" applyFill="1" applyBorder="1">
      <alignment vertical="center"/>
    </xf>
    <xf numFmtId="209" fontId="8" fillId="5" borderId="10" xfId="0" applyNumberFormat="1" applyFont="1" applyFill="1" applyBorder="1" applyAlignment="1" applyProtection="1">
      <alignment horizontal="right" vertical="center"/>
    </xf>
    <xf numFmtId="0" fontId="121" fillId="46" borderId="10" xfId="0" applyFont="1" applyFill="1" applyBorder="1">
      <alignment vertical="center"/>
    </xf>
    <xf numFmtId="209" fontId="121" fillId="46" borderId="10" xfId="0" applyNumberFormat="1" applyFont="1" applyFill="1" applyBorder="1">
      <alignment vertical="center"/>
    </xf>
    <xf numFmtId="0" fontId="97" fillId="5" borderId="0" xfId="0" applyFont="1" applyFill="1">
      <alignment vertical="center"/>
    </xf>
    <xf numFmtId="0" fontId="121" fillId="44" borderId="33" xfId="0" applyFont="1" applyFill="1" applyBorder="1" applyAlignment="1">
      <alignment horizontal="center" vertical="center"/>
    </xf>
    <xf numFmtId="210" fontId="8" fillId="5" borderId="33" xfId="1" applyNumberFormat="1" applyFont="1" applyFill="1" applyBorder="1" applyAlignment="1" applyProtection="1">
      <alignment horizontal="right" vertical="center"/>
    </xf>
    <xf numFmtId="209" fontId="8" fillId="5" borderId="33" xfId="1" applyNumberFormat="1" applyFont="1" applyFill="1" applyBorder="1" applyAlignment="1" applyProtection="1">
      <alignment horizontal="right" vertical="center"/>
    </xf>
    <xf numFmtId="210" fontId="8" fillId="5" borderId="33" xfId="0" applyNumberFormat="1" applyFont="1" applyFill="1" applyBorder="1" applyAlignment="1" applyProtection="1">
      <alignment horizontal="right" vertical="center"/>
    </xf>
    <xf numFmtId="210" fontId="8" fillId="5" borderId="12" xfId="1" applyNumberFormat="1" applyFont="1" applyFill="1" applyBorder="1" applyAlignment="1" applyProtection="1">
      <alignment horizontal="right" vertical="center"/>
    </xf>
    <xf numFmtId="209" fontId="8" fillId="5" borderId="12" xfId="1" applyNumberFormat="1" applyFont="1" applyFill="1" applyBorder="1" applyAlignment="1" applyProtection="1">
      <alignment horizontal="right" vertical="center"/>
    </xf>
    <xf numFmtId="210" fontId="8" fillId="5" borderId="12" xfId="0" applyNumberFormat="1" applyFont="1" applyFill="1" applyBorder="1" applyAlignment="1" applyProtection="1">
      <alignment horizontal="right" vertical="center"/>
    </xf>
    <xf numFmtId="0" fontId="97" fillId="5" borderId="13" xfId="0" applyFont="1" applyFill="1" applyBorder="1" applyAlignment="1">
      <alignment horizontal="left" vertical="center"/>
    </xf>
    <xf numFmtId="0" fontId="97" fillId="5" borderId="13" xfId="0" applyFont="1" applyFill="1" applyBorder="1" applyAlignment="1">
      <alignment horizontal="right" vertical="center"/>
    </xf>
    <xf numFmtId="209" fontId="8" fillId="5" borderId="13" xfId="0" applyNumberFormat="1" applyFont="1" applyFill="1" applyBorder="1" applyAlignment="1" applyProtection="1">
      <alignment horizontal="right" vertical="center"/>
    </xf>
    <xf numFmtId="210" fontId="121" fillId="45" borderId="10" xfId="0" applyNumberFormat="1" applyFont="1" applyFill="1" applyBorder="1" applyAlignment="1">
      <alignment horizontal="right" vertical="center"/>
    </xf>
    <xf numFmtId="0" fontId="97" fillId="5" borderId="33" xfId="0" applyFont="1" applyFill="1" applyBorder="1" applyAlignment="1">
      <alignment horizontal="right" vertical="center"/>
    </xf>
    <xf numFmtId="214" fontId="8" fillId="5" borderId="12" xfId="0" applyNumberFormat="1" applyFont="1" applyFill="1" applyBorder="1" applyAlignment="1" applyProtection="1">
      <alignment horizontal="right" vertical="center"/>
    </xf>
    <xf numFmtId="214" fontId="121" fillId="45" borderId="10" xfId="0" applyNumberFormat="1" applyFont="1" applyFill="1" applyBorder="1" applyAlignment="1">
      <alignment horizontal="right" vertical="center"/>
    </xf>
    <xf numFmtId="0" fontId="97" fillId="5" borderId="13" xfId="0" applyFont="1" applyFill="1" applyBorder="1">
      <alignment vertical="center"/>
    </xf>
    <xf numFmtId="209" fontId="121" fillId="45" borderId="10" xfId="0" applyNumberFormat="1" applyFont="1" applyFill="1" applyBorder="1" applyAlignment="1">
      <alignment horizontal="right" vertical="center"/>
    </xf>
    <xf numFmtId="0" fontId="97" fillId="5" borderId="33" xfId="0" applyFont="1" applyFill="1" applyBorder="1">
      <alignment vertical="center"/>
    </xf>
    <xf numFmtId="209" fontId="122" fillId="45" borderId="10" xfId="1" applyNumberFormat="1" applyFont="1" applyFill="1" applyBorder="1" applyAlignment="1" applyProtection="1">
      <alignment horizontal="right" vertical="center"/>
    </xf>
    <xf numFmtId="209" fontId="122" fillId="44" borderId="13" xfId="0" applyNumberFormat="1" applyFont="1" applyFill="1" applyBorder="1" applyAlignment="1" applyProtection="1">
      <alignment horizontal="right" vertical="center"/>
    </xf>
    <xf numFmtId="209" fontId="97" fillId="5" borderId="0" xfId="0" applyNumberFormat="1" applyFont="1" applyFill="1">
      <alignment vertical="center"/>
    </xf>
    <xf numFmtId="167" fontId="121" fillId="44" borderId="31" xfId="1" applyFont="1" applyFill="1" applyBorder="1" applyAlignment="1">
      <alignment horizontal="center" vertical="center"/>
    </xf>
    <xf numFmtId="209" fontId="8" fillId="5" borderId="34" xfId="0" applyNumberFormat="1" applyFont="1" applyFill="1" applyBorder="1" applyAlignment="1" applyProtection="1">
      <alignment horizontal="right" vertical="center"/>
    </xf>
    <xf numFmtId="209" fontId="8" fillId="5" borderId="30" xfId="0" applyNumberFormat="1" applyFont="1" applyFill="1" applyBorder="1" applyAlignment="1" applyProtection="1">
      <alignment horizontal="right" vertical="center"/>
    </xf>
    <xf numFmtId="209" fontId="122" fillId="45" borderId="31" xfId="0" applyNumberFormat="1" applyFont="1" applyFill="1" applyBorder="1" applyAlignment="1" applyProtection="1">
      <alignment horizontal="right" vertical="center"/>
    </xf>
    <xf numFmtId="209" fontId="8" fillId="5" borderId="31" xfId="0" applyNumberFormat="1" applyFont="1" applyFill="1" applyBorder="1" applyAlignment="1" applyProtection="1">
      <alignment horizontal="right" vertical="center"/>
    </xf>
    <xf numFmtId="209" fontId="121" fillId="46" borderId="31" xfId="0" applyNumberFormat="1" applyFont="1" applyFill="1" applyBorder="1">
      <alignment vertical="center"/>
    </xf>
    <xf numFmtId="167" fontId="121" fillId="44" borderId="32" xfId="1" applyFont="1" applyFill="1" applyBorder="1" applyAlignment="1">
      <alignment horizontal="center" vertical="center"/>
    </xf>
    <xf numFmtId="210" fontId="8" fillId="5" borderId="35" xfId="1" applyNumberFormat="1" applyFont="1" applyFill="1" applyBorder="1" applyAlignment="1">
      <alignment horizontal="right" vertical="center"/>
    </xf>
    <xf numFmtId="211" fontId="8" fillId="5" borderId="36" xfId="1" applyNumberFormat="1" applyFont="1" applyFill="1" applyBorder="1" applyAlignment="1">
      <alignment horizontal="right" vertical="center"/>
    </xf>
    <xf numFmtId="210" fontId="122" fillId="45" borderId="32" xfId="1" applyNumberFormat="1" applyFont="1" applyFill="1" applyBorder="1" applyAlignment="1">
      <alignment horizontal="right" vertical="center"/>
    </xf>
    <xf numFmtId="0" fontId="97" fillId="5" borderId="32" xfId="0" applyFont="1" applyFill="1" applyBorder="1">
      <alignment vertical="center"/>
    </xf>
    <xf numFmtId="0" fontId="121" fillId="46" borderId="32" xfId="0" applyFont="1" applyFill="1" applyBorder="1">
      <alignment vertical="center"/>
    </xf>
    <xf numFmtId="167" fontId="121" fillId="44" borderId="39" xfId="1" applyFont="1" applyFill="1" applyBorder="1" applyAlignment="1">
      <alignment horizontal="right" vertical="center"/>
    </xf>
    <xf numFmtId="167" fontId="121" fillId="44" borderId="40" xfId="1" applyFont="1" applyFill="1" applyBorder="1" applyAlignment="1">
      <alignment horizontal="center" vertical="center"/>
    </xf>
    <xf numFmtId="210" fontId="8" fillId="5" borderId="41" xfId="1" applyNumberFormat="1" applyFont="1" applyFill="1" applyBorder="1" applyAlignment="1">
      <alignment horizontal="right" vertical="center"/>
    </xf>
    <xf numFmtId="209" fontId="8" fillId="5" borderId="42" xfId="1" applyNumberFormat="1" applyFont="1" applyFill="1" applyBorder="1" applyAlignment="1">
      <alignment horizontal="right" vertical="center"/>
    </xf>
    <xf numFmtId="211" fontId="8" fillId="5" borderId="43" xfId="1" applyNumberFormat="1" applyFont="1" applyFill="1" applyBorder="1" applyAlignment="1">
      <alignment horizontal="right" vertical="center"/>
    </xf>
    <xf numFmtId="209" fontId="8" fillId="5" borderId="44" xfId="0" applyNumberFormat="1" applyFont="1" applyFill="1" applyBorder="1" applyAlignment="1" applyProtection="1">
      <alignment horizontal="right" vertical="center"/>
    </xf>
    <xf numFmtId="210" fontId="122" fillId="45" borderId="39" xfId="1" applyNumberFormat="1" applyFont="1" applyFill="1" applyBorder="1" applyAlignment="1">
      <alignment horizontal="right" vertical="center"/>
    </xf>
    <xf numFmtId="209" fontId="123" fillId="45" borderId="40" xfId="0" applyNumberFormat="1" applyFont="1" applyFill="1" applyBorder="1" applyAlignment="1">
      <alignment vertical="center"/>
    </xf>
    <xf numFmtId="0" fontId="97" fillId="5" borderId="39" xfId="0" applyFont="1" applyFill="1" applyBorder="1">
      <alignment vertical="center"/>
    </xf>
    <xf numFmtId="209" fontId="8" fillId="5" borderId="40" xfId="0" applyNumberFormat="1" applyFont="1" applyFill="1" applyBorder="1" applyAlignment="1" applyProtection="1">
      <alignment horizontal="right" vertical="center"/>
    </xf>
    <xf numFmtId="0" fontId="121" fillId="46" borderId="45" xfId="0" applyFont="1" applyFill="1" applyBorder="1">
      <alignment vertical="center"/>
    </xf>
    <xf numFmtId="209" fontId="121" fillId="46" borderId="46" xfId="0" applyNumberFormat="1" applyFont="1" applyFill="1" applyBorder="1">
      <alignment vertical="center"/>
    </xf>
    <xf numFmtId="209" fontId="8" fillId="5" borderId="2" xfId="0" applyNumberFormat="1" applyFont="1" applyFill="1" applyBorder="1" applyAlignment="1" applyProtection="1">
      <alignment horizontal="right" vertical="center"/>
    </xf>
    <xf numFmtId="209" fontId="122" fillId="45" borderId="48" xfId="0" applyNumberFormat="1" applyFont="1" applyFill="1" applyBorder="1" applyAlignment="1" applyProtection="1">
      <alignment horizontal="right" vertical="center"/>
    </xf>
    <xf numFmtId="209" fontId="116" fillId="5" borderId="48" xfId="0" applyNumberFormat="1" applyFont="1" applyFill="1" applyBorder="1" applyAlignment="1" applyProtection="1">
      <alignment horizontal="right" vertical="center"/>
    </xf>
    <xf numFmtId="209" fontId="121" fillId="46" borderId="48" xfId="0" applyNumberFormat="1" applyFont="1" applyFill="1" applyBorder="1">
      <alignment vertical="center"/>
    </xf>
    <xf numFmtId="210" fontId="8" fillId="5" borderId="4" xfId="1" applyNumberFormat="1" applyFont="1" applyFill="1" applyBorder="1" applyAlignment="1">
      <alignment horizontal="right" vertical="center"/>
    </xf>
    <xf numFmtId="210" fontId="122" fillId="45" borderId="49" xfId="1" applyNumberFormat="1" applyFont="1" applyFill="1" applyBorder="1" applyAlignment="1">
      <alignment horizontal="right" vertical="center"/>
    </xf>
    <xf numFmtId="0" fontId="96" fillId="5" borderId="49" xfId="0" applyFont="1" applyFill="1" applyBorder="1">
      <alignment vertical="center"/>
    </xf>
    <xf numFmtId="0" fontId="121" fillId="46" borderId="49" xfId="0" applyFont="1" applyFill="1" applyBorder="1">
      <alignment vertical="center"/>
    </xf>
    <xf numFmtId="210" fontId="8" fillId="5" borderId="50" xfId="1" applyNumberFormat="1" applyFont="1" applyFill="1" applyBorder="1" applyAlignment="1">
      <alignment horizontal="right" vertical="center"/>
    </xf>
    <xf numFmtId="209" fontId="8" fillId="5" borderId="50" xfId="1" applyNumberFormat="1" applyFont="1" applyFill="1" applyBorder="1" applyAlignment="1">
      <alignment horizontal="right" vertical="center"/>
    </xf>
    <xf numFmtId="211" fontId="8" fillId="5" borderId="12" xfId="1" applyNumberFormat="1" applyFont="1" applyFill="1" applyBorder="1" applyAlignment="1">
      <alignment horizontal="right" vertical="center"/>
    </xf>
    <xf numFmtId="210" fontId="122" fillId="45" borderId="47" xfId="1" applyNumberFormat="1" applyFont="1" applyFill="1" applyBorder="1" applyAlignment="1">
      <alignment horizontal="right" vertical="center"/>
    </xf>
    <xf numFmtId="209" fontId="123" fillId="45" borderId="47" xfId="0" applyNumberFormat="1" applyFont="1" applyFill="1" applyBorder="1" applyAlignment="1">
      <alignment vertical="center"/>
    </xf>
    <xf numFmtId="0" fontId="96" fillId="5" borderId="47" xfId="0" applyFont="1" applyFill="1" applyBorder="1">
      <alignment vertical="center"/>
    </xf>
    <xf numFmtId="209" fontId="116" fillId="5" borderId="47" xfId="0" applyNumberFormat="1" applyFont="1" applyFill="1" applyBorder="1" applyAlignment="1" applyProtection="1">
      <alignment horizontal="right" vertical="center"/>
    </xf>
    <xf numFmtId="0" fontId="121" fillId="46" borderId="47" xfId="0" applyFont="1" applyFill="1" applyBorder="1">
      <alignment vertical="center"/>
    </xf>
    <xf numFmtId="209" fontId="121" fillId="46" borderId="47" xfId="0" applyNumberFormat="1" applyFont="1" applyFill="1" applyBorder="1">
      <alignment vertical="center"/>
    </xf>
    <xf numFmtId="167" fontId="118" fillId="44" borderId="10" xfId="1" applyFont="1" applyFill="1" applyBorder="1" applyAlignment="1">
      <alignment horizontal="right" vertical="center"/>
    </xf>
    <xf numFmtId="0" fontId="8" fillId="6" borderId="12" xfId="1" applyNumberFormat="1" applyFont="1" applyFill="1" applyBorder="1" applyAlignment="1" applyProtection="1">
      <alignment vertical="center"/>
    </xf>
    <xf numFmtId="0" fontId="8" fillId="6" borderId="29" xfId="1" applyNumberFormat="1" applyFont="1" applyFill="1" applyBorder="1" applyAlignment="1" applyProtection="1">
      <alignment vertical="center"/>
    </xf>
    <xf numFmtId="0" fontId="8" fillId="6" borderId="13" xfId="1" applyNumberFormat="1" applyFont="1" applyFill="1" applyBorder="1" applyAlignment="1" applyProtection="1">
      <alignment vertical="center"/>
    </xf>
    <xf numFmtId="38" fontId="8" fillId="5" borderId="12" xfId="0" applyNumberFormat="1" applyFont="1" applyFill="1" applyBorder="1" applyAlignment="1" applyProtection="1">
      <alignment horizontal="left" vertical="center"/>
    </xf>
    <xf numFmtId="170" fontId="7" fillId="6" borderId="18" xfId="0" applyNumberFormat="1" applyFont="1" applyFill="1" applyBorder="1" applyAlignment="1" applyProtection="1">
      <alignment horizontal="left" vertical="center"/>
    </xf>
    <xf numFmtId="14" fontId="7" fillId="6" borderId="47" xfId="0" applyNumberFormat="1" applyFont="1" applyFill="1" applyBorder="1" applyAlignment="1" applyProtection="1">
      <alignment horizontal="left" vertical="center"/>
    </xf>
    <xf numFmtId="38" fontId="8" fillId="7" borderId="47" xfId="0" applyNumberFormat="1" applyFont="1" applyFill="1" applyBorder="1" applyAlignment="1" applyProtection="1">
      <alignment horizontal="left" vertical="center"/>
    </xf>
    <xf numFmtId="38" fontId="8" fillId="5" borderId="50" xfId="0" applyNumberFormat="1" applyFont="1" applyFill="1" applyBorder="1" applyAlignment="1" applyProtection="1">
      <alignment horizontal="left" vertical="center"/>
    </xf>
    <xf numFmtId="38" fontId="8" fillId="5" borderId="13" xfId="0" applyNumberFormat="1" applyFont="1" applyFill="1" applyBorder="1" applyAlignment="1" applyProtection="1">
      <alignment horizontal="left" vertical="center"/>
    </xf>
    <xf numFmtId="38" fontId="8" fillId="5" borderId="47" xfId="0" applyNumberFormat="1" applyFont="1" applyFill="1" applyBorder="1" applyAlignment="1" applyProtection="1">
      <alignment horizontal="left" vertical="center"/>
    </xf>
    <xf numFmtId="167" fontId="8" fillId="5" borderId="12" xfId="1" applyFont="1" applyFill="1" applyBorder="1" applyAlignment="1" applyProtection="1">
      <alignment horizontal="left" vertical="center"/>
    </xf>
    <xf numFmtId="38" fontId="8" fillId="8" borderId="50" xfId="0" applyNumberFormat="1" applyFont="1" applyFill="1" applyBorder="1" applyAlignment="1" applyProtection="1">
      <alignment horizontal="left" vertical="center"/>
    </xf>
    <xf numFmtId="38" fontId="8" fillId="8" borderId="12" xfId="0" applyNumberFormat="1" applyFont="1" applyFill="1" applyBorder="1" applyAlignment="1" applyProtection="1">
      <alignment horizontal="left" vertical="center"/>
    </xf>
    <xf numFmtId="38" fontId="8" fillId="8" borderId="13" xfId="0" applyNumberFormat="1" applyFont="1" applyFill="1" applyBorder="1" applyAlignment="1" applyProtection="1">
      <alignment horizontal="left" vertical="center"/>
    </xf>
    <xf numFmtId="38" fontId="8" fillId="7" borderId="50" xfId="0" applyNumberFormat="1" applyFont="1" applyFill="1" applyBorder="1" applyAlignment="1" applyProtection="1">
      <alignment horizontal="left" vertical="center"/>
    </xf>
    <xf numFmtId="38" fontId="3" fillId="5" borderId="47" xfId="0" applyNumberFormat="1" applyFont="1" applyFill="1" applyBorder="1" applyAlignment="1">
      <alignment horizontal="left" vertical="center"/>
    </xf>
    <xf numFmtId="38" fontId="3" fillId="5" borderId="0" xfId="0" applyNumberFormat="1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167" fontId="8" fillId="5" borderId="12" xfId="1" applyFont="1" applyFill="1" applyBorder="1" applyAlignment="1" applyProtection="1">
      <alignment vertical="center"/>
    </xf>
    <xf numFmtId="38" fontId="8" fillId="5" borderId="12" xfId="0" applyNumberFormat="1" applyFont="1" applyFill="1" applyBorder="1" applyAlignment="1" applyProtection="1">
      <alignment vertical="center"/>
    </xf>
    <xf numFmtId="167" fontId="8" fillId="5" borderId="50" xfId="1" applyFont="1" applyFill="1" applyBorder="1" applyAlignment="1" applyProtection="1">
      <alignment vertical="center"/>
    </xf>
    <xf numFmtId="3" fontId="3" fillId="5" borderId="0" xfId="0" applyNumberFormat="1" applyFont="1" applyFill="1" applyAlignment="1">
      <alignment vertical="center"/>
    </xf>
    <xf numFmtId="37" fontId="8" fillId="6" borderId="12" xfId="1" applyNumberFormat="1" applyFont="1" applyFill="1" applyBorder="1" applyAlignment="1" applyProtection="1">
      <alignment vertical="center"/>
    </xf>
    <xf numFmtId="4" fontId="39" fillId="0" borderId="0" xfId="1694">
      <protection locked="0"/>
    </xf>
    <xf numFmtId="41" fontId="3" fillId="5" borderId="0" xfId="0" applyNumberFormat="1" applyFont="1" applyFill="1" applyAlignment="1">
      <alignment horizontal="left" vertical="center"/>
    </xf>
    <xf numFmtId="41" fontId="3" fillId="5" borderId="0" xfId="0" applyNumberFormat="1" applyFont="1" applyFill="1" applyAlignment="1">
      <alignment vertical="center"/>
    </xf>
    <xf numFmtId="41" fontId="126" fillId="5" borderId="11" xfId="1" applyNumberFormat="1" applyFont="1" applyFill="1" applyBorder="1" applyAlignment="1">
      <alignment horizontal="right" vertical="center"/>
    </xf>
    <xf numFmtId="41" fontId="126" fillId="5" borderId="11" xfId="0" applyNumberFormat="1" applyFont="1" applyFill="1" applyBorder="1" applyAlignment="1" applyProtection="1">
      <alignment horizontal="right" vertical="center"/>
    </xf>
    <xf numFmtId="38" fontId="126" fillId="5" borderId="11" xfId="0" applyNumberFormat="1" applyFont="1" applyFill="1" applyBorder="1" applyAlignment="1" applyProtection="1">
      <alignment horizontal="right" vertical="center"/>
    </xf>
    <xf numFmtId="41" fontId="126" fillId="5" borderId="12" xfId="1" applyNumberFormat="1" applyFont="1" applyFill="1" applyBorder="1" applyAlignment="1">
      <alignment horizontal="right" vertical="center"/>
    </xf>
    <xf numFmtId="41" fontId="126" fillId="5" borderId="12" xfId="0" applyNumberFormat="1" applyFont="1" applyFill="1" applyBorder="1" applyAlignment="1" applyProtection="1">
      <alignment horizontal="right" vertical="center"/>
    </xf>
    <xf numFmtId="38" fontId="126" fillId="5" borderId="12" xfId="0" applyNumberFormat="1" applyFont="1" applyFill="1" applyBorder="1" applyAlignment="1" applyProtection="1">
      <alignment horizontal="right" vertical="center"/>
    </xf>
    <xf numFmtId="41" fontId="126" fillId="5" borderId="13" xfId="1" applyNumberFormat="1" applyFont="1" applyFill="1" applyBorder="1" applyAlignment="1">
      <alignment horizontal="right" vertical="center"/>
    </xf>
    <xf numFmtId="41" fontId="126" fillId="5" borderId="13" xfId="0" applyNumberFormat="1" applyFont="1" applyFill="1" applyBorder="1" applyAlignment="1" applyProtection="1">
      <alignment horizontal="right" vertical="center"/>
    </xf>
    <xf numFmtId="38" fontId="126" fillId="5" borderId="13" xfId="0" applyNumberFormat="1" applyFont="1" applyFill="1" applyBorder="1" applyAlignment="1" applyProtection="1">
      <alignment horizontal="right" vertical="center"/>
    </xf>
    <xf numFmtId="38" fontId="126" fillId="5" borderId="10" xfId="0" applyNumberFormat="1" applyFont="1" applyFill="1" applyBorder="1" applyAlignment="1" applyProtection="1">
      <alignment horizontal="right" vertical="center"/>
    </xf>
    <xf numFmtId="41" fontId="126" fillId="5" borderId="29" xfId="0" applyNumberFormat="1" applyFont="1" applyFill="1" applyBorder="1" applyAlignment="1" applyProtection="1">
      <alignment horizontal="right" vertical="center"/>
    </xf>
    <xf numFmtId="41" fontId="126" fillId="5" borderId="12" xfId="1" applyNumberFormat="1" applyFont="1" applyFill="1" applyBorder="1" applyAlignment="1" applyProtection="1">
      <alignment horizontal="right" vertical="center"/>
    </xf>
    <xf numFmtId="41" fontId="126" fillId="5" borderId="13" xfId="1" applyNumberFormat="1" applyFont="1" applyFill="1" applyBorder="1" applyAlignment="1" applyProtection="1">
      <alignment horizontal="right" vertical="center"/>
    </xf>
    <xf numFmtId="41" fontId="126" fillId="0" borderId="12" xfId="1" applyNumberFormat="1" applyFont="1" applyFill="1" applyBorder="1" applyAlignment="1" applyProtection="1">
      <alignment horizontal="right" vertical="center"/>
    </xf>
    <xf numFmtId="41" fontId="126" fillId="8" borderId="11" xfId="0" applyNumberFormat="1" applyFont="1" applyFill="1" applyBorder="1" applyAlignment="1" applyProtection="1">
      <alignment horizontal="right" vertical="center"/>
    </xf>
    <xf numFmtId="167" fontId="126" fillId="8" borderId="11" xfId="1" applyFont="1" applyFill="1" applyBorder="1" applyAlignment="1" applyProtection="1">
      <alignment horizontal="right" vertical="center"/>
    </xf>
    <xf numFmtId="38" fontId="126" fillId="8" borderId="11" xfId="0" applyNumberFormat="1" applyFont="1" applyFill="1" applyBorder="1" applyAlignment="1" applyProtection="1">
      <alignment horizontal="right" vertical="center"/>
    </xf>
    <xf numFmtId="41" fontId="126" fillId="8" borderId="12" xfId="1" applyNumberFormat="1" applyFont="1" applyFill="1" applyBorder="1" applyAlignment="1">
      <alignment horizontal="right" vertical="center"/>
    </xf>
    <xf numFmtId="41" fontId="126" fillId="8" borderId="12" xfId="1" applyNumberFormat="1" applyFont="1" applyFill="1" applyBorder="1" applyAlignment="1" applyProtection="1">
      <alignment horizontal="right" vertical="center"/>
    </xf>
    <xf numFmtId="167" fontId="126" fillId="8" borderId="13" xfId="1" applyFont="1" applyFill="1" applyBorder="1" applyAlignment="1" applyProtection="1">
      <alignment horizontal="right" vertical="center"/>
    </xf>
    <xf numFmtId="167" fontId="126" fillId="5" borderId="11" xfId="1" applyFont="1" applyFill="1" applyBorder="1" applyAlignment="1">
      <alignment horizontal="right" vertical="center"/>
    </xf>
    <xf numFmtId="0" fontId="125" fillId="5" borderId="10" xfId="0" applyFont="1" applyFill="1" applyBorder="1" applyAlignment="1">
      <alignment vertical="center"/>
    </xf>
    <xf numFmtId="38" fontId="125" fillId="5" borderId="10" xfId="0" applyNumberFormat="1" applyFont="1" applyFill="1" applyBorder="1" applyAlignment="1">
      <alignment vertical="center"/>
    </xf>
    <xf numFmtId="0" fontId="127" fillId="0" borderId="0" xfId="0" applyFont="1" applyAlignment="1">
      <alignment horizontal="center" vertical="center"/>
    </xf>
    <xf numFmtId="0" fontId="127" fillId="5" borderId="0" xfId="0" applyFont="1" applyFill="1">
      <alignment vertical="center"/>
    </xf>
    <xf numFmtId="209" fontId="116" fillId="5" borderId="13" xfId="1" applyNumberFormat="1" applyFont="1" applyFill="1" applyBorder="1" applyAlignment="1" applyProtection="1">
      <alignment horizontal="right" vertical="center"/>
    </xf>
    <xf numFmtId="0" fontId="8" fillId="8" borderId="30" xfId="1" applyNumberFormat="1" applyFont="1" applyFill="1" applyBorder="1" applyAlignment="1">
      <alignment vertical="center"/>
    </xf>
    <xf numFmtId="0" fontId="8" fillId="8" borderId="0" xfId="1" applyNumberFormat="1" applyFont="1" applyFill="1" applyBorder="1" applyAlignment="1">
      <alignment vertical="center"/>
    </xf>
    <xf numFmtId="0" fontId="8" fillId="8" borderId="36" xfId="1" applyNumberFormat="1" applyFont="1" applyFill="1" applyBorder="1" applyAlignment="1">
      <alignment horizontal="right" vertical="center"/>
    </xf>
    <xf numFmtId="0" fontId="128" fillId="5" borderId="0" xfId="0" applyFont="1" applyFill="1">
      <alignment vertical="center"/>
    </xf>
    <xf numFmtId="210" fontId="122" fillId="45" borderId="51" xfId="0" applyNumberFormat="1" applyFont="1" applyFill="1" applyBorder="1" applyAlignment="1" applyProtection="1">
      <alignment horizontal="right" vertical="center"/>
    </xf>
    <xf numFmtId="210" fontId="118" fillId="45" borderId="10" xfId="0" applyNumberFormat="1" applyFont="1" applyFill="1" applyBorder="1">
      <alignment vertical="center"/>
    </xf>
    <xf numFmtId="219" fontId="0" fillId="0" borderId="0" xfId="1" applyNumberFormat="1" applyFont="1">
      <alignment vertical="center"/>
    </xf>
    <xf numFmtId="3" fontId="0" fillId="0" borderId="0" xfId="0" applyNumberFormat="1">
      <alignment vertical="center"/>
    </xf>
    <xf numFmtId="41" fontId="96" fillId="5" borderId="0" xfId="0" applyNumberFormat="1" applyFont="1" applyFill="1">
      <alignment vertical="center"/>
    </xf>
    <xf numFmtId="210" fontId="121" fillId="0" borderId="12" xfId="0" applyNumberFormat="1" applyFont="1" applyFill="1" applyBorder="1" applyAlignment="1">
      <alignment horizontal="right" vertical="center"/>
    </xf>
    <xf numFmtId="0" fontId="130" fillId="5" borderId="0" xfId="0" applyFont="1" applyFill="1">
      <alignment vertical="center"/>
    </xf>
    <xf numFmtId="210" fontId="116" fillId="5" borderId="13" xfId="1" applyNumberFormat="1" applyFont="1" applyFill="1" applyBorder="1" applyAlignment="1">
      <alignment horizontal="right" vertical="center"/>
    </xf>
    <xf numFmtId="164" fontId="3" fillId="5" borderId="0" xfId="0" applyNumberFormat="1" applyFont="1" applyFill="1" applyAlignment="1">
      <alignment vertical="center"/>
    </xf>
    <xf numFmtId="214" fontId="122" fillId="44" borderId="13" xfId="0" applyNumberFormat="1" applyFont="1" applyFill="1" applyBorder="1" applyAlignment="1" applyProtection="1">
      <alignment horizontal="right" vertical="center"/>
    </xf>
    <xf numFmtId="214" fontId="122" fillId="44" borderId="13" xfId="1" applyNumberFormat="1" applyFont="1" applyFill="1" applyBorder="1" applyAlignment="1" applyProtection="1">
      <alignment horizontal="right" vertical="center"/>
    </xf>
    <xf numFmtId="164" fontId="126" fillId="5" borderId="12" xfId="0" applyNumberFormat="1" applyFont="1" applyFill="1" applyBorder="1" applyAlignment="1" applyProtection="1">
      <alignment horizontal="right" vertical="center"/>
    </xf>
    <xf numFmtId="209" fontId="135" fillId="5" borderId="12" xfId="0" applyNumberFormat="1" applyFont="1" applyFill="1" applyBorder="1" applyAlignment="1" applyProtection="1">
      <alignment horizontal="right" vertical="center"/>
    </xf>
    <xf numFmtId="0" fontId="0" fillId="5" borderId="0" xfId="0" applyFill="1" applyBorder="1" applyAlignment="1">
      <alignment horizontal="center" vertical="center"/>
    </xf>
    <xf numFmtId="0" fontId="137" fillId="0" borderId="0" xfId="0" applyFont="1" applyBorder="1" applyAlignment="1">
      <alignment horizontal="left" vertical="center" indent="1"/>
    </xf>
    <xf numFmtId="3" fontId="137" fillId="0" borderId="0" xfId="0" applyNumberFormat="1" applyFont="1" applyBorder="1" applyAlignment="1">
      <alignment horizontal="right" vertical="center" indent="1"/>
    </xf>
    <xf numFmtId="3" fontId="137" fillId="0" borderId="54" xfId="0" applyNumberFormat="1" applyFont="1" applyBorder="1" applyAlignment="1">
      <alignment horizontal="right" vertical="center" indent="1"/>
    </xf>
    <xf numFmtId="0" fontId="133" fillId="0" borderId="0" xfId="0" applyFont="1" applyBorder="1" applyAlignment="1">
      <alignment horizontal="left" vertical="center" indent="1"/>
    </xf>
    <xf numFmtId="3" fontId="133" fillId="0" borderId="0" xfId="0" applyNumberFormat="1" applyFont="1" applyBorder="1" applyAlignment="1">
      <alignment horizontal="right" vertical="center" indent="1"/>
    </xf>
    <xf numFmtId="3" fontId="133" fillId="0" borderId="54" xfId="0" applyNumberFormat="1" applyFont="1" applyBorder="1" applyAlignment="1">
      <alignment horizontal="right" vertical="center" indent="1"/>
    </xf>
    <xf numFmtId="0" fontId="134" fillId="0" borderId="0" xfId="0" applyFont="1" applyBorder="1" applyAlignment="1">
      <alignment horizontal="left" vertical="center" indent="1"/>
    </xf>
    <xf numFmtId="3" fontId="134" fillId="0" borderId="0" xfId="0" applyNumberFormat="1" applyFont="1" applyBorder="1" applyAlignment="1">
      <alignment horizontal="right" vertical="center" indent="1"/>
    </xf>
    <xf numFmtId="3" fontId="134" fillId="0" borderId="54" xfId="0" applyNumberFormat="1" applyFont="1" applyBorder="1" applyAlignment="1">
      <alignment horizontal="right" vertical="center" indent="1"/>
    </xf>
    <xf numFmtId="41" fontId="126" fillId="5" borderId="52" xfId="1" applyNumberFormat="1" applyFont="1" applyFill="1" applyBorder="1" applyAlignment="1" applyProtection="1">
      <alignment horizontal="right" vertical="center"/>
    </xf>
    <xf numFmtId="41" fontId="126" fillId="5" borderId="52" xfId="0" applyNumberFormat="1" applyFont="1" applyFill="1" applyBorder="1" applyAlignment="1" applyProtection="1">
      <alignment horizontal="right" vertical="center"/>
    </xf>
    <xf numFmtId="220" fontId="126" fillId="5" borderId="12" xfId="0" applyNumberFormat="1" applyFont="1" applyFill="1" applyBorder="1" applyAlignment="1" applyProtection="1">
      <alignment horizontal="right" vertical="center"/>
    </xf>
    <xf numFmtId="0" fontId="0" fillId="44" borderId="10" xfId="0" applyFill="1" applyBorder="1" applyAlignment="1">
      <alignment horizontal="center" vertical="center"/>
    </xf>
    <xf numFmtId="221" fontId="96" fillId="5" borderId="0" xfId="0" applyNumberFormat="1" applyFont="1" applyFill="1">
      <alignment vertical="center"/>
    </xf>
    <xf numFmtId="2" fontId="96" fillId="5" borderId="0" xfId="0" applyNumberFormat="1" applyFont="1" applyFill="1">
      <alignment vertical="center"/>
    </xf>
    <xf numFmtId="0" fontId="129" fillId="0" borderId="0" xfId="0" applyFont="1">
      <alignment vertical="center"/>
    </xf>
    <xf numFmtId="167" fontId="118" fillId="44" borderId="10" xfId="1" applyFont="1" applyFill="1" applyBorder="1" applyAlignment="1">
      <alignment horizontal="center" vertical="center"/>
    </xf>
    <xf numFmtId="167" fontId="121" fillId="44" borderId="10" xfId="1" applyFont="1" applyFill="1" applyBorder="1" applyAlignment="1">
      <alignment horizontal="center" vertical="center"/>
    </xf>
    <xf numFmtId="3" fontId="139" fillId="0" borderId="55" xfId="10622" applyNumberFormat="1" applyFont="1" applyBorder="1">
      <alignment vertical="center"/>
    </xf>
    <xf numFmtId="3" fontId="140" fillId="0" borderId="55" xfId="10622" applyNumberFormat="1" applyFont="1" applyBorder="1">
      <alignment vertical="center"/>
    </xf>
    <xf numFmtId="0" fontId="140" fillId="0" borderId="55" xfId="10622" applyFont="1" applyBorder="1">
      <alignment vertical="center"/>
    </xf>
    <xf numFmtId="3" fontId="140" fillId="0" borderId="55" xfId="10622" applyNumberFormat="1" applyFont="1" applyFill="1" applyBorder="1">
      <alignment vertical="center"/>
    </xf>
    <xf numFmtId="3" fontId="139" fillId="0" borderId="55" xfId="10622" applyNumberFormat="1" applyFont="1" applyFill="1" applyBorder="1">
      <alignment vertical="center"/>
    </xf>
    <xf numFmtId="0" fontId="141" fillId="0" borderId="55" xfId="10622" applyFont="1" applyFill="1" applyBorder="1">
      <alignment vertical="center"/>
    </xf>
    <xf numFmtId="3" fontId="141" fillId="0" borderId="55" xfId="10622" applyNumberFormat="1" applyFont="1" applyFill="1" applyBorder="1">
      <alignment vertical="center"/>
    </xf>
    <xf numFmtId="220" fontId="3" fillId="5" borderId="0" xfId="0" applyNumberFormat="1" applyFont="1" applyFill="1" applyAlignment="1">
      <alignment vertical="center"/>
    </xf>
    <xf numFmtId="43" fontId="3" fillId="5" borderId="0" xfId="0" applyNumberFormat="1" applyFont="1" applyFill="1" applyAlignment="1">
      <alignment vertical="center"/>
    </xf>
    <xf numFmtId="167" fontId="118" fillId="44" borderId="10" xfId="1" applyFont="1" applyFill="1" applyBorder="1" applyAlignment="1">
      <alignment horizontal="center" vertical="center"/>
    </xf>
    <xf numFmtId="167" fontId="121" fillId="44" borderId="10" xfId="1" applyFont="1" applyFill="1" applyBorder="1" applyAlignment="1">
      <alignment horizontal="center" vertical="center"/>
    </xf>
    <xf numFmtId="3" fontId="139" fillId="0" borderId="55" xfId="10624" applyNumberFormat="1" applyFont="1" applyBorder="1">
      <alignment vertical="center"/>
    </xf>
    <xf numFmtId="3" fontId="140" fillId="0" borderId="55" xfId="10624" applyNumberFormat="1" applyFont="1" applyBorder="1">
      <alignment vertical="center"/>
    </xf>
    <xf numFmtId="0" fontId="140" fillId="0" borderId="55" xfId="10624" applyFont="1" applyBorder="1">
      <alignment vertical="center"/>
    </xf>
    <xf numFmtId="3" fontId="140" fillId="0" borderId="55" xfId="10624" applyNumberFormat="1" applyFont="1" applyFill="1" applyBorder="1">
      <alignment vertical="center"/>
    </xf>
    <xf numFmtId="3" fontId="139" fillId="0" borderId="55" xfId="10624" applyNumberFormat="1" applyFont="1" applyFill="1" applyBorder="1">
      <alignment vertical="center"/>
    </xf>
    <xf numFmtId="0" fontId="139" fillId="0" borderId="55" xfId="10624" applyFont="1" applyFill="1" applyBorder="1">
      <alignment vertical="center"/>
    </xf>
    <xf numFmtId="0" fontId="139" fillId="0" borderId="55" xfId="10624" applyFont="1" applyBorder="1">
      <alignment vertical="center"/>
    </xf>
    <xf numFmtId="167" fontId="118" fillId="44" borderId="10" xfId="1" applyFont="1" applyFill="1" applyBorder="1" applyAlignment="1">
      <alignment horizontal="center" vertical="center"/>
    </xf>
    <xf numFmtId="167" fontId="121" fillId="44" borderId="10" xfId="1" applyFont="1" applyFill="1" applyBorder="1" applyAlignment="1">
      <alignment horizontal="center" vertical="center"/>
    </xf>
    <xf numFmtId="3" fontId="139" fillId="0" borderId="55" xfId="10626" applyNumberFormat="1" applyFont="1" applyBorder="1">
      <alignment vertical="center"/>
    </xf>
    <xf numFmtId="3" fontId="140" fillId="0" borderId="55" xfId="10626" applyNumberFormat="1" applyFont="1" applyBorder="1">
      <alignment vertical="center"/>
    </xf>
    <xf numFmtId="0" fontId="140" fillId="0" borderId="55" xfId="10626" applyFont="1" applyBorder="1">
      <alignment vertical="center"/>
    </xf>
    <xf numFmtId="3" fontId="140" fillId="0" borderId="55" xfId="10626" applyNumberFormat="1" applyFont="1" applyFill="1" applyBorder="1">
      <alignment vertical="center"/>
    </xf>
    <xf numFmtId="3" fontId="139" fillId="0" borderId="55" xfId="10626" applyNumberFormat="1" applyFont="1" applyFill="1" applyBorder="1">
      <alignment vertical="center"/>
    </xf>
    <xf numFmtId="3" fontId="139" fillId="0" borderId="55" xfId="10628" applyNumberFormat="1" applyFont="1" applyBorder="1">
      <alignment vertical="center"/>
    </xf>
    <xf numFmtId="0" fontId="140" fillId="0" borderId="55" xfId="10628" applyFont="1" applyBorder="1">
      <alignment vertical="center"/>
    </xf>
    <xf numFmtId="3" fontId="139" fillId="0" borderId="55" xfId="10628" applyNumberFormat="1" applyFont="1" applyFill="1" applyBorder="1">
      <alignment vertical="center"/>
    </xf>
    <xf numFmtId="0" fontId="141" fillId="0" borderId="55" xfId="10628" applyFont="1" applyFill="1" applyBorder="1">
      <alignment vertical="center"/>
    </xf>
    <xf numFmtId="3" fontId="141" fillId="0" borderId="55" xfId="10628" applyNumberFormat="1" applyFont="1" applyFill="1" applyBorder="1">
      <alignment vertical="center"/>
    </xf>
    <xf numFmtId="0" fontId="3" fillId="47" borderId="0" xfId="0" applyFont="1" applyFill="1" applyAlignment="1">
      <alignment horizontal="left" vertical="center"/>
    </xf>
    <xf numFmtId="0" fontId="3" fillId="47" borderId="0" xfId="0" applyFont="1" applyFill="1" applyAlignment="1">
      <alignment vertical="center"/>
    </xf>
    <xf numFmtId="164" fontId="3" fillId="47" borderId="0" xfId="0" applyNumberFormat="1" applyFont="1" applyFill="1" applyAlignment="1">
      <alignment vertical="center"/>
    </xf>
    <xf numFmtId="3" fontId="3" fillId="47" borderId="0" xfId="0" applyNumberFormat="1" applyFont="1" applyFill="1" applyAlignment="1">
      <alignment vertical="center"/>
    </xf>
    <xf numFmtId="167" fontId="118" fillId="44" borderId="10" xfId="1" applyFont="1" applyFill="1" applyBorder="1" applyAlignment="1">
      <alignment horizontal="center" vertical="center"/>
    </xf>
    <xf numFmtId="167" fontId="121" fillId="44" borderId="10" xfId="1" applyFont="1" applyFill="1" applyBorder="1" applyAlignment="1">
      <alignment horizontal="center" vertical="center"/>
    </xf>
    <xf numFmtId="3" fontId="139" fillId="0" borderId="55" xfId="10630" applyNumberFormat="1" applyFont="1" applyBorder="1">
      <alignment vertical="center"/>
    </xf>
    <xf numFmtId="3" fontId="140" fillId="0" borderId="55" xfId="10630" applyNumberFormat="1" applyFont="1" applyBorder="1">
      <alignment vertical="center"/>
    </xf>
    <xf numFmtId="0" fontId="140" fillId="0" borderId="55" xfId="10630" applyFont="1" applyBorder="1">
      <alignment vertical="center"/>
    </xf>
    <xf numFmtId="3" fontId="140" fillId="0" borderId="55" xfId="10630" applyNumberFormat="1" applyFont="1" applyFill="1" applyBorder="1">
      <alignment vertical="center"/>
    </xf>
    <xf numFmtId="3" fontId="139" fillId="0" borderId="55" xfId="10630" applyNumberFormat="1" applyFont="1" applyFill="1" applyBorder="1">
      <alignment vertical="center"/>
    </xf>
    <xf numFmtId="0" fontId="139" fillId="0" borderId="55" xfId="10630" applyFont="1" applyBorder="1">
      <alignment vertical="center"/>
    </xf>
    <xf numFmtId="167" fontId="118" fillId="44" borderId="10" xfId="1" applyFont="1" applyFill="1" applyBorder="1" applyAlignment="1">
      <alignment horizontal="center" vertical="center"/>
    </xf>
    <xf numFmtId="167" fontId="121" fillId="44" borderId="10" xfId="1" applyFont="1" applyFill="1" applyBorder="1" applyAlignment="1">
      <alignment horizontal="center" vertical="center"/>
    </xf>
    <xf numFmtId="0" fontId="142" fillId="5" borderId="0" xfId="0" applyFont="1" applyFill="1" applyAlignment="1">
      <alignment vertical="center"/>
    </xf>
    <xf numFmtId="0" fontId="144" fillId="0" borderId="55" xfId="10632" applyFont="1" applyBorder="1">
      <alignment vertical="center"/>
    </xf>
    <xf numFmtId="3" fontId="144" fillId="0" borderId="55" xfId="10632" applyNumberFormat="1" applyFont="1" applyBorder="1">
      <alignment vertical="center"/>
    </xf>
    <xf numFmtId="3" fontId="144" fillId="0" borderId="55" xfId="10632" applyNumberFormat="1" applyFont="1" applyFill="1" applyBorder="1">
      <alignment vertical="center"/>
    </xf>
    <xf numFmtId="3" fontId="16" fillId="0" borderId="55" xfId="10632" applyNumberFormat="1" applyFont="1" applyBorder="1">
      <alignment vertical="center"/>
    </xf>
    <xf numFmtId="3" fontId="16" fillId="0" borderId="55" xfId="10632" applyNumberFormat="1" applyFont="1" applyFill="1" applyBorder="1">
      <alignment vertical="center"/>
    </xf>
    <xf numFmtId="0" fontId="131" fillId="0" borderId="53" xfId="0" applyFont="1" applyFill="1" applyBorder="1">
      <alignment vertical="center"/>
    </xf>
    <xf numFmtId="43" fontId="131" fillId="0" borderId="53" xfId="0" applyNumberFormat="1" applyFont="1" applyFill="1" applyBorder="1" applyAlignment="1">
      <alignment vertical="center" shrinkToFit="1"/>
    </xf>
    <xf numFmtId="0" fontId="129" fillId="0" borderId="0" xfId="0" applyFont="1" applyFill="1">
      <alignment vertical="center"/>
    </xf>
    <xf numFmtId="14" fontId="131" fillId="0" borderId="53" xfId="0" applyNumberFormat="1" applyFont="1" applyFill="1" applyBorder="1" applyAlignment="1">
      <alignment horizontal="left" vertical="center"/>
    </xf>
    <xf numFmtId="43" fontId="131" fillId="0" borderId="53" xfId="1694" applyNumberFormat="1" applyFont="1" applyFill="1" applyBorder="1">
      <protection locked="0"/>
    </xf>
    <xf numFmtId="218" fontId="131" fillId="0" borderId="53" xfId="0" applyNumberFormat="1" applyFont="1" applyFill="1" applyBorder="1" applyAlignment="1">
      <alignment horizontal="left" vertical="center" shrinkToFit="1"/>
    </xf>
    <xf numFmtId="43" fontId="131" fillId="0" borderId="53" xfId="0" applyNumberFormat="1" applyFont="1" applyFill="1" applyBorder="1" applyProtection="1">
      <alignment vertical="center"/>
    </xf>
    <xf numFmtId="0" fontId="0" fillId="5" borderId="10" xfId="1" applyNumberFormat="1" applyFont="1" applyFill="1" applyBorder="1">
      <alignment vertical="center"/>
    </xf>
    <xf numFmtId="0" fontId="16" fillId="0" borderId="55" xfId="10632" applyFont="1" applyBorder="1">
      <alignment vertical="center"/>
    </xf>
    <xf numFmtId="167" fontId="118" fillId="44" borderId="10" xfId="1" applyFont="1" applyFill="1" applyBorder="1" applyAlignment="1">
      <alignment horizontal="center" vertical="center"/>
    </xf>
    <xf numFmtId="167" fontId="121" fillId="44" borderId="10" xfId="1" applyFont="1" applyFill="1" applyBorder="1" applyAlignment="1">
      <alignment horizontal="center" vertical="center"/>
    </xf>
    <xf numFmtId="0" fontId="144" fillId="0" borderId="55" xfId="10636" applyFont="1" applyBorder="1">
      <alignment vertical="center"/>
    </xf>
    <xf numFmtId="3" fontId="144" fillId="0" borderId="55" xfId="10636" applyNumberFormat="1" applyFont="1" applyBorder="1">
      <alignment vertical="center"/>
    </xf>
    <xf numFmtId="3" fontId="144" fillId="0" borderId="55" xfId="10636" applyNumberFormat="1" applyFont="1" applyFill="1" applyBorder="1">
      <alignment vertical="center"/>
    </xf>
    <xf numFmtId="3" fontId="16" fillId="0" borderId="55" xfId="10636" applyNumberFormat="1" applyFont="1" applyBorder="1">
      <alignment vertical="center"/>
    </xf>
    <xf numFmtId="3" fontId="16" fillId="0" borderId="55" xfId="10636" applyNumberFormat="1" applyFont="1" applyFill="1" applyBorder="1">
      <alignment vertical="center"/>
    </xf>
    <xf numFmtId="0" fontId="132" fillId="0" borderId="0" xfId="0" applyFont="1" applyFill="1">
      <alignment vertical="center"/>
    </xf>
    <xf numFmtId="3" fontId="16" fillId="0" borderId="55" xfId="10639" applyNumberFormat="1" applyFont="1" applyBorder="1">
      <alignment vertical="center"/>
    </xf>
    <xf numFmtId="3" fontId="16" fillId="0" borderId="55" xfId="10639" applyNumberFormat="1" applyFont="1" applyFill="1" applyBorder="1">
      <alignment vertical="center"/>
    </xf>
    <xf numFmtId="0" fontId="16" fillId="0" borderId="55" xfId="10636" applyFont="1" applyBorder="1">
      <alignment vertical="center"/>
    </xf>
    <xf numFmtId="41" fontId="126" fillId="0" borderId="52" xfId="0" applyNumberFormat="1" applyFont="1" applyFill="1" applyBorder="1" applyAlignment="1" applyProtection="1">
      <alignment horizontal="right" vertical="center"/>
    </xf>
    <xf numFmtId="41" fontId="126" fillId="0" borderId="12" xfId="0" applyNumberFormat="1" applyFont="1" applyFill="1" applyBorder="1" applyAlignment="1" applyProtection="1">
      <alignment horizontal="right" vertical="center"/>
    </xf>
    <xf numFmtId="41" fontId="126" fillId="0" borderId="13" xfId="0" applyNumberFormat="1" applyFont="1" applyFill="1" applyBorder="1" applyAlignment="1" applyProtection="1">
      <alignment horizontal="right" vertical="center"/>
    </xf>
    <xf numFmtId="0" fontId="131" fillId="0" borderId="53" xfId="0" applyNumberFormat="1" applyFont="1" applyFill="1" applyBorder="1" applyAlignment="1">
      <alignment horizontal="left" vertical="center"/>
    </xf>
    <xf numFmtId="43" fontId="131" fillId="0" borderId="53" xfId="1694" applyNumberFormat="1" applyFont="1" applyFill="1" applyBorder="1" applyProtection="1"/>
    <xf numFmtId="41" fontId="126" fillId="0" borderId="52" xfId="1" applyNumberFormat="1" applyFont="1" applyFill="1" applyBorder="1" applyAlignment="1" applyProtection="1">
      <alignment horizontal="right" vertical="center"/>
    </xf>
    <xf numFmtId="38" fontId="126" fillId="0" borderId="55" xfId="0" applyNumberFormat="1" applyFont="1" applyFill="1" applyBorder="1" applyAlignment="1" applyProtection="1">
      <alignment horizontal="right" vertical="center"/>
    </xf>
    <xf numFmtId="43" fontId="96" fillId="5" borderId="0" xfId="0" applyNumberFormat="1" applyFont="1" applyFill="1">
      <alignment vertical="center"/>
    </xf>
    <xf numFmtId="43" fontId="3" fillId="5" borderId="0" xfId="1" applyNumberFormat="1" applyFont="1" applyFill="1" applyAlignment="1">
      <alignment vertical="center"/>
    </xf>
    <xf numFmtId="167" fontId="125" fillId="5" borderId="12" xfId="1" applyFont="1" applyFill="1" applyBorder="1" applyAlignment="1">
      <alignment horizontal="right" vertical="center"/>
    </xf>
    <xf numFmtId="167" fontId="125" fillId="5" borderId="13" xfId="1" applyFont="1" applyFill="1" applyBorder="1" applyAlignment="1">
      <alignment horizontal="right" vertical="center"/>
    </xf>
    <xf numFmtId="41" fontId="125" fillId="0" borderId="12" xfId="0" applyNumberFormat="1" applyFont="1" applyFill="1" applyBorder="1" applyAlignment="1" applyProtection="1">
      <alignment horizontal="right" vertical="center"/>
    </xf>
    <xf numFmtId="41" fontId="125" fillId="0" borderId="13" xfId="0" applyNumberFormat="1" applyFont="1" applyFill="1" applyBorder="1" applyAlignment="1" applyProtection="1">
      <alignment horizontal="right" vertical="center"/>
    </xf>
    <xf numFmtId="41" fontId="125" fillId="0" borderId="52" xfId="0" applyNumberFormat="1" applyFont="1" applyFill="1" applyBorder="1" applyAlignment="1" applyProtection="1">
      <alignment horizontal="right" vertical="center"/>
    </xf>
    <xf numFmtId="167" fontId="125" fillId="5" borderId="10" xfId="1" applyFont="1" applyFill="1" applyBorder="1" applyAlignment="1" applyProtection="1">
      <alignment horizontal="right" vertical="center"/>
    </xf>
    <xf numFmtId="41" fontId="125" fillId="8" borderId="11" xfId="1" applyNumberFormat="1" applyFont="1" applyFill="1" applyBorder="1" applyAlignment="1">
      <alignment horizontal="right" vertical="center"/>
    </xf>
    <xf numFmtId="41" fontId="125" fillId="8" borderId="12" xfId="1" applyNumberFormat="1" applyFont="1" applyFill="1" applyBorder="1" applyAlignment="1">
      <alignment horizontal="right" vertical="center"/>
    </xf>
    <xf numFmtId="41" fontId="125" fillId="8" borderId="13" xfId="1" applyNumberFormat="1" applyFont="1" applyFill="1" applyBorder="1" applyAlignment="1">
      <alignment horizontal="right" vertical="center"/>
    </xf>
    <xf numFmtId="221" fontId="125" fillId="5" borderId="11" xfId="1" applyNumberFormat="1" applyFont="1" applyFill="1" applyBorder="1" applyAlignment="1">
      <alignment horizontal="right" vertical="center"/>
    </xf>
    <xf numFmtId="170" fontId="7" fillId="6" borderId="0" xfId="0" applyNumberFormat="1" applyFont="1" applyFill="1" applyBorder="1" applyAlignment="1" applyProtection="1">
      <alignment horizontal="center" vertical="center"/>
    </xf>
    <xf numFmtId="14" fontId="7" fillId="6" borderId="0" xfId="0" applyNumberFormat="1" applyFont="1" applyFill="1" applyBorder="1" applyAlignment="1" applyProtection="1">
      <alignment horizontal="center" vertical="center"/>
    </xf>
    <xf numFmtId="38" fontId="8" fillId="7" borderId="0" xfId="0" applyNumberFormat="1" applyFont="1" applyFill="1" applyBorder="1" applyAlignment="1" applyProtection="1">
      <alignment horizontal="right" vertical="center"/>
    </xf>
    <xf numFmtId="38" fontId="8" fillId="5" borderId="0" xfId="0" applyNumberFormat="1" applyFont="1" applyFill="1" applyBorder="1" applyAlignment="1" applyProtection="1">
      <alignment horizontal="right" vertical="center"/>
    </xf>
    <xf numFmtId="167" fontId="8" fillId="8" borderId="0" xfId="1" applyFont="1" applyFill="1" applyBorder="1" applyAlignment="1" applyProtection="1">
      <alignment horizontal="right" vertical="center"/>
    </xf>
    <xf numFmtId="167" fontId="8" fillId="5" borderId="0" xfId="1" applyFont="1" applyFill="1" applyBorder="1" applyAlignment="1">
      <alignment horizontal="right" vertical="center"/>
    </xf>
    <xf numFmtId="38" fontId="3" fillId="5" borderId="0" xfId="0" applyNumberFormat="1" applyFont="1" applyFill="1" applyBorder="1" applyAlignment="1">
      <alignment vertical="center"/>
    </xf>
    <xf numFmtId="14" fontId="7" fillId="47" borderId="10" xfId="0" applyNumberFormat="1" applyFont="1" applyFill="1" applyBorder="1" applyAlignment="1" applyProtection="1">
      <alignment horizontal="center" vertical="center"/>
    </xf>
    <xf numFmtId="38" fontId="126" fillId="47" borderId="12" xfId="0" applyNumberFormat="1" applyFont="1" applyFill="1" applyBorder="1" applyAlignment="1" applyProtection="1">
      <alignment horizontal="right" vertical="center"/>
    </xf>
    <xf numFmtId="38" fontId="126" fillId="47" borderId="13" xfId="0" applyNumberFormat="1" applyFont="1" applyFill="1" applyBorder="1" applyAlignment="1" applyProtection="1">
      <alignment horizontal="right" vertical="center"/>
    </xf>
    <xf numFmtId="41" fontId="126" fillId="47" borderId="12" xfId="1" applyNumberFormat="1" applyFont="1" applyFill="1" applyBorder="1" applyAlignment="1" applyProtection="1">
      <alignment horizontal="right" vertical="center"/>
    </xf>
    <xf numFmtId="41" fontId="126" fillId="47" borderId="13" xfId="1" applyNumberFormat="1" applyFont="1" applyFill="1" applyBorder="1" applyAlignment="1" applyProtection="1">
      <alignment horizontal="right" vertical="center"/>
    </xf>
    <xf numFmtId="41" fontId="126" fillId="47" borderId="52" xfId="0" applyNumberFormat="1" applyFont="1" applyFill="1" applyBorder="1" applyAlignment="1" applyProtection="1">
      <alignment horizontal="right" vertical="center"/>
    </xf>
    <xf numFmtId="41" fontId="126" fillId="47" borderId="12" xfId="0" applyNumberFormat="1" applyFont="1" applyFill="1" applyBorder="1" applyAlignment="1" applyProtection="1">
      <alignment horizontal="right" vertical="center"/>
    </xf>
    <xf numFmtId="41" fontId="126" fillId="47" borderId="13" xfId="0" applyNumberFormat="1" applyFont="1" applyFill="1" applyBorder="1" applyAlignment="1" applyProtection="1">
      <alignment horizontal="right" vertical="center"/>
    </xf>
    <xf numFmtId="41" fontId="126" fillId="47" borderId="12" xfId="1" applyNumberFormat="1" applyFont="1" applyFill="1" applyBorder="1" applyAlignment="1">
      <alignment horizontal="right" vertical="center"/>
    </xf>
    <xf numFmtId="167" fontId="126" fillId="47" borderId="13" xfId="1" applyFont="1" applyFill="1" applyBorder="1" applyAlignment="1" applyProtection="1">
      <alignment horizontal="right" vertical="center"/>
    </xf>
    <xf numFmtId="220" fontId="126" fillId="47" borderId="12" xfId="0" applyNumberFormat="1" applyFont="1" applyFill="1" applyBorder="1" applyAlignment="1" applyProtection="1">
      <alignment horizontal="right" vertical="center"/>
    </xf>
    <xf numFmtId="217" fontId="145" fillId="6" borderId="10" xfId="0" applyNumberFormat="1" applyFont="1" applyFill="1" applyBorder="1" applyAlignment="1" applyProtection="1">
      <alignment horizontal="center" vertical="center"/>
    </xf>
    <xf numFmtId="217" fontId="125" fillId="7" borderId="10" xfId="0" applyNumberFormat="1" applyFont="1" applyFill="1" applyBorder="1" applyAlignment="1" applyProtection="1">
      <alignment horizontal="center" vertical="center"/>
    </xf>
    <xf numFmtId="217" fontId="126" fillId="7" borderId="10" xfId="0" applyNumberFormat="1" applyFont="1" applyFill="1" applyBorder="1" applyAlignment="1" applyProtection="1">
      <alignment horizontal="right" vertical="center"/>
    </xf>
    <xf numFmtId="217" fontId="125" fillId="5" borderId="0" xfId="0" applyNumberFormat="1" applyFont="1" applyFill="1" applyAlignment="1">
      <alignment vertical="center"/>
    </xf>
    <xf numFmtId="217" fontId="125" fillId="47" borderId="0" xfId="0" applyNumberFormat="1" applyFont="1" applyFill="1" applyAlignment="1">
      <alignment vertical="center"/>
    </xf>
    <xf numFmtId="217" fontId="138" fillId="5" borderId="0" xfId="0" applyNumberFormat="1" applyFont="1" applyFill="1" applyAlignment="1">
      <alignment vertical="center"/>
    </xf>
    <xf numFmtId="167" fontId="118" fillId="44" borderId="10" xfId="1" applyFont="1" applyFill="1" applyBorder="1" applyAlignment="1">
      <alignment horizontal="center" vertical="center"/>
    </xf>
    <xf numFmtId="41" fontId="126" fillId="0" borderId="13" xfId="1" applyNumberFormat="1" applyFont="1" applyFill="1" applyBorder="1" applyAlignment="1" applyProtection="1">
      <alignment horizontal="right" vertical="center"/>
    </xf>
    <xf numFmtId="217" fontId="126" fillId="0" borderId="52" xfId="0" applyNumberFormat="1" applyFont="1" applyFill="1" applyBorder="1" applyAlignment="1" applyProtection="1">
      <alignment horizontal="right" vertical="center"/>
    </xf>
    <xf numFmtId="217" fontId="126" fillId="0" borderId="12" xfId="0" applyNumberFormat="1" applyFont="1" applyFill="1" applyBorder="1" applyAlignment="1" applyProtection="1">
      <alignment horizontal="right" vertical="center"/>
    </xf>
    <xf numFmtId="217" fontId="126" fillId="0" borderId="13" xfId="0" applyNumberFormat="1" applyFont="1" applyFill="1" applyBorder="1" applyAlignment="1" applyProtection="1">
      <alignment horizontal="right" vertical="center"/>
    </xf>
    <xf numFmtId="38" fontId="8" fillId="0" borderId="0" xfId="0" applyNumberFormat="1" applyFont="1" applyFill="1" applyBorder="1" applyAlignment="1" applyProtection="1">
      <alignment horizontal="right" vertical="center"/>
    </xf>
    <xf numFmtId="167" fontId="8" fillId="0" borderId="0" xfId="1" applyFont="1" applyFill="1" applyBorder="1" applyAlignment="1" applyProtection="1">
      <alignment horizontal="center" vertical="center"/>
    </xf>
    <xf numFmtId="167" fontId="8" fillId="0" borderId="0" xfId="1" applyFont="1" applyFill="1" applyBorder="1" applyAlignment="1" applyProtection="1">
      <alignment horizontal="left" vertical="center"/>
    </xf>
    <xf numFmtId="167" fontId="8" fillId="0" borderId="0" xfId="1" applyFont="1" applyFill="1" applyBorder="1" applyAlignment="1" applyProtection="1">
      <alignment horizontal="right" vertical="center"/>
    </xf>
    <xf numFmtId="38" fontId="8" fillId="0" borderId="0" xfId="0" applyNumberFormat="1" applyFont="1" applyFill="1" applyBorder="1" applyAlignment="1" applyProtection="1">
      <alignment horizontal="left" vertical="center"/>
    </xf>
    <xf numFmtId="0" fontId="144" fillId="0" borderId="55" xfId="0" applyFont="1" applyBorder="1">
      <alignment vertical="center"/>
    </xf>
    <xf numFmtId="3" fontId="144" fillId="0" borderId="55" xfId="0" applyNumberFormat="1" applyFont="1" applyBorder="1" applyAlignment="1">
      <alignment horizontal="center" vertical="center"/>
    </xf>
    <xf numFmtId="3" fontId="144" fillId="0" borderId="55" xfId="0" applyNumberFormat="1" applyFont="1" applyFill="1" applyBorder="1" applyAlignment="1">
      <alignment horizontal="center" vertical="center"/>
    </xf>
    <xf numFmtId="0" fontId="16" fillId="0" borderId="55" xfId="0" applyFont="1" applyBorder="1">
      <alignment vertical="center"/>
    </xf>
    <xf numFmtId="3" fontId="16" fillId="0" borderId="55" xfId="0" applyNumberFormat="1" applyFont="1" applyBorder="1" applyAlignment="1">
      <alignment horizontal="center" vertical="center"/>
    </xf>
    <xf numFmtId="3" fontId="16" fillId="0" borderId="55" xfId="0" applyNumberFormat="1" applyFont="1" applyFill="1" applyBorder="1" applyAlignment="1">
      <alignment horizontal="center" vertical="center"/>
    </xf>
    <xf numFmtId="0" fontId="146" fillId="0" borderId="55" xfId="0" applyFont="1" applyBorder="1">
      <alignment vertical="center"/>
    </xf>
    <xf numFmtId="3" fontId="146" fillId="0" borderId="55" xfId="0" applyNumberFormat="1" applyFont="1" applyBorder="1" applyAlignment="1">
      <alignment horizontal="center" vertical="center"/>
    </xf>
    <xf numFmtId="3" fontId="146" fillId="0" borderId="55" xfId="0" applyNumberFormat="1" applyFont="1" applyFill="1" applyBorder="1" applyAlignment="1">
      <alignment horizontal="center" vertical="center"/>
    </xf>
    <xf numFmtId="0" fontId="0" fillId="44" borderId="55" xfId="0" applyFill="1" applyBorder="1" applyAlignment="1">
      <alignment horizontal="center" vertical="center"/>
    </xf>
    <xf numFmtId="0" fontId="0" fillId="5" borderId="52" xfId="0" applyFill="1" applyBorder="1" applyAlignment="1">
      <alignment horizontal="center" vertical="center"/>
    </xf>
    <xf numFmtId="210" fontId="0" fillId="5" borderId="52" xfId="0" applyNumberFormat="1" applyFill="1" applyBorder="1">
      <alignment vertical="center"/>
    </xf>
    <xf numFmtId="14" fontId="0" fillId="5" borderId="52" xfId="0" applyNumberFormat="1" applyFill="1" applyBorder="1" applyAlignment="1">
      <alignment horizontal="center" vertical="center"/>
    </xf>
    <xf numFmtId="216" fontId="0" fillId="5" borderId="52" xfId="1" applyNumberFormat="1" applyFont="1" applyFill="1" applyBorder="1">
      <alignment vertical="center"/>
    </xf>
    <xf numFmtId="213" fontId="0" fillId="5" borderId="52" xfId="1" applyNumberFormat="1" applyFont="1" applyFill="1" applyBorder="1">
      <alignment vertical="center"/>
    </xf>
    <xf numFmtId="215" fontId="0" fillId="5" borderId="52" xfId="1" applyNumberFormat="1" applyFont="1" applyFill="1" applyBorder="1">
      <alignment vertical="center"/>
    </xf>
    <xf numFmtId="0" fontId="0" fillId="5" borderId="55" xfId="0" applyFill="1" applyBorder="1" applyAlignment="1">
      <alignment horizontal="center" vertical="center"/>
    </xf>
    <xf numFmtId="216" fontId="0" fillId="5" borderId="55" xfId="1" applyNumberFormat="1" applyFont="1" applyFill="1" applyBorder="1">
      <alignment vertical="center"/>
    </xf>
    <xf numFmtId="0" fontId="0" fillId="5" borderId="55" xfId="1" applyNumberFormat="1" applyFont="1" applyFill="1" applyBorder="1">
      <alignment vertical="center"/>
    </xf>
    <xf numFmtId="213" fontId="0" fillId="5" borderId="55" xfId="1" applyNumberFormat="1" applyFont="1" applyFill="1" applyBorder="1">
      <alignment vertical="center"/>
    </xf>
    <xf numFmtId="215" fontId="0" fillId="5" borderId="55" xfId="1" applyNumberFormat="1" applyFont="1" applyFill="1" applyBorder="1">
      <alignment vertical="center"/>
    </xf>
    <xf numFmtId="210" fontId="0" fillId="5" borderId="55" xfId="0" applyNumberFormat="1" applyFill="1" applyBorder="1">
      <alignment vertical="center"/>
    </xf>
    <xf numFmtId="209" fontId="8" fillId="5" borderId="57" xfId="0" applyNumberFormat="1" applyFont="1" applyFill="1" applyBorder="1" applyAlignment="1" applyProtection="1">
      <alignment horizontal="right" vertical="center"/>
    </xf>
    <xf numFmtId="209" fontId="8" fillId="5" borderId="44" xfId="1" applyNumberFormat="1" applyFont="1" applyFill="1" applyBorder="1" applyAlignment="1">
      <alignment horizontal="right" vertical="center"/>
    </xf>
    <xf numFmtId="209" fontId="8" fillId="5" borderId="57" xfId="1" applyNumberFormat="1" applyFont="1" applyFill="1" applyBorder="1" applyAlignment="1">
      <alignment horizontal="right" vertical="center"/>
    </xf>
    <xf numFmtId="223" fontId="97" fillId="5" borderId="0" xfId="0" applyNumberFormat="1" applyFont="1" applyFill="1">
      <alignment vertical="center"/>
    </xf>
    <xf numFmtId="167" fontId="118" fillId="44" borderId="10" xfId="1" applyFont="1" applyFill="1" applyBorder="1" applyAlignment="1">
      <alignment horizontal="center" vertical="center"/>
    </xf>
    <xf numFmtId="213" fontId="125" fillId="5" borderId="11" xfId="1" applyNumberFormat="1" applyFont="1" applyFill="1" applyBorder="1" applyAlignment="1">
      <alignment horizontal="right" vertical="center"/>
    </xf>
    <xf numFmtId="213" fontId="125" fillId="5" borderId="55" xfId="1" applyNumberFormat="1" applyFont="1" applyFill="1" applyBorder="1" applyAlignment="1" applyProtection="1">
      <alignment horizontal="right" vertical="center"/>
    </xf>
    <xf numFmtId="14" fontId="131" fillId="0" borderId="51" xfId="0" applyNumberFormat="1" applyFont="1" applyFill="1" applyBorder="1" applyAlignment="1" applyProtection="1">
      <alignment horizontal="left" vertical="center" wrapText="1"/>
    </xf>
    <xf numFmtId="14" fontId="131" fillId="0" borderId="55" xfId="0" applyNumberFormat="1" applyFont="1" applyFill="1" applyBorder="1" applyAlignment="1" applyProtection="1">
      <alignment horizontal="left" vertical="center" wrapText="1"/>
    </xf>
    <xf numFmtId="0" fontId="131" fillId="0" borderId="51" xfId="0" applyNumberFormat="1" applyFont="1" applyFill="1" applyBorder="1" applyAlignment="1" applyProtection="1">
      <alignment horizontal="center" vertical="center"/>
    </xf>
    <xf numFmtId="43" fontId="131" fillId="0" borderId="51" xfId="0" applyNumberFormat="1" applyFont="1" applyFill="1" applyBorder="1" applyAlignment="1" applyProtection="1">
      <alignment horizontal="center" vertical="center"/>
    </xf>
    <xf numFmtId="41" fontId="131" fillId="0" borderId="51" xfId="0" applyNumberFormat="1" applyFont="1" applyFill="1" applyBorder="1" applyAlignment="1" applyProtection="1">
      <alignment horizontal="center" vertical="center"/>
    </xf>
    <xf numFmtId="14" fontId="143" fillId="0" borderId="52" xfId="0" applyNumberFormat="1" applyFont="1" applyFill="1" applyBorder="1" applyAlignment="1" applyProtection="1">
      <alignment horizontal="left" vertical="center"/>
    </xf>
    <xf numFmtId="0" fontId="143" fillId="0" borderId="52" xfId="0" applyNumberFormat="1" applyFont="1" applyFill="1" applyBorder="1" applyAlignment="1" applyProtection="1">
      <alignment horizontal="center" vertical="center"/>
    </xf>
    <xf numFmtId="43" fontId="143" fillId="0" borderId="52" xfId="0" applyNumberFormat="1" applyFont="1" applyFill="1" applyBorder="1" applyAlignment="1" applyProtection="1">
      <alignment horizontal="center" vertical="center"/>
    </xf>
    <xf numFmtId="167" fontId="118" fillId="44" borderId="10" xfId="1" applyFont="1" applyFill="1" applyBorder="1" applyAlignment="1">
      <alignment horizontal="center" vertical="center"/>
    </xf>
    <xf numFmtId="167" fontId="121" fillId="44" borderId="10" xfId="1" applyFont="1" applyFill="1" applyBorder="1" applyAlignment="1">
      <alignment horizontal="center" vertical="center"/>
    </xf>
    <xf numFmtId="14" fontId="7" fillId="6" borderId="55" xfId="0" applyNumberFormat="1" applyFont="1" applyFill="1" applyBorder="1" applyAlignment="1" applyProtection="1">
      <alignment horizontal="center" vertical="center"/>
    </xf>
    <xf numFmtId="217" fontId="125" fillId="0" borderId="52" xfId="0" applyNumberFormat="1" applyFont="1" applyFill="1" applyBorder="1" applyAlignment="1" applyProtection="1">
      <alignment horizontal="center" vertical="center"/>
    </xf>
    <xf numFmtId="217" fontId="125" fillId="0" borderId="12" xfId="0" applyNumberFormat="1" applyFont="1" applyFill="1" applyBorder="1" applyAlignment="1" applyProtection="1">
      <alignment horizontal="center" vertical="center"/>
    </xf>
    <xf numFmtId="217" fontId="125" fillId="0" borderId="13" xfId="0" applyNumberFormat="1" applyFont="1" applyFill="1" applyBorder="1" applyAlignment="1" applyProtection="1">
      <alignment horizontal="center" vertical="center"/>
    </xf>
    <xf numFmtId="167" fontId="118" fillId="44" borderId="10" xfId="1" applyFont="1" applyFill="1" applyBorder="1" applyAlignment="1">
      <alignment horizontal="center" vertical="center"/>
    </xf>
    <xf numFmtId="167" fontId="121" fillId="44" borderId="10" xfId="1" applyFont="1" applyFill="1" applyBorder="1" applyAlignment="1">
      <alignment horizontal="center" vertical="center"/>
    </xf>
    <xf numFmtId="213" fontId="125" fillId="5" borderId="10" xfId="1" applyNumberFormat="1" applyFont="1" applyFill="1" applyBorder="1" applyAlignment="1" applyProtection="1">
      <alignment horizontal="right" vertical="center"/>
    </xf>
    <xf numFmtId="213" fontId="125" fillId="5" borderId="10" xfId="1" applyNumberFormat="1" applyFont="1" applyFill="1" applyBorder="1" applyAlignment="1">
      <alignment horizontal="right" vertical="center"/>
    </xf>
    <xf numFmtId="217" fontId="125" fillId="5" borderId="11" xfId="1" applyNumberFormat="1" applyFont="1" applyFill="1" applyBorder="1" applyAlignment="1">
      <alignment horizontal="right" vertical="center"/>
    </xf>
    <xf numFmtId="14" fontId="131" fillId="0" borderId="12" xfId="0" applyNumberFormat="1" applyFont="1" applyFill="1" applyBorder="1" applyAlignment="1" applyProtection="1">
      <alignment horizontal="left" vertical="center"/>
    </xf>
    <xf numFmtId="167" fontId="118" fillId="44" borderId="10" xfId="1" applyFont="1" applyFill="1" applyBorder="1" applyAlignment="1">
      <alignment horizontal="center" vertical="center"/>
    </xf>
    <xf numFmtId="167" fontId="121" fillId="44" borderId="10" xfId="1" applyFont="1" applyFill="1" applyBorder="1" applyAlignment="1">
      <alignment horizontal="center" vertical="center"/>
    </xf>
    <xf numFmtId="167" fontId="8" fillId="0" borderId="0" xfId="1" applyFont="1" applyFill="1" applyBorder="1" applyAlignment="1" applyProtection="1">
      <alignment horizontal="left" vertical="center" wrapText="1"/>
    </xf>
    <xf numFmtId="167" fontId="118" fillId="44" borderId="10" xfId="1" applyFont="1" applyFill="1" applyBorder="1" applyAlignment="1">
      <alignment horizontal="center" vertical="center"/>
    </xf>
    <xf numFmtId="167" fontId="121" fillId="44" borderId="10" xfId="1" applyFont="1" applyFill="1" applyBorder="1" applyAlignment="1">
      <alignment horizontal="center" vertical="center"/>
    </xf>
    <xf numFmtId="14" fontId="3" fillId="47" borderId="55" xfId="0" applyNumberFormat="1" applyFont="1" applyFill="1" applyBorder="1" applyAlignment="1" applyProtection="1">
      <alignment horizontal="center" vertical="center"/>
    </xf>
    <xf numFmtId="38" fontId="8" fillId="47" borderId="55" xfId="0" applyNumberFormat="1" applyFont="1" applyFill="1" applyBorder="1" applyAlignment="1" applyProtection="1">
      <alignment horizontal="right" vertical="center"/>
    </xf>
    <xf numFmtId="213" fontId="125" fillId="47" borderId="52" xfId="1" applyNumberFormat="1" applyFont="1" applyFill="1" applyBorder="1" applyAlignment="1">
      <alignment horizontal="right" vertical="center"/>
    </xf>
    <xf numFmtId="38" fontId="126" fillId="47" borderId="52" xfId="0" applyNumberFormat="1" applyFont="1" applyFill="1" applyBorder="1" applyAlignment="1" applyProtection="1">
      <alignment horizontal="right" vertical="center"/>
    </xf>
    <xf numFmtId="167" fontId="125" fillId="47" borderId="12" xfId="1" applyFont="1" applyFill="1" applyBorder="1" applyAlignment="1">
      <alignment horizontal="right" vertical="center"/>
    </xf>
    <xf numFmtId="167" fontId="125" fillId="47" borderId="13" xfId="1" applyFont="1" applyFill="1" applyBorder="1" applyAlignment="1">
      <alignment horizontal="right" vertical="center"/>
    </xf>
    <xf numFmtId="213" fontId="125" fillId="47" borderId="55" xfId="1" applyNumberFormat="1" applyFont="1" applyFill="1" applyBorder="1" applyAlignment="1">
      <alignment horizontal="right" vertical="center"/>
    </xf>
    <xf numFmtId="38" fontId="126" fillId="47" borderId="55" xfId="0" applyNumberFormat="1" applyFont="1" applyFill="1" applyBorder="1" applyAlignment="1" applyProtection="1">
      <alignment horizontal="right" vertical="center"/>
    </xf>
    <xf numFmtId="41" fontId="125" fillId="47" borderId="12" xfId="1" applyNumberFormat="1" applyFont="1" applyFill="1" applyBorder="1" applyAlignment="1" applyProtection="1">
      <alignment horizontal="right" vertical="center"/>
    </xf>
    <xf numFmtId="41" fontId="125" fillId="47" borderId="52" xfId="1" applyNumberFormat="1" applyFont="1" applyFill="1" applyBorder="1" applyAlignment="1" applyProtection="1">
      <alignment horizontal="right" vertical="center"/>
    </xf>
    <xf numFmtId="41" fontId="126" fillId="47" borderId="52" xfId="1" applyNumberFormat="1" applyFont="1" applyFill="1" applyBorder="1" applyAlignment="1" applyProtection="1">
      <alignment horizontal="right" vertical="center"/>
    </xf>
    <xf numFmtId="41" fontId="125" fillId="47" borderId="13" xfId="1" applyNumberFormat="1" applyFont="1" applyFill="1" applyBorder="1" applyAlignment="1" applyProtection="1">
      <alignment horizontal="right" vertical="center"/>
    </xf>
    <xf numFmtId="213" fontId="125" fillId="47" borderId="55" xfId="1" applyNumberFormat="1" applyFont="1" applyFill="1" applyBorder="1" applyAlignment="1" applyProtection="1">
      <alignment horizontal="right" vertical="center"/>
    </xf>
    <xf numFmtId="41" fontId="125" fillId="47" borderId="12" xfId="0" applyNumberFormat="1" applyFont="1" applyFill="1" applyBorder="1" applyAlignment="1" applyProtection="1">
      <alignment horizontal="right" vertical="center"/>
    </xf>
    <xf numFmtId="41" fontId="125" fillId="47" borderId="52" xfId="0" applyNumberFormat="1" applyFont="1" applyFill="1" applyBorder="1" applyAlignment="1" applyProtection="1">
      <alignment horizontal="right" vertical="center"/>
    </xf>
    <xf numFmtId="41" fontId="125" fillId="47" borderId="13" xfId="0" applyNumberFormat="1" applyFont="1" applyFill="1" applyBorder="1" applyAlignment="1" applyProtection="1">
      <alignment horizontal="right" vertical="center"/>
    </xf>
    <xf numFmtId="167" fontId="125" fillId="47" borderId="55" xfId="1" applyFont="1" applyFill="1" applyBorder="1" applyAlignment="1" applyProtection="1">
      <alignment horizontal="right" vertical="center"/>
    </xf>
    <xf numFmtId="41" fontId="125" fillId="47" borderId="52" xfId="1" applyNumberFormat="1" applyFont="1" applyFill="1" applyBorder="1" applyAlignment="1">
      <alignment horizontal="right" vertical="center"/>
    </xf>
    <xf numFmtId="167" fontId="126" fillId="47" borderId="52" xfId="1" applyFont="1" applyFill="1" applyBorder="1" applyAlignment="1" applyProtection="1">
      <alignment horizontal="right" vertical="center"/>
    </xf>
    <xf numFmtId="41" fontId="125" fillId="47" borderId="12" xfId="1" applyNumberFormat="1" applyFont="1" applyFill="1" applyBorder="1" applyAlignment="1">
      <alignment horizontal="right" vertical="center"/>
    </xf>
    <xf numFmtId="41" fontId="125" fillId="47" borderId="13" xfId="1" applyNumberFormat="1" applyFont="1" applyFill="1" applyBorder="1" applyAlignment="1">
      <alignment horizontal="right" vertical="center"/>
    </xf>
    <xf numFmtId="221" fontId="125" fillId="47" borderId="52" xfId="1" applyNumberFormat="1" applyFont="1" applyFill="1" applyBorder="1" applyAlignment="1">
      <alignment horizontal="right" vertical="center"/>
    </xf>
    <xf numFmtId="217" fontId="125" fillId="47" borderId="52" xfId="1" applyNumberFormat="1" applyFont="1" applyFill="1" applyBorder="1" applyAlignment="1">
      <alignment horizontal="right" vertical="center"/>
    </xf>
    <xf numFmtId="0" fontId="125" fillId="47" borderId="55" xfId="0" applyFont="1" applyFill="1" applyBorder="1" applyAlignment="1">
      <alignment vertical="center"/>
    </xf>
    <xf numFmtId="38" fontId="125" fillId="47" borderId="55" xfId="0" applyNumberFormat="1" applyFont="1" applyFill="1" applyBorder="1" applyAlignment="1">
      <alignment vertical="center"/>
    </xf>
    <xf numFmtId="41" fontId="125" fillId="0" borderId="52" xfId="1" applyNumberFormat="1" applyFont="1" applyFill="1" applyBorder="1" applyAlignment="1" applyProtection="1">
      <alignment horizontal="right" vertical="center"/>
    </xf>
    <xf numFmtId="41" fontId="125" fillId="0" borderId="12" xfId="1" applyNumberFormat="1" applyFont="1" applyFill="1" applyBorder="1" applyAlignment="1" applyProtection="1">
      <alignment horizontal="right" vertical="center"/>
    </xf>
    <xf numFmtId="41" fontId="125" fillId="0" borderId="13" xfId="1" applyNumberFormat="1" applyFont="1" applyFill="1" applyBorder="1" applyAlignment="1" applyProtection="1">
      <alignment horizontal="right" vertical="center"/>
    </xf>
    <xf numFmtId="210" fontId="116" fillId="5" borderId="52" xfId="0" applyNumberFormat="1" applyFont="1" applyFill="1" applyBorder="1" applyAlignment="1" applyProtection="1">
      <alignment horizontal="right" vertical="center"/>
    </xf>
    <xf numFmtId="210" fontId="116" fillId="5" borderId="13" xfId="0" applyNumberFormat="1" applyFont="1" applyFill="1" applyBorder="1" applyAlignment="1" applyProtection="1">
      <alignment horizontal="right" vertical="center"/>
    </xf>
    <xf numFmtId="209" fontId="116" fillId="5" borderId="52" xfId="1" applyNumberFormat="1" applyFont="1" applyFill="1" applyBorder="1" applyAlignment="1" applyProtection="1">
      <alignment horizontal="right" vertical="center"/>
    </xf>
    <xf numFmtId="222" fontId="96" fillId="5" borderId="0" xfId="0" applyNumberFormat="1" applyFont="1" applyFill="1">
      <alignment vertical="center"/>
    </xf>
    <xf numFmtId="210" fontId="116" fillId="5" borderId="52" xfId="1" applyNumberFormat="1" applyFont="1" applyFill="1" applyBorder="1" applyAlignment="1">
      <alignment horizontal="right" vertical="center"/>
    </xf>
    <xf numFmtId="0" fontId="131" fillId="0" borderId="56" xfId="0" applyFont="1" applyFill="1" applyBorder="1">
      <alignment vertical="center"/>
    </xf>
    <xf numFmtId="210" fontId="8" fillId="5" borderId="52" xfId="0" applyNumberFormat="1" applyFont="1" applyFill="1" applyBorder="1" applyAlignment="1" applyProtection="1">
      <alignment horizontal="right" vertical="center"/>
    </xf>
    <xf numFmtId="209" fontId="8" fillId="5" borderId="52" xfId="1" applyNumberFormat="1" applyFont="1" applyFill="1" applyBorder="1" applyAlignment="1" applyProtection="1">
      <alignment horizontal="right" vertical="center"/>
    </xf>
    <xf numFmtId="209" fontId="8" fillId="5" borderId="13" xfId="1" applyNumberFormat="1" applyFont="1" applyFill="1" applyBorder="1" applyAlignment="1" applyProtection="1">
      <alignment horizontal="right" vertical="center"/>
    </xf>
    <xf numFmtId="43" fontId="143" fillId="0" borderId="52" xfId="0" applyNumberFormat="1" applyFont="1" applyFill="1" applyBorder="1" applyAlignment="1" applyProtection="1">
      <alignment horizontal="left" vertical="top"/>
    </xf>
    <xf numFmtId="43" fontId="143" fillId="0" borderId="52" xfId="0" applyNumberFormat="1" applyFont="1" applyFill="1" applyBorder="1" applyAlignment="1" applyProtection="1">
      <alignment horizontal="left" vertical="center"/>
    </xf>
    <xf numFmtId="0" fontId="131" fillId="0" borderId="56" xfId="1" applyNumberFormat="1" applyFont="1" applyFill="1" applyBorder="1" applyAlignment="1" applyProtection="1">
      <alignment vertical="center"/>
    </xf>
    <xf numFmtId="221" fontId="125" fillId="5" borderId="12" xfId="1" applyNumberFormat="1" applyFont="1" applyFill="1" applyBorder="1" applyAlignment="1" applyProtection="1">
      <alignment horizontal="right" vertical="center"/>
    </xf>
    <xf numFmtId="38" fontId="151" fillId="0" borderId="0" xfId="0" applyNumberFormat="1" applyFont="1" applyFill="1" applyBorder="1" applyAlignment="1" applyProtection="1">
      <alignment horizontal="left" vertical="center"/>
    </xf>
    <xf numFmtId="209" fontId="116" fillId="5" borderId="13" xfId="1" quotePrefix="1" applyNumberFormat="1" applyFont="1" applyFill="1" applyBorder="1" applyAlignment="1" applyProtection="1">
      <alignment horizontal="right" vertical="center"/>
    </xf>
    <xf numFmtId="224" fontId="96" fillId="5" borderId="0" xfId="0" applyNumberFormat="1" applyFont="1" applyFill="1">
      <alignment vertical="center"/>
    </xf>
    <xf numFmtId="38" fontId="8" fillId="46" borderId="50" xfId="0" applyNumberFormat="1" applyFont="1" applyFill="1" applyBorder="1" applyAlignment="1" applyProtection="1">
      <alignment horizontal="left" vertical="center"/>
    </xf>
    <xf numFmtId="38" fontId="126" fillId="46" borderId="11" xfId="0" applyNumberFormat="1" applyFont="1" applyFill="1" applyBorder="1" applyAlignment="1" applyProtection="1">
      <alignment horizontal="right" vertical="center"/>
    </xf>
    <xf numFmtId="167" fontId="125" fillId="46" borderId="11" xfId="1" applyFont="1" applyFill="1" applyBorder="1" applyAlignment="1">
      <alignment horizontal="right" vertical="center"/>
    </xf>
    <xf numFmtId="167" fontId="125" fillId="46" borderId="52" xfId="1" applyFont="1" applyFill="1" applyBorder="1" applyAlignment="1">
      <alignment horizontal="right" vertical="center"/>
    </xf>
    <xf numFmtId="38" fontId="126" fillId="46" borderId="52" xfId="0" applyNumberFormat="1" applyFont="1" applyFill="1" applyBorder="1" applyAlignment="1" applyProtection="1">
      <alignment horizontal="right" vertical="center"/>
    </xf>
    <xf numFmtId="38" fontId="8" fillId="46" borderId="0" xfId="0" applyNumberFormat="1" applyFont="1" applyFill="1" applyBorder="1" applyAlignment="1" applyProtection="1">
      <alignment horizontal="right" vertical="center"/>
    </xf>
    <xf numFmtId="43" fontId="3" fillId="46" borderId="0" xfId="1" applyNumberFormat="1" applyFont="1" applyFill="1" applyAlignment="1">
      <alignment vertical="center"/>
    </xf>
    <xf numFmtId="0" fontId="3" fillId="46" borderId="0" xfId="0" applyFont="1" applyFill="1" applyAlignment="1">
      <alignment vertical="center"/>
    </xf>
    <xf numFmtId="43" fontId="125" fillId="5" borderId="12" xfId="1" applyNumberFormat="1" applyFont="1" applyFill="1" applyBorder="1" applyAlignment="1">
      <alignment horizontal="right" vertical="center"/>
    </xf>
    <xf numFmtId="167" fontId="151" fillId="0" borderId="0" xfId="1" applyFont="1" applyFill="1" applyBorder="1" applyAlignment="1" applyProtection="1">
      <alignment horizontal="left" vertical="center"/>
    </xf>
    <xf numFmtId="0" fontId="5" fillId="6" borderId="3" xfId="1" applyNumberFormat="1" applyFont="1" applyFill="1" applyBorder="1" applyAlignment="1">
      <alignment horizontal="center" vertical="center"/>
    </xf>
    <xf numFmtId="0" fontId="5" fillId="6" borderId="9" xfId="1" applyNumberFormat="1" applyFont="1" applyFill="1" applyBorder="1" applyAlignment="1">
      <alignment horizontal="center" vertical="center"/>
    </xf>
    <xf numFmtId="0" fontId="8" fillId="8" borderId="13" xfId="1" applyNumberFormat="1" applyFont="1" applyFill="1" applyBorder="1" applyAlignment="1">
      <alignment horizontal="right" vertical="center"/>
    </xf>
    <xf numFmtId="3" fontId="142" fillId="5" borderId="0" xfId="0" applyNumberFormat="1" applyFont="1" applyFill="1" applyAlignment="1">
      <alignment vertical="center"/>
    </xf>
    <xf numFmtId="221" fontId="125" fillId="0" borderId="12" xfId="1" applyNumberFormat="1" applyFont="1" applyFill="1" applyBorder="1" applyAlignment="1" applyProtection="1">
      <alignment horizontal="right" vertical="center"/>
    </xf>
    <xf numFmtId="0" fontId="118" fillId="0" borderId="0" xfId="0" applyFont="1">
      <alignment vertical="center"/>
    </xf>
    <xf numFmtId="0" fontId="0" fillId="0" borderId="0" xfId="0" applyFont="1">
      <alignment vertical="center"/>
    </xf>
    <xf numFmtId="0" fontId="121" fillId="0" borderId="0" xfId="0" applyFont="1" applyAlignment="1"/>
    <xf numFmtId="0" fontId="118" fillId="48" borderId="55" xfId="0" applyFont="1" applyFill="1" applyBorder="1" applyAlignment="1">
      <alignment horizontal="center" vertical="center"/>
    </xf>
    <xf numFmtId="0" fontId="118" fillId="48" borderId="34" xfId="0" applyFont="1" applyFill="1" applyBorder="1" applyAlignment="1">
      <alignment vertical="center"/>
    </xf>
    <xf numFmtId="0" fontId="118" fillId="48" borderId="58" xfId="0" applyFont="1" applyFill="1" applyBorder="1" applyAlignment="1">
      <alignment vertical="center"/>
    </xf>
    <xf numFmtId="212" fontId="118" fillId="48" borderId="52" xfId="1" applyNumberFormat="1" applyFont="1" applyFill="1" applyBorder="1">
      <alignment vertical="center"/>
    </xf>
    <xf numFmtId="0" fontId="118" fillId="0" borderId="30" xfId="0" applyFont="1" applyFill="1" applyBorder="1" applyAlignment="1">
      <alignment vertical="center"/>
    </xf>
    <xf numFmtId="0" fontId="118" fillId="0" borderId="0" xfId="0" applyFont="1" applyFill="1" applyBorder="1" applyAlignment="1">
      <alignment vertical="center"/>
    </xf>
    <xf numFmtId="212" fontId="96" fillId="0" borderId="12" xfId="1" applyNumberFormat="1" applyFont="1" applyFill="1" applyBorder="1">
      <alignment vertical="center"/>
    </xf>
    <xf numFmtId="0" fontId="152" fillId="48" borderId="7" xfId="0" applyFont="1" applyFill="1" applyBorder="1" applyAlignment="1">
      <alignment vertical="center"/>
    </xf>
    <xf numFmtId="0" fontId="152" fillId="48" borderId="8" xfId="0" applyFont="1" applyFill="1" applyBorder="1" applyAlignment="1">
      <alignment vertical="center"/>
    </xf>
    <xf numFmtId="212" fontId="152" fillId="48" borderId="13" xfId="1" applyNumberFormat="1" applyFont="1" applyFill="1" applyBorder="1">
      <alignment vertical="center"/>
    </xf>
    <xf numFmtId="0" fontId="118" fillId="48" borderId="2" xfId="0" applyFont="1" applyFill="1" applyBorder="1" applyAlignment="1">
      <alignment vertical="center"/>
    </xf>
    <xf numFmtId="0" fontId="118" fillId="48" borderId="3" xfId="0" applyFont="1" applyFill="1" applyBorder="1" applyAlignment="1">
      <alignment vertical="center"/>
    </xf>
    <xf numFmtId="0" fontId="96" fillId="0" borderId="4" xfId="0" applyFont="1" applyBorder="1" applyAlignment="1">
      <alignment horizontal="right" vertical="center"/>
    </xf>
    <xf numFmtId="212" fontId="96" fillId="0" borderId="60" xfId="1" applyNumberFormat="1" applyFont="1" applyBorder="1">
      <alignment vertical="center"/>
    </xf>
    <xf numFmtId="0" fontId="118" fillId="48" borderId="30" xfId="0" applyFont="1" applyFill="1" applyBorder="1" applyAlignment="1">
      <alignment vertical="center"/>
    </xf>
    <xf numFmtId="0" fontId="118" fillId="48" borderId="0" xfId="0" applyFont="1" applyFill="1" applyBorder="1" applyAlignment="1">
      <alignment vertical="center"/>
    </xf>
    <xf numFmtId="0" fontId="96" fillId="0" borderId="36" xfId="0" applyFont="1" applyBorder="1" applyAlignment="1">
      <alignment horizontal="right" vertical="center"/>
    </xf>
    <xf numFmtId="212" fontId="96" fillId="0" borderId="12" xfId="1" applyNumberFormat="1" applyFont="1" applyBorder="1">
      <alignment vertical="center"/>
    </xf>
    <xf numFmtId="0" fontId="118" fillId="48" borderId="62" xfId="0" applyFont="1" applyFill="1" applyBorder="1" applyAlignment="1">
      <alignment vertical="center"/>
    </xf>
    <xf numFmtId="212" fontId="118" fillId="48" borderId="59" xfId="1" applyNumberFormat="1" applyFont="1" applyFill="1" applyBorder="1">
      <alignment vertical="center"/>
    </xf>
    <xf numFmtId="0" fontId="96" fillId="46" borderId="36" xfId="0" applyFont="1" applyFill="1" applyBorder="1" applyAlignment="1">
      <alignment horizontal="right" vertical="center"/>
    </xf>
    <xf numFmtId="212" fontId="96" fillId="46" borderId="12" xfId="1" applyNumberFormat="1" applyFont="1" applyFill="1" applyBorder="1">
      <alignment vertical="center"/>
    </xf>
    <xf numFmtId="0" fontId="118" fillId="48" borderId="7" xfId="0" applyFont="1" applyFill="1" applyBorder="1" applyAlignment="1">
      <alignment vertical="center"/>
    </xf>
    <xf numFmtId="0" fontId="118" fillId="48" borderId="8" xfId="0" applyFont="1" applyFill="1" applyBorder="1" applyAlignment="1">
      <alignment vertical="center"/>
    </xf>
    <xf numFmtId="0" fontId="118" fillId="48" borderId="2" xfId="0" applyFont="1" applyFill="1" applyBorder="1">
      <alignment vertical="center"/>
    </xf>
    <xf numFmtId="0" fontId="118" fillId="48" borderId="4" xfId="0" applyFont="1" applyFill="1" applyBorder="1">
      <alignment vertical="center"/>
    </xf>
    <xf numFmtId="0" fontId="96" fillId="0" borderId="60" xfId="0" applyFont="1" applyBorder="1" applyAlignment="1">
      <alignment horizontal="right" vertical="center"/>
    </xf>
    <xf numFmtId="0" fontId="118" fillId="48" borderId="30" xfId="0" applyFont="1" applyFill="1" applyBorder="1">
      <alignment vertical="center"/>
    </xf>
    <xf numFmtId="0" fontId="118" fillId="48" borderId="36" xfId="0" applyFont="1" applyFill="1" applyBorder="1">
      <alignment vertical="center"/>
    </xf>
    <xf numFmtId="0" fontId="96" fillId="0" borderId="12" xfId="0" applyFont="1" applyBorder="1" applyAlignment="1">
      <alignment horizontal="right" vertical="center"/>
    </xf>
    <xf numFmtId="0" fontId="96" fillId="0" borderId="13" xfId="0" applyFont="1" applyBorder="1" applyAlignment="1">
      <alignment horizontal="right" vertical="center"/>
    </xf>
    <xf numFmtId="212" fontId="96" fillId="0" borderId="13" xfId="1" applyNumberFormat="1" applyFont="1" applyBorder="1">
      <alignment vertical="center"/>
    </xf>
    <xf numFmtId="0" fontId="118" fillId="48" borderId="62" xfId="0" applyFont="1" applyFill="1" applyBorder="1">
      <alignment vertical="center"/>
    </xf>
    <xf numFmtId="0" fontId="96" fillId="46" borderId="12" xfId="0" applyFont="1" applyFill="1" applyBorder="1" applyAlignment="1">
      <alignment horizontal="right" vertical="center"/>
    </xf>
    <xf numFmtId="0" fontId="118" fillId="48" borderId="7" xfId="0" applyFont="1" applyFill="1" applyBorder="1">
      <alignment vertical="center"/>
    </xf>
    <xf numFmtId="0" fontId="118" fillId="48" borderId="8" xfId="0" applyFont="1" applyFill="1" applyBorder="1">
      <alignment vertical="center"/>
    </xf>
    <xf numFmtId="212" fontId="118" fillId="48" borderId="60" xfId="1" applyNumberFormat="1" applyFont="1" applyFill="1" applyBorder="1">
      <alignment vertical="center"/>
    </xf>
    <xf numFmtId="0" fontId="152" fillId="48" borderId="2" xfId="0" applyFont="1" applyFill="1" applyBorder="1" applyAlignment="1">
      <alignment vertical="center"/>
    </xf>
    <xf numFmtId="0" fontId="152" fillId="48" borderId="3" xfId="0" applyFont="1" applyFill="1" applyBorder="1" applyAlignment="1">
      <alignment vertical="center"/>
    </xf>
    <xf numFmtId="212" fontId="152" fillId="48" borderId="60" xfId="1" applyNumberFormat="1" applyFont="1" applyFill="1" applyBorder="1">
      <alignment vertical="center"/>
    </xf>
    <xf numFmtId="0" fontId="121" fillId="48" borderId="7" xfId="0" applyFont="1" applyFill="1" applyBorder="1" applyAlignment="1">
      <alignment vertical="center"/>
    </xf>
    <xf numFmtId="0" fontId="121" fillId="48" borderId="8" xfId="0" applyFont="1" applyFill="1" applyBorder="1" applyAlignment="1">
      <alignment vertical="center"/>
    </xf>
    <xf numFmtId="0" fontId="121" fillId="48" borderId="8" xfId="0" applyFont="1" applyFill="1" applyBorder="1" applyAlignment="1">
      <alignment horizontal="right" vertical="center"/>
    </xf>
    <xf numFmtId="0" fontId="121" fillId="48" borderId="9" xfId="0" applyFont="1" applyFill="1" applyBorder="1" applyAlignment="1">
      <alignment horizontal="right" vertical="center"/>
    </xf>
    <xf numFmtId="212" fontId="121" fillId="48" borderId="13" xfId="1" applyNumberFormat="1" applyFont="1" applyFill="1" applyBorder="1">
      <alignment vertical="center"/>
    </xf>
    <xf numFmtId="0" fontId="118" fillId="48" borderId="59" xfId="0" applyFont="1" applyFill="1" applyBorder="1">
      <alignment vertical="center"/>
    </xf>
    <xf numFmtId="0" fontId="0" fillId="0" borderId="59" xfId="0" applyFont="1" applyBorder="1">
      <alignment vertical="center"/>
    </xf>
    <xf numFmtId="0" fontId="8" fillId="6" borderId="59" xfId="0" applyNumberFormat="1" applyFont="1" applyFill="1" applyBorder="1" applyAlignment="1" applyProtection="1">
      <alignment vertical="center"/>
    </xf>
    <xf numFmtId="212" fontId="96" fillId="0" borderId="59" xfId="1" applyNumberFormat="1" applyFont="1" applyBorder="1">
      <alignment vertical="center"/>
    </xf>
    <xf numFmtId="0" fontId="8" fillId="6" borderId="59" xfId="1" applyNumberFormat="1" applyFont="1" applyFill="1" applyBorder="1" applyAlignment="1">
      <alignment vertical="center"/>
    </xf>
    <xf numFmtId="206" fontId="0" fillId="0" borderId="0" xfId="1" applyNumberFormat="1" applyFont="1">
      <alignment vertical="center"/>
    </xf>
    <xf numFmtId="195" fontId="0" fillId="0" borderId="0" xfId="0" applyNumberFormat="1" applyFont="1">
      <alignment vertical="center"/>
    </xf>
    <xf numFmtId="213" fontId="0" fillId="0" borderId="0" xfId="1" applyNumberFormat="1" applyFont="1">
      <alignment vertical="center"/>
    </xf>
    <xf numFmtId="0" fontId="0" fillId="0" borderId="0" xfId="0" applyFont="1" applyAlignment="1">
      <alignment horizontal="right" vertical="center"/>
    </xf>
    <xf numFmtId="0" fontId="8" fillId="7" borderId="59" xfId="1" applyNumberFormat="1" applyFont="1" applyFill="1" applyBorder="1" applyAlignment="1" applyProtection="1">
      <alignment horizontal="center" vertical="center"/>
    </xf>
    <xf numFmtId="0" fontId="8" fillId="6" borderId="62" xfId="1" applyNumberFormat="1" applyFont="1" applyFill="1" applyBorder="1" applyAlignment="1">
      <alignment horizontal="center" vertical="center"/>
    </xf>
    <xf numFmtId="0" fontId="8" fillId="6" borderId="60" xfId="1" applyNumberFormat="1" applyFont="1" applyFill="1" applyBorder="1" applyAlignment="1" applyProtection="1">
      <alignment vertical="center"/>
    </xf>
    <xf numFmtId="0" fontId="8" fillId="6" borderId="59" xfId="1" applyNumberFormat="1" applyFont="1" applyFill="1" applyBorder="1" applyAlignment="1" applyProtection="1">
      <alignment horizontal="center" vertical="center"/>
    </xf>
    <xf numFmtId="0" fontId="8" fillId="6" borderId="60" xfId="0" applyNumberFormat="1" applyFont="1" applyFill="1" applyBorder="1" applyAlignment="1" applyProtection="1">
      <alignment vertical="center"/>
    </xf>
    <xf numFmtId="0" fontId="8" fillId="6" borderId="60" xfId="1" applyNumberFormat="1" applyFont="1" applyFill="1" applyBorder="1" applyAlignment="1">
      <alignment vertical="center"/>
    </xf>
    <xf numFmtId="0" fontId="8" fillId="8" borderId="60" xfId="1" applyNumberFormat="1" applyFont="1" applyFill="1" applyBorder="1" applyAlignment="1">
      <alignment horizontal="right" vertical="center"/>
    </xf>
    <xf numFmtId="0" fontId="8" fillId="46" borderId="60" xfId="1" applyNumberFormat="1" applyFont="1" applyFill="1" applyBorder="1" applyAlignment="1" applyProtection="1">
      <alignment horizontal="center" vertical="center"/>
    </xf>
    <xf numFmtId="212" fontId="96" fillId="46" borderId="60" xfId="1" applyNumberFormat="1" applyFont="1" applyFill="1" applyBorder="1">
      <alignment vertical="center"/>
    </xf>
    <xf numFmtId="14" fontId="7" fillId="49" borderId="55" xfId="0" applyNumberFormat="1" applyFont="1" applyFill="1" applyBorder="1" applyAlignment="1" applyProtection="1">
      <alignment horizontal="center" vertical="center"/>
    </xf>
    <xf numFmtId="14" fontId="3" fillId="49" borderId="10" xfId="0" applyNumberFormat="1" applyFont="1" applyFill="1" applyBorder="1" applyAlignment="1" applyProtection="1">
      <alignment horizontal="center" vertical="center"/>
    </xf>
    <xf numFmtId="38" fontId="8" fillId="49" borderId="10" xfId="0" applyNumberFormat="1" applyFont="1" applyFill="1" applyBorder="1" applyAlignment="1" applyProtection="1">
      <alignment horizontal="right" vertical="center"/>
    </xf>
    <xf numFmtId="38" fontId="126" fillId="49" borderId="11" xfId="0" applyNumberFormat="1" applyFont="1" applyFill="1" applyBorder="1" applyAlignment="1" applyProtection="1">
      <alignment horizontal="right" vertical="center"/>
    </xf>
    <xf numFmtId="38" fontId="126" fillId="49" borderId="12" xfId="0" applyNumberFormat="1" applyFont="1" applyFill="1" applyBorder="1" applyAlignment="1" applyProtection="1">
      <alignment horizontal="right" vertical="center"/>
    </xf>
    <xf numFmtId="38" fontId="126" fillId="49" borderId="13" xfId="0" applyNumberFormat="1" applyFont="1" applyFill="1" applyBorder="1" applyAlignment="1" applyProtection="1">
      <alignment horizontal="right" vertical="center"/>
    </xf>
    <xf numFmtId="213" fontId="125" fillId="49" borderId="10" xfId="1" applyNumberFormat="1" applyFont="1" applyFill="1" applyBorder="1" applyAlignment="1">
      <alignment horizontal="right" vertical="center"/>
    </xf>
    <xf numFmtId="38" fontId="126" fillId="49" borderId="10" xfId="0" applyNumberFormat="1" applyFont="1" applyFill="1" applyBorder="1" applyAlignment="1" applyProtection="1">
      <alignment horizontal="right" vertical="center"/>
    </xf>
    <xf numFmtId="221" fontId="125" fillId="49" borderId="12" xfId="1" applyNumberFormat="1" applyFont="1" applyFill="1" applyBorder="1" applyAlignment="1" applyProtection="1">
      <alignment horizontal="right" vertical="center"/>
    </xf>
    <xf numFmtId="41" fontId="126" fillId="49" borderId="12" xfId="1" applyNumberFormat="1" applyFont="1" applyFill="1" applyBorder="1" applyAlignment="1" applyProtection="1">
      <alignment horizontal="right" vertical="center"/>
    </xf>
    <xf numFmtId="41" fontId="125" fillId="49" borderId="52" xfId="1" applyNumberFormat="1" applyFont="1" applyFill="1" applyBorder="1" applyAlignment="1" applyProtection="1">
      <alignment horizontal="right" vertical="center"/>
    </xf>
    <xf numFmtId="41" fontId="126" fillId="49" borderId="52" xfId="1" applyNumberFormat="1" applyFont="1" applyFill="1" applyBorder="1" applyAlignment="1" applyProtection="1">
      <alignment horizontal="right" vertical="center"/>
    </xf>
    <xf numFmtId="41" fontId="125" fillId="49" borderId="12" xfId="1" applyNumberFormat="1" applyFont="1" applyFill="1" applyBorder="1" applyAlignment="1" applyProtection="1">
      <alignment horizontal="right" vertical="center"/>
    </xf>
    <xf numFmtId="41" fontId="125" fillId="49" borderId="13" xfId="1" applyNumberFormat="1" applyFont="1" applyFill="1" applyBorder="1" applyAlignment="1" applyProtection="1">
      <alignment horizontal="right" vertical="center"/>
    </xf>
    <xf numFmtId="41" fontId="126" fillId="49" borderId="13" xfId="1" applyNumberFormat="1" applyFont="1" applyFill="1" applyBorder="1" applyAlignment="1" applyProtection="1">
      <alignment horizontal="right" vertical="center"/>
    </xf>
    <xf numFmtId="213" fontId="125" fillId="49" borderId="55" xfId="1" applyNumberFormat="1" applyFont="1" applyFill="1" applyBorder="1" applyAlignment="1" applyProtection="1">
      <alignment horizontal="right" vertical="center"/>
    </xf>
    <xf numFmtId="38" fontId="126" fillId="49" borderId="55" xfId="0" applyNumberFormat="1" applyFont="1" applyFill="1" applyBorder="1" applyAlignment="1" applyProtection="1">
      <alignment horizontal="right" vertical="center"/>
    </xf>
    <xf numFmtId="41" fontId="125" fillId="49" borderId="12" xfId="0" applyNumberFormat="1" applyFont="1" applyFill="1" applyBorder="1" applyAlignment="1" applyProtection="1">
      <alignment horizontal="right" vertical="center"/>
    </xf>
    <xf numFmtId="41" fontId="126" fillId="49" borderId="12" xfId="0" applyNumberFormat="1" applyFont="1" applyFill="1" applyBorder="1" applyAlignment="1" applyProtection="1">
      <alignment horizontal="right" vertical="center"/>
    </xf>
    <xf numFmtId="41" fontId="125" fillId="49" borderId="52" xfId="0" applyNumberFormat="1" applyFont="1" applyFill="1" applyBorder="1" applyAlignment="1" applyProtection="1">
      <alignment horizontal="right" vertical="center"/>
    </xf>
    <xf numFmtId="41" fontId="126" fillId="49" borderId="52" xfId="0" applyNumberFormat="1" applyFont="1" applyFill="1" applyBorder="1" applyAlignment="1" applyProtection="1">
      <alignment horizontal="right" vertical="center"/>
    </xf>
    <xf numFmtId="41" fontId="125" fillId="49" borderId="13" xfId="0" applyNumberFormat="1" applyFont="1" applyFill="1" applyBorder="1" applyAlignment="1" applyProtection="1">
      <alignment horizontal="right" vertical="center"/>
    </xf>
    <xf numFmtId="41" fontId="126" fillId="49" borderId="13" xfId="0" applyNumberFormat="1" applyFont="1" applyFill="1" applyBorder="1" applyAlignment="1" applyProtection="1">
      <alignment horizontal="right" vertical="center"/>
    </xf>
    <xf numFmtId="213" fontId="125" fillId="49" borderId="10" xfId="1" applyNumberFormat="1" applyFont="1" applyFill="1" applyBorder="1" applyAlignment="1" applyProtection="1">
      <alignment horizontal="right" vertical="center"/>
    </xf>
    <xf numFmtId="167" fontId="125" fillId="49" borderId="10" xfId="1" applyFont="1" applyFill="1" applyBorder="1" applyAlignment="1" applyProtection="1">
      <alignment horizontal="right" vertical="center"/>
    </xf>
    <xf numFmtId="41" fontId="125" fillId="49" borderId="12" xfId="1" applyNumberFormat="1" applyFont="1" applyFill="1" applyBorder="1" applyAlignment="1">
      <alignment horizontal="right" vertical="center"/>
    </xf>
    <xf numFmtId="41" fontId="126" fillId="49" borderId="12" xfId="1" applyNumberFormat="1" applyFont="1" applyFill="1" applyBorder="1" applyAlignment="1">
      <alignment horizontal="right" vertical="center"/>
    </xf>
    <xf numFmtId="167" fontId="125" fillId="49" borderId="11" xfId="1" applyFont="1" applyFill="1" applyBorder="1" applyAlignment="1">
      <alignment horizontal="right" vertical="center"/>
    </xf>
    <xf numFmtId="221" fontId="125" fillId="49" borderId="11" xfId="1" applyNumberFormat="1" applyFont="1" applyFill="1" applyBorder="1" applyAlignment="1">
      <alignment horizontal="right" vertical="center"/>
    </xf>
    <xf numFmtId="217" fontId="125" fillId="49" borderId="11" xfId="1" applyNumberFormat="1" applyFont="1" applyFill="1" applyBorder="1" applyAlignment="1">
      <alignment horizontal="right" vertical="center"/>
    </xf>
    <xf numFmtId="43" fontId="125" fillId="49" borderId="12" xfId="1" applyNumberFormat="1" applyFont="1" applyFill="1" applyBorder="1" applyAlignment="1">
      <alignment horizontal="right" vertical="center"/>
    </xf>
    <xf numFmtId="220" fontId="126" fillId="49" borderId="12" xfId="0" applyNumberFormat="1" applyFont="1" applyFill="1" applyBorder="1" applyAlignment="1" applyProtection="1">
      <alignment horizontal="right" vertical="center"/>
    </xf>
    <xf numFmtId="0" fontId="125" fillId="49" borderId="10" xfId="0" applyFont="1" applyFill="1" applyBorder="1" applyAlignment="1">
      <alignment vertical="center"/>
    </xf>
    <xf numFmtId="38" fontId="125" fillId="49" borderId="10" xfId="0" applyNumberFormat="1" applyFont="1" applyFill="1" applyBorder="1" applyAlignment="1">
      <alignment vertical="center"/>
    </xf>
    <xf numFmtId="213" fontId="125" fillId="5" borderId="60" xfId="1" applyNumberFormat="1" applyFont="1" applyFill="1" applyBorder="1" applyAlignment="1">
      <alignment horizontal="right" vertical="center"/>
    </xf>
    <xf numFmtId="38" fontId="126" fillId="5" borderId="60" xfId="0" applyNumberFormat="1" applyFont="1" applyFill="1" applyBorder="1" applyAlignment="1" applyProtection="1">
      <alignment horizontal="right" vertical="center"/>
    </xf>
    <xf numFmtId="213" fontId="125" fillId="5" borderId="12" xfId="1" applyNumberFormat="1" applyFont="1" applyFill="1" applyBorder="1" applyAlignment="1">
      <alignment horizontal="right" vertical="center"/>
    </xf>
    <xf numFmtId="213" fontId="125" fillId="5" borderId="13" xfId="1" applyNumberFormat="1" applyFont="1" applyFill="1" applyBorder="1" applyAlignment="1">
      <alignment horizontal="right" vertical="center"/>
    </xf>
    <xf numFmtId="213" fontId="125" fillId="49" borderId="60" xfId="1" applyNumberFormat="1" applyFont="1" applyFill="1" applyBorder="1" applyAlignment="1">
      <alignment horizontal="right" vertical="center"/>
    </xf>
    <xf numFmtId="38" fontId="126" fillId="49" borderId="60" xfId="0" applyNumberFormat="1" applyFont="1" applyFill="1" applyBorder="1" applyAlignment="1" applyProtection="1">
      <alignment horizontal="right" vertical="center"/>
    </xf>
    <xf numFmtId="213" fontId="125" fillId="49" borderId="12" xfId="1" applyNumberFormat="1" applyFont="1" applyFill="1" applyBorder="1" applyAlignment="1">
      <alignment horizontal="right" vertical="center"/>
    </xf>
    <xf numFmtId="213" fontId="125" fillId="49" borderId="13" xfId="1" applyNumberFormat="1" applyFont="1" applyFill="1" applyBorder="1" applyAlignment="1">
      <alignment horizontal="right" vertical="center"/>
    </xf>
    <xf numFmtId="0" fontId="118" fillId="48" borderId="55" xfId="0" applyFont="1" applyFill="1" applyBorder="1" applyAlignment="1">
      <alignment horizontal="center" vertical="center"/>
    </xf>
    <xf numFmtId="209" fontId="116" fillId="5" borderId="60" xfId="1" applyNumberFormat="1" applyFont="1" applyFill="1" applyBorder="1" applyAlignment="1" applyProtection="1">
      <alignment horizontal="right" vertical="center"/>
    </xf>
    <xf numFmtId="43" fontId="129" fillId="0" borderId="0" xfId="0" applyNumberFormat="1" applyFont="1">
      <alignment vertical="center"/>
    </xf>
    <xf numFmtId="41" fontId="125" fillId="0" borderId="60" xfId="1" applyNumberFormat="1" applyFont="1" applyFill="1" applyBorder="1" applyAlignment="1" applyProtection="1">
      <alignment horizontal="right" vertical="center"/>
    </xf>
    <xf numFmtId="41" fontId="126" fillId="0" borderId="60" xfId="1" applyNumberFormat="1" applyFont="1" applyFill="1" applyBorder="1" applyAlignment="1" applyProtection="1">
      <alignment horizontal="right" vertical="center"/>
    </xf>
    <xf numFmtId="225" fontId="0" fillId="0" borderId="0" xfId="0" applyNumberFormat="1" applyFont="1">
      <alignment vertical="center"/>
    </xf>
    <xf numFmtId="0" fontId="118" fillId="48" borderId="55" xfId="0" applyFont="1" applyFill="1" applyBorder="1" applyAlignment="1">
      <alignment horizontal="center" vertical="center"/>
    </xf>
    <xf numFmtId="14" fontId="7" fillId="6" borderId="59" xfId="0" applyNumberFormat="1" applyFont="1" applyFill="1" applyBorder="1" applyAlignment="1" applyProtection="1">
      <alignment horizontal="center" vertical="center"/>
    </xf>
    <xf numFmtId="0" fontId="118" fillId="48" borderId="60" xfId="0" applyFont="1" applyFill="1" applyBorder="1" applyAlignment="1">
      <alignment horizontal="center" vertical="center"/>
    </xf>
    <xf numFmtId="0" fontId="118" fillId="48" borderId="55" xfId="0" applyFont="1" applyFill="1" applyBorder="1" applyAlignment="1">
      <alignment horizontal="center" vertical="center"/>
    </xf>
    <xf numFmtId="41" fontId="126" fillId="5" borderId="60" xfId="0" applyNumberFormat="1" applyFont="1" applyFill="1" applyBorder="1" applyAlignment="1" applyProtection="1">
      <alignment horizontal="right" vertical="center"/>
    </xf>
    <xf numFmtId="217" fontId="126" fillId="0" borderId="60" xfId="0" applyNumberFormat="1" applyFont="1" applyFill="1" applyBorder="1" applyAlignment="1" applyProtection="1">
      <alignment horizontal="right" vertical="center"/>
    </xf>
    <xf numFmtId="217" fontId="126" fillId="7" borderId="52" xfId="0" applyNumberFormat="1" applyFont="1" applyFill="1" applyBorder="1" applyAlignment="1" applyProtection="1">
      <alignment horizontal="right" vertical="center"/>
    </xf>
    <xf numFmtId="224" fontId="0" fillId="0" borderId="0" xfId="0" applyNumberFormat="1" applyFont="1">
      <alignment vertical="center"/>
    </xf>
    <xf numFmtId="3" fontId="16" fillId="0" borderId="59" xfId="0" applyNumberFormat="1" applyFont="1" applyBorder="1" applyAlignment="1">
      <alignment horizontal="center" vertical="center"/>
    </xf>
    <xf numFmtId="0" fontId="144" fillId="0" borderId="59" xfId="0" applyFont="1" applyBorder="1">
      <alignment vertical="center"/>
    </xf>
    <xf numFmtId="3" fontId="144" fillId="0" borderId="59" xfId="0" applyNumberFormat="1" applyFont="1" applyBorder="1" applyAlignment="1">
      <alignment horizontal="center" vertical="center"/>
    </xf>
    <xf numFmtId="3" fontId="144" fillId="0" borderId="59" xfId="0" applyNumberFormat="1" applyFont="1" applyFill="1" applyBorder="1" applyAlignment="1">
      <alignment horizontal="center" vertical="center"/>
    </xf>
    <xf numFmtId="3" fontId="16" fillId="0" borderId="59" xfId="0" applyNumberFormat="1" applyFont="1" applyFill="1" applyBorder="1" applyAlignment="1">
      <alignment horizontal="center" vertical="center"/>
    </xf>
    <xf numFmtId="0" fontId="118" fillId="48" borderId="55" xfId="0" applyFont="1" applyFill="1" applyBorder="1" applyAlignment="1">
      <alignment horizontal="center" vertical="center"/>
    </xf>
    <xf numFmtId="0" fontId="118" fillId="48" borderId="55" xfId="0" applyFont="1" applyFill="1" applyBorder="1" applyAlignment="1">
      <alignment horizontal="center" vertical="center"/>
    </xf>
    <xf numFmtId="226" fontId="131" fillId="0" borderId="12" xfId="0" applyNumberFormat="1" applyFont="1" applyFill="1" applyBorder="1" applyAlignment="1" applyProtection="1">
      <alignment horizontal="left" vertical="center"/>
    </xf>
    <xf numFmtId="226" fontId="153" fillId="0" borderId="12" xfId="0" applyNumberFormat="1" applyFont="1" applyFill="1" applyBorder="1" applyAlignment="1" applyProtection="1">
      <alignment horizontal="left" vertical="center"/>
    </xf>
    <xf numFmtId="0" fontId="154" fillId="0" borderId="56" xfId="1" applyNumberFormat="1" applyFont="1" applyFill="1" applyBorder="1" applyAlignment="1" applyProtection="1">
      <alignment vertical="center"/>
    </xf>
    <xf numFmtId="0" fontId="132" fillId="0" borderId="0" xfId="0" applyFont="1">
      <alignment vertical="center"/>
    </xf>
    <xf numFmtId="0" fontId="132" fillId="50" borderId="0" xfId="0" applyFont="1" applyFill="1">
      <alignment vertical="center"/>
    </xf>
    <xf numFmtId="0" fontId="118" fillId="48" borderId="55" xfId="0" applyFont="1" applyFill="1" applyBorder="1" applyAlignment="1">
      <alignment horizontal="center" vertical="center"/>
    </xf>
    <xf numFmtId="0" fontId="153" fillId="0" borderId="53" xfId="0" applyNumberFormat="1" applyFont="1" applyFill="1" applyBorder="1" applyAlignment="1">
      <alignment horizontal="left" vertical="center"/>
    </xf>
    <xf numFmtId="0" fontId="153" fillId="0" borderId="53" xfId="0" applyFont="1" applyFill="1" applyBorder="1">
      <alignment vertical="center"/>
    </xf>
    <xf numFmtId="43" fontId="153" fillId="0" borderId="53" xfId="1694" applyNumberFormat="1" applyFont="1" applyFill="1" applyBorder="1">
      <protection locked="0"/>
    </xf>
    <xf numFmtId="43" fontId="153" fillId="0" borderId="53" xfId="1694" applyNumberFormat="1" applyFont="1" applyFill="1" applyBorder="1" applyProtection="1"/>
    <xf numFmtId="43" fontId="153" fillId="0" borderId="53" xfId="0" applyNumberFormat="1" applyFont="1" applyFill="1" applyBorder="1" applyProtection="1">
      <alignment vertical="center"/>
    </xf>
    <xf numFmtId="43" fontId="153" fillId="0" borderId="53" xfId="0" applyNumberFormat="1" applyFont="1" applyFill="1" applyBorder="1" applyAlignment="1">
      <alignment vertical="center" shrinkToFit="1"/>
    </xf>
    <xf numFmtId="227" fontId="131" fillId="0" borderId="53" xfId="0" applyNumberFormat="1" applyFont="1" applyFill="1" applyBorder="1" applyAlignment="1">
      <alignment vertical="center"/>
    </xf>
    <xf numFmtId="228" fontId="131" fillId="0" borderId="53" xfId="0" applyNumberFormat="1" applyFont="1" applyFill="1" applyBorder="1" applyAlignment="1">
      <alignment horizontal="left" vertical="center" shrinkToFit="1"/>
    </xf>
    <xf numFmtId="14" fontId="3" fillId="0" borderId="10" xfId="0" applyNumberFormat="1" applyFont="1" applyFill="1" applyBorder="1" applyAlignment="1" applyProtection="1">
      <alignment horizontal="center" vertical="center"/>
    </xf>
    <xf numFmtId="38" fontId="8" fillId="0" borderId="10" xfId="0" applyNumberFormat="1" applyFont="1" applyFill="1" applyBorder="1" applyAlignment="1" applyProtection="1">
      <alignment horizontal="right" vertical="center"/>
    </xf>
    <xf numFmtId="213" fontId="125" fillId="0" borderId="11" xfId="1" applyNumberFormat="1" applyFont="1" applyFill="1" applyBorder="1" applyAlignment="1">
      <alignment horizontal="right" vertical="center"/>
    </xf>
    <xf numFmtId="38" fontId="126" fillId="0" borderId="11" xfId="0" applyNumberFormat="1" applyFont="1" applyFill="1" applyBorder="1" applyAlignment="1" applyProtection="1">
      <alignment horizontal="right" vertical="center"/>
    </xf>
    <xf numFmtId="167" fontId="125" fillId="0" borderId="12" xfId="1" applyFont="1" applyFill="1" applyBorder="1" applyAlignment="1">
      <alignment horizontal="right" vertical="center"/>
    </xf>
    <xf numFmtId="38" fontId="126" fillId="0" borderId="12" xfId="0" applyNumberFormat="1" applyFont="1" applyFill="1" applyBorder="1" applyAlignment="1" applyProtection="1">
      <alignment horizontal="right" vertical="center"/>
    </xf>
    <xf numFmtId="167" fontId="125" fillId="0" borderId="13" xfId="1" applyFont="1" applyFill="1" applyBorder="1" applyAlignment="1">
      <alignment horizontal="right" vertical="center"/>
    </xf>
    <xf numFmtId="38" fontId="126" fillId="0" borderId="13" xfId="0" applyNumberFormat="1" applyFont="1" applyFill="1" applyBorder="1" applyAlignment="1" applyProtection="1">
      <alignment horizontal="right" vertical="center"/>
    </xf>
    <xf numFmtId="213" fontId="125" fillId="0" borderId="10" xfId="1" applyNumberFormat="1" applyFont="1" applyFill="1" applyBorder="1" applyAlignment="1">
      <alignment horizontal="right" vertical="center"/>
    </xf>
    <xf numFmtId="38" fontId="126" fillId="0" borderId="10" xfId="0" applyNumberFormat="1" applyFont="1" applyFill="1" applyBorder="1" applyAlignment="1" applyProtection="1">
      <alignment horizontal="right" vertical="center"/>
    </xf>
    <xf numFmtId="213" fontId="125" fillId="0" borderId="55" xfId="1" applyNumberFormat="1" applyFont="1" applyFill="1" applyBorder="1" applyAlignment="1" applyProtection="1">
      <alignment horizontal="right" vertical="center"/>
    </xf>
    <xf numFmtId="213" fontId="125" fillId="0" borderId="10" xfId="1" applyNumberFormat="1" applyFont="1" applyFill="1" applyBorder="1" applyAlignment="1" applyProtection="1">
      <alignment horizontal="right" vertical="center"/>
    </xf>
    <xf numFmtId="167" fontId="125" fillId="0" borderId="10" xfId="1" applyFont="1" applyFill="1" applyBorder="1" applyAlignment="1" applyProtection="1">
      <alignment horizontal="right" vertical="center"/>
    </xf>
    <xf numFmtId="221" fontId="125" fillId="0" borderId="11" xfId="1" applyNumberFormat="1" applyFont="1" applyFill="1" applyBorder="1" applyAlignment="1">
      <alignment horizontal="right" vertical="center"/>
    </xf>
    <xf numFmtId="217" fontId="125" fillId="0" borderId="11" xfId="1" applyNumberFormat="1" applyFont="1" applyFill="1" applyBorder="1" applyAlignment="1">
      <alignment horizontal="right" vertical="center"/>
    </xf>
    <xf numFmtId="43" fontId="125" fillId="0" borderId="12" xfId="1" applyNumberFormat="1" applyFont="1" applyFill="1" applyBorder="1" applyAlignment="1">
      <alignment horizontal="right" vertical="center"/>
    </xf>
    <xf numFmtId="220" fontId="126" fillId="0" borderId="12" xfId="0" applyNumberFormat="1" applyFont="1" applyFill="1" applyBorder="1" applyAlignment="1" applyProtection="1">
      <alignment horizontal="right" vertical="center"/>
    </xf>
    <xf numFmtId="0" fontId="125" fillId="0" borderId="10" xfId="0" applyFont="1" applyFill="1" applyBorder="1" applyAlignment="1">
      <alignment vertical="center"/>
    </xf>
    <xf numFmtId="38" fontId="125" fillId="0" borderId="10" xfId="0" applyNumberFormat="1" applyFont="1" applyFill="1" applyBorder="1" applyAlignment="1">
      <alignment vertical="center"/>
    </xf>
    <xf numFmtId="220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164" fontId="3" fillId="0" borderId="0" xfId="0" applyNumberFormat="1" applyFont="1" applyFill="1" applyAlignment="1">
      <alignment vertical="center"/>
    </xf>
    <xf numFmtId="0" fontId="16" fillId="0" borderId="59" xfId="0" applyFont="1" applyBorder="1">
      <alignment vertical="center"/>
    </xf>
    <xf numFmtId="0" fontId="118" fillId="48" borderId="55" xfId="0" applyFont="1" applyFill="1" applyBorder="1" applyAlignment="1">
      <alignment horizontal="center" vertical="center"/>
    </xf>
    <xf numFmtId="14" fontId="7" fillId="0" borderId="59" xfId="0" applyNumberFormat="1" applyFont="1" applyFill="1" applyBorder="1" applyAlignment="1" applyProtection="1">
      <alignment horizontal="center" vertical="center"/>
    </xf>
    <xf numFmtId="41" fontId="125" fillId="0" borderId="11" xfId="1" applyNumberFormat="1" applyFont="1" applyFill="1" applyBorder="1" applyAlignment="1">
      <alignment horizontal="right" vertical="center"/>
    </xf>
    <xf numFmtId="167" fontId="126" fillId="0" borderId="11" xfId="1" applyFont="1" applyFill="1" applyBorder="1" applyAlignment="1" applyProtection="1">
      <alignment horizontal="right" vertical="center"/>
    </xf>
    <xf numFmtId="41" fontId="125" fillId="0" borderId="12" xfId="1" applyNumberFormat="1" applyFont="1" applyFill="1" applyBorder="1" applyAlignment="1">
      <alignment horizontal="right" vertical="center"/>
    </xf>
    <xf numFmtId="41" fontId="126" fillId="0" borderId="12" xfId="1" applyNumberFormat="1" applyFont="1" applyFill="1" applyBorder="1" applyAlignment="1">
      <alignment horizontal="right" vertical="center"/>
    </xf>
    <xf numFmtId="41" fontId="125" fillId="0" borderId="13" xfId="1" applyNumberFormat="1" applyFont="1" applyFill="1" applyBorder="1" applyAlignment="1">
      <alignment horizontal="right" vertical="center"/>
    </xf>
    <xf numFmtId="167" fontId="126" fillId="0" borderId="13" xfId="1" applyFont="1" applyFill="1" applyBorder="1" applyAlignment="1" applyProtection="1">
      <alignment horizontal="right" vertical="center"/>
    </xf>
    <xf numFmtId="167" fontId="125" fillId="0" borderId="11" xfId="1" applyFont="1" applyFill="1" applyBorder="1" applyAlignment="1">
      <alignment horizontal="right" vertical="center"/>
    </xf>
    <xf numFmtId="229" fontId="155" fillId="0" borderId="0" xfId="1694" applyNumberFormat="1" applyFont="1">
      <protection locked="0"/>
    </xf>
    <xf numFmtId="3" fontId="129" fillId="0" borderId="0" xfId="0" applyNumberFormat="1" applyFont="1">
      <alignment vertical="center"/>
    </xf>
    <xf numFmtId="0" fontId="118" fillId="48" borderId="55" xfId="0" applyFont="1" applyFill="1" applyBorder="1" applyAlignment="1">
      <alignment horizontal="center" vertical="center"/>
    </xf>
    <xf numFmtId="14" fontId="3" fillId="46" borderId="10" xfId="0" applyNumberFormat="1" applyFont="1" applyFill="1" applyBorder="1" applyAlignment="1" applyProtection="1">
      <alignment horizontal="center" vertical="center"/>
    </xf>
    <xf numFmtId="38" fontId="8" fillId="46" borderId="10" xfId="0" applyNumberFormat="1" applyFont="1" applyFill="1" applyBorder="1" applyAlignment="1" applyProtection="1">
      <alignment horizontal="right" vertical="center"/>
    </xf>
    <xf numFmtId="226" fontId="156" fillId="0" borderId="12" xfId="0" applyNumberFormat="1" applyFont="1" applyFill="1" applyBorder="1" applyAlignment="1" applyProtection="1">
      <alignment horizontal="left" vertical="center"/>
    </xf>
    <xf numFmtId="0" fontId="156" fillId="0" borderId="53" xfId="0" applyNumberFormat="1" applyFont="1" applyFill="1" applyBorder="1" applyAlignment="1">
      <alignment horizontal="left" vertical="center"/>
    </xf>
    <xf numFmtId="0" fontId="156" fillId="0" borderId="53" xfId="0" applyFont="1" applyFill="1" applyBorder="1">
      <alignment vertical="center"/>
    </xf>
    <xf numFmtId="43" fontId="156" fillId="0" borderId="53" xfId="1694" applyNumberFormat="1" applyFont="1" applyFill="1" applyBorder="1">
      <protection locked="0"/>
    </xf>
    <xf numFmtId="43" fontId="156" fillId="0" borderId="53" xfId="1694" applyNumberFormat="1" applyFont="1" applyFill="1" applyBorder="1" applyProtection="1"/>
    <xf numFmtId="43" fontId="156" fillId="0" borderId="53" xfId="0" applyNumberFormat="1" applyFont="1" applyFill="1" applyBorder="1" applyProtection="1">
      <alignment vertical="center"/>
    </xf>
    <xf numFmtId="14" fontId="131" fillId="0" borderId="59" xfId="0" applyNumberFormat="1" applyFont="1" applyFill="1" applyBorder="1" applyAlignment="1" applyProtection="1">
      <alignment horizontal="left" vertical="center" wrapText="1"/>
    </xf>
    <xf numFmtId="0" fontId="131" fillId="0" borderId="59" xfId="0" applyNumberFormat="1" applyFont="1" applyFill="1" applyBorder="1" applyAlignment="1" applyProtection="1">
      <alignment horizontal="center" vertical="center"/>
    </xf>
    <xf numFmtId="43" fontId="131" fillId="0" borderId="59" xfId="0" applyNumberFormat="1" applyFont="1" applyFill="1" applyBorder="1" applyAlignment="1" applyProtection="1">
      <alignment horizontal="center" vertical="center"/>
    </xf>
    <xf numFmtId="41" fontId="131" fillId="0" borderId="59" xfId="0" applyNumberFormat="1" applyFont="1" applyFill="1" applyBorder="1" applyAlignment="1" applyProtection="1">
      <alignment horizontal="center" vertical="center"/>
    </xf>
    <xf numFmtId="14" fontId="143" fillId="0" borderId="60" xfId="0" applyNumberFormat="1" applyFont="1" applyFill="1" applyBorder="1" applyAlignment="1" applyProtection="1">
      <alignment horizontal="left" vertical="center"/>
    </xf>
    <xf numFmtId="0" fontId="143" fillId="0" borderId="60" xfId="0" applyNumberFormat="1" applyFont="1" applyFill="1" applyBorder="1" applyAlignment="1" applyProtection="1">
      <alignment horizontal="center" vertical="center"/>
    </xf>
    <xf numFmtId="43" fontId="143" fillId="0" borderId="60" xfId="0" applyNumberFormat="1" applyFont="1" applyFill="1" applyBorder="1" applyAlignment="1" applyProtection="1">
      <alignment horizontal="left" vertical="top"/>
    </xf>
    <xf numFmtId="43" fontId="143" fillId="0" borderId="60" xfId="0" applyNumberFormat="1" applyFont="1" applyFill="1" applyBorder="1" applyAlignment="1" applyProtection="1">
      <alignment horizontal="left" vertical="center"/>
    </xf>
    <xf numFmtId="43" fontId="143" fillId="0" borderId="60" xfId="0" applyNumberFormat="1" applyFont="1" applyFill="1" applyBorder="1" applyAlignment="1" applyProtection="1">
      <alignment horizontal="center" vertical="center"/>
    </xf>
    <xf numFmtId="4" fontId="132" fillId="0" borderId="0" xfId="0" applyNumberFormat="1" applyFont="1" applyFill="1">
      <alignment vertical="center"/>
    </xf>
    <xf numFmtId="0" fontId="157" fillId="0" borderId="0" xfId="0" applyFont="1" applyFill="1">
      <alignment vertical="center"/>
    </xf>
    <xf numFmtId="0" fontId="118" fillId="48" borderId="55" xfId="0" quotePrefix="1" applyFont="1" applyFill="1" applyBorder="1" applyAlignment="1">
      <alignment horizontal="center" vertical="center"/>
    </xf>
    <xf numFmtId="43" fontId="131" fillId="0" borderId="53" xfId="0" applyNumberFormat="1" applyFont="1" applyFill="1" applyBorder="1" applyAlignment="1" applyProtection="1">
      <alignment vertical="center" wrapText="1"/>
    </xf>
    <xf numFmtId="14" fontId="143" fillId="50" borderId="60" xfId="0" applyNumberFormat="1" applyFont="1" applyFill="1" applyBorder="1" applyAlignment="1" applyProtection="1">
      <alignment horizontal="left" vertical="center"/>
    </xf>
    <xf numFmtId="0" fontId="143" fillId="50" borderId="60" xfId="0" applyNumberFormat="1" applyFont="1" applyFill="1" applyBorder="1" applyAlignment="1" applyProtection="1">
      <alignment horizontal="center" vertical="center"/>
    </xf>
    <xf numFmtId="43" fontId="143" fillId="50" borderId="60" xfId="0" applyNumberFormat="1" applyFont="1" applyFill="1" applyBorder="1" applyAlignment="1" applyProtection="1">
      <alignment horizontal="left" vertical="top"/>
    </xf>
    <xf numFmtId="43" fontId="143" fillId="50" borderId="60" xfId="0" applyNumberFormat="1" applyFont="1" applyFill="1" applyBorder="1" applyAlignment="1" applyProtection="1">
      <alignment horizontal="left" vertical="center"/>
    </xf>
    <xf numFmtId="43" fontId="143" fillId="50" borderId="60" xfId="0" applyNumberFormat="1" applyFont="1" applyFill="1" applyBorder="1" applyAlignment="1" applyProtection="1">
      <alignment horizontal="center" vertical="center"/>
    </xf>
    <xf numFmtId="0" fontId="129" fillId="50" borderId="0" xfId="0" applyFont="1" applyFill="1">
      <alignment vertical="center"/>
    </xf>
    <xf numFmtId="0" fontId="158" fillId="0" borderId="0" xfId="0" applyFont="1" applyFill="1">
      <alignment vertical="center"/>
    </xf>
    <xf numFmtId="218" fontId="131" fillId="0" borderId="53" xfId="0" applyNumberFormat="1" applyFont="1" applyFill="1" applyBorder="1" applyAlignment="1">
      <alignment vertical="center"/>
    </xf>
    <xf numFmtId="218" fontId="131" fillId="0" borderId="53" xfId="0" applyNumberFormat="1" applyFont="1" applyFill="1" applyBorder="1" applyAlignment="1">
      <alignment vertical="center" shrinkToFit="1"/>
    </xf>
    <xf numFmtId="0" fontId="146" fillId="0" borderId="59" xfId="0" applyFont="1" applyBorder="1">
      <alignment vertical="center"/>
    </xf>
    <xf numFmtId="3" fontId="146" fillId="0" borderId="59" xfId="0" applyNumberFormat="1" applyFont="1" applyBorder="1" applyAlignment="1">
      <alignment horizontal="center" vertical="center"/>
    </xf>
    <xf numFmtId="3" fontId="146" fillId="0" borderId="59" xfId="0" applyNumberFormat="1" applyFont="1" applyFill="1" applyBorder="1" applyAlignment="1">
      <alignment horizontal="center" vertical="center"/>
    </xf>
    <xf numFmtId="0" fontId="118" fillId="48" borderId="60" xfId="0" applyFont="1" applyFill="1" applyBorder="1" applyAlignment="1">
      <alignment horizontal="center" vertical="center"/>
    </xf>
    <xf numFmtId="0" fontId="118" fillId="48" borderId="12" xfId="0" applyFont="1" applyFill="1" applyBorder="1" applyAlignment="1">
      <alignment horizontal="center" vertical="center"/>
    </xf>
    <xf numFmtId="0" fontId="118" fillId="48" borderId="7" xfId="0" applyFont="1" applyFill="1" applyBorder="1" applyAlignment="1">
      <alignment horizontal="center" vertical="center"/>
    </xf>
    <xf numFmtId="0" fontId="118" fillId="48" borderId="55" xfId="0" applyFont="1" applyFill="1" applyBorder="1" applyAlignment="1">
      <alignment horizontal="center" vertical="center"/>
    </xf>
    <xf numFmtId="0" fontId="118" fillId="48" borderId="58" xfId="0" applyFont="1" applyFill="1" applyBorder="1" applyAlignment="1">
      <alignment horizontal="right" vertical="center"/>
    </xf>
    <xf numFmtId="0" fontId="118" fillId="48" borderId="35" xfId="0" applyFont="1" applyFill="1" applyBorder="1" applyAlignment="1">
      <alignment horizontal="right" vertical="center"/>
    </xf>
    <xf numFmtId="0" fontId="96" fillId="0" borderId="0" xfId="0" applyFont="1" applyFill="1" applyBorder="1" applyAlignment="1">
      <alignment horizontal="right" vertical="center"/>
    </xf>
    <xf numFmtId="0" fontId="96" fillId="0" borderId="36" xfId="0" applyFont="1" applyFill="1" applyBorder="1" applyAlignment="1">
      <alignment horizontal="right" vertical="center"/>
    </xf>
    <xf numFmtId="0" fontId="152" fillId="48" borderId="8" xfId="0" applyFont="1" applyFill="1" applyBorder="1" applyAlignment="1">
      <alignment horizontal="right" vertical="center"/>
    </xf>
    <xf numFmtId="0" fontId="152" fillId="48" borderId="9" xfId="0" applyFont="1" applyFill="1" applyBorder="1" applyAlignment="1">
      <alignment horizontal="right" vertical="center"/>
    </xf>
    <xf numFmtId="0" fontId="118" fillId="48" borderId="59" xfId="0" applyFont="1" applyFill="1" applyBorder="1" applyAlignment="1">
      <alignment horizontal="center" vertical="center"/>
    </xf>
    <xf numFmtId="0" fontId="118" fillId="48" borderId="61" xfId="0" applyFont="1" applyFill="1" applyBorder="1" applyAlignment="1">
      <alignment horizontal="center" vertical="center"/>
    </xf>
    <xf numFmtId="0" fontId="152" fillId="48" borderId="3" xfId="0" applyFont="1" applyFill="1" applyBorder="1" applyAlignment="1">
      <alignment horizontal="right" vertical="center"/>
    </xf>
    <xf numFmtId="0" fontId="152" fillId="48" borderId="4" xfId="0" applyFont="1" applyFill="1" applyBorder="1" applyAlignment="1">
      <alignment horizontal="right" vertical="center"/>
    </xf>
    <xf numFmtId="0" fontId="118" fillId="48" borderId="62" xfId="0" applyFont="1" applyFill="1" applyBorder="1" applyAlignment="1">
      <alignment vertical="center"/>
    </xf>
    <xf numFmtId="0" fontId="118" fillId="48" borderId="59" xfId="0" applyFont="1" applyFill="1" applyBorder="1" applyAlignment="1">
      <alignment vertical="center"/>
    </xf>
    <xf numFmtId="0" fontId="118" fillId="48" borderId="59" xfId="0" applyFont="1" applyFill="1" applyBorder="1" applyAlignment="1">
      <alignment horizontal="center" vertical="center" wrapText="1"/>
    </xf>
    <xf numFmtId="0" fontId="118" fillId="48" borderId="3" xfId="0" applyFont="1" applyFill="1" applyBorder="1" applyAlignment="1">
      <alignment horizontal="right" vertical="center"/>
    </xf>
    <xf numFmtId="0" fontId="118" fillId="48" borderId="4" xfId="0" applyFont="1" applyFill="1" applyBorder="1" applyAlignment="1">
      <alignment horizontal="right" vertical="center"/>
    </xf>
    <xf numFmtId="0" fontId="8" fillId="6" borderId="34" xfId="1" applyNumberFormat="1" applyFont="1" applyFill="1" applyBorder="1" applyAlignment="1">
      <alignment horizontal="center" vertical="center" textRotation="255"/>
    </xf>
    <xf numFmtId="0" fontId="8" fillId="6" borderId="30" xfId="1" applyNumberFormat="1" applyFont="1" applyFill="1" applyBorder="1" applyAlignment="1">
      <alignment horizontal="center" vertical="center" textRotation="255"/>
    </xf>
    <xf numFmtId="0" fontId="8" fillId="6" borderId="7" xfId="1" applyNumberFormat="1" applyFont="1" applyFill="1" applyBorder="1" applyAlignment="1">
      <alignment horizontal="center" vertical="center" textRotation="255"/>
    </xf>
    <xf numFmtId="0" fontId="8" fillId="6" borderId="6" xfId="1" applyNumberFormat="1" applyFont="1" applyFill="1" applyBorder="1" applyAlignment="1" applyProtection="1">
      <alignment horizontal="center" vertical="center"/>
    </xf>
    <xf numFmtId="0" fontId="8" fillId="6" borderId="10" xfId="1" applyNumberFormat="1" applyFont="1" applyFill="1" applyBorder="1" applyAlignment="1" applyProtection="1">
      <alignment horizontal="center" vertical="center"/>
    </xf>
    <xf numFmtId="0" fontId="8" fillId="6" borderId="11" xfId="1" applyNumberFormat="1" applyFont="1" applyFill="1" applyBorder="1" applyAlignment="1">
      <alignment horizontal="center" vertical="center" wrapText="1"/>
    </xf>
    <xf numFmtId="0" fontId="8" fillId="6" borderId="12" xfId="1" applyNumberFormat="1" applyFont="1" applyFill="1" applyBorder="1" applyAlignment="1">
      <alignment horizontal="center" vertical="center" wrapText="1"/>
    </xf>
    <xf numFmtId="0" fontId="8" fillId="6" borderId="7" xfId="1" applyNumberFormat="1" applyFont="1" applyFill="1" applyBorder="1" applyAlignment="1">
      <alignment horizontal="center" vertical="center" wrapText="1"/>
    </xf>
    <xf numFmtId="0" fontId="5" fillId="6" borderId="2" xfId="1" applyNumberFormat="1" applyFont="1" applyFill="1" applyBorder="1" applyAlignment="1">
      <alignment horizontal="center" vertical="center"/>
    </xf>
    <xf numFmtId="0" fontId="5" fillId="6" borderId="3" xfId="1" applyNumberFormat="1" applyFont="1" applyFill="1" applyBorder="1" applyAlignment="1">
      <alignment horizontal="center" vertical="center"/>
    </xf>
    <xf numFmtId="0" fontId="5" fillId="6" borderId="4" xfId="1" applyNumberFormat="1" applyFont="1" applyFill="1" applyBorder="1" applyAlignment="1">
      <alignment horizontal="center" vertical="center"/>
    </xf>
    <xf numFmtId="0" fontId="5" fillId="6" borderId="7" xfId="1" applyNumberFormat="1" applyFont="1" applyFill="1" applyBorder="1" applyAlignment="1">
      <alignment horizontal="center" vertical="center"/>
    </xf>
    <xf numFmtId="0" fontId="5" fillId="6" borderId="8" xfId="1" applyNumberFormat="1" applyFont="1" applyFill="1" applyBorder="1" applyAlignment="1">
      <alignment horizontal="center" vertical="center"/>
    </xf>
    <xf numFmtId="0" fontId="5" fillId="6" borderId="9" xfId="1" applyNumberFormat="1" applyFont="1" applyFill="1" applyBorder="1" applyAlignment="1">
      <alignment horizontal="center" vertical="center"/>
    </xf>
    <xf numFmtId="0" fontId="8" fillId="6" borderId="29" xfId="1" applyNumberFormat="1" applyFont="1" applyFill="1" applyBorder="1" applyAlignment="1">
      <alignment horizontal="center" vertical="center" textRotation="255"/>
    </xf>
    <xf numFmtId="0" fontId="8" fillId="6" borderId="12" xfId="1" applyNumberFormat="1" applyFont="1" applyFill="1" applyBorder="1" applyAlignment="1">
      <alignment horizontal="center" vertical="center" textRotation="255"/>
    </xf>
    <xf numFmtId="0" fontId="8" fillId="6" borderId="13" xfId="1" applyNumberFormat="1" applyFont="1" applyFill="1" applyBorder="1" applyAlignment="1">
      <alignment horizontal="center" vertical="center" textRotation="255"/>
    </xf>
    <xf numFmtId="0" fontId="8" fillId="46" borderId="10" xfId="1" applyNumberFormat="1" applyFont="1" applyFill="1" applyBorder="1" applyAlignment="1" applyProtection="1">
      <alignment horizontal="center" vertical="center"/>
    </xf>
    <xf numFmtId="0" fontId="8" fillId="6" borderId="2" xfId="1" applyNumberFormat="1" applyFont="1" applyFill="1" applyBorder="1" applyAlignment="1">
      <alignment horizontal="center" vertical="center" textRotation="255"/>
    </xf>
    <xf numFmtId="0" fontId="8" fillId="6" borderId="29" xfId="0" applyNumberFormat="1" applyFont="1" applyFill="1" applyBorder="1" applyAlignment="1">
      <alignment horizontal="center" vertical="center" textRotation="255"/>
    </xf>
    <xf numFmtId="0" fontId="8" fillId="6" borderId="12" xfId="0" applyNumberFormat="1" applyFont="1" applyFill="1" applyBorder="1" applyAlignment="1">
      <alignment horizontal="center" vertical="center" textRotation="255"/>
    </xf>
    <xf numFmtId="0" fontId="8" fillId="6" borderId="13" xfId="0" applyNumberFormat="1" applyFont="1" applyFill="1" applyBorder="1" applyAlignment="1">
      <alignment horizontal="center" vertical="center" textRotation="255"/>
    </xf>
    <xf numFmtId="0" fontId="8" fillId="8" borderId="11" xfId="1" applyNumberFormat="1" applyFont="1" applyFill="1" applyBorder="1" applyAlignment="1">
      <alignment horizontal="right" vertical="center"/>
    </xf>
    <xf numFmtId="0" fontId="8" fillId="8" borderId="13" xfId="1" applyNumberFormat="1" applyFont="1" applyFill="1" applyBorder="1" applyAlignment="1">
      <alignment horizontal="right" vertical="center"/>
    </xf>
    <xf numFmtId="0" fontId="8" fillId="7" borderId="10" xfId="1" applyNumberFormat="1" applyFont="1" applyFill="1" applyBorder="1" applyAlignment="1" applyProtection="1">
      <alignment horizontal="center" vertical="center"/>
    </xf>
    <xf numFmtId="170" fontId="7" fillId="6" borderId="48" xfId="0" applyNumberFormat="1" applyFont="1" applyFill="1" applyBorder="1" applyAlignment="1" applyProtection="1">
      <alignment horizontal="center" vertical="center"/>
    </xf>
    <xf numFmtId="170" fontId="7" fillId="6" borderId="49" xfId="0" applyNumberFormat="1" applyFont="1" applyFill="1" applyBorder="1" applyAlignment="1" applyProtection="1">
      <alignment horizontal="center" vertical="center"/>
    </xf>
    <xf numFmtId="170" fontId="7" fillId="47" borderId="48" xfId="0" applyNumberFormat="1" applyFont="1" applyFill="1" applyBorder="1" applyAlignment="1" applyProtection="1">
      <alignment horizontal="center" vertical="center"/>
    </xf>
    <xf numFmtId="170" fontId="7" fillId="47" borderId="49" xfId="0" applyNumberFormat="1" applyFont="1" applyFill="1" applyBorder="1" applyAlignment="1" applyProtection="1">
      <alignment horizontal="center" vertical="center"/>
    </xf>
    <xf numFmtId="217" fontId="145" fillId="6" borderId="5" xfId="0" applyNumberFormat="1" applyFont="1" applyFill="1" applyBorder="1" applyAlignment="1" applyProtection="1">
      <alignment horizontal="center" vertical="center"/>
    </xf>
    <xf numFmtId="217" fontId="145" fillId="6" borderId="6" xfId="0" applyNumberFormat="1" applyFont="1" applyFill="1" applyBorder="1" applyAlignment="1" applyProtection="1">
      <alignment horizontal="center" vertical="center"/>
    </xf>
    <xf numFmtId="170" fontId="7" fillId="0" borderId="48" xfId="0" applyNumberFormat="1" applyFont="1" applyFill="1" applyBorder="1" applyAlignment="1" applyProtection="1">
      <alignment horizontal="center" vertical="center"/>
    </xf>
    <xf numFmtId="170" fontId="7" fillId="0" borderId="49" xfId="0" applyNumberFormat="1" applyFont="1" applyFill="1" applyBorder="1" applyAlignment="1" applyProtection="1">
      <alignment horizontal="center" vertical="center"/>
    </xf>
    <xf numFmtId="170" fontId="7" fillId="49" borderId="48" xfId="0" applyNumberFormat="1" applyFont="1" applyFill="1" applyBorder="1" applyAlignment="1" applyProtection="1">
      <alignment horizontal="center" vertical="center"/>
    </xf>
    <xf numFmtId="170" fontId="7" fillId="49" borderId="49" xfId="0" applyNumberFormat="1" applyFont="1" applyFill="1" applyBorder="1" applyAlignment="1" applyProtection="1">
      <alignment horizontal="center" vertical="center"/>
    </xf>
    <xf numFmtId="0" fontId="8" fillId="6" borderId="60" xfId="1" applyNumberFormat="1" applyFont="1" applyFill="1" applyBorder="1" applyAlignment="1" applyProtection="1">
      <alignment horizontal="center" vertical="center"/>
    </xf>
    <xf numFmtId="0" fontId="8" fillId="6" borderId="12" xfId="1" applyNumberFormat="1" applyFont="1" applyFill="1" applyBorder="1" applyAlignment="1" applyProtection="1">
      <alignment horizontal="center" vertical="center"/>
    </xf>
    <xf numFmtId="0" fontId="8" fillId="6" borderId="13" xfId="1" applyNumberFormat="1" applyFont="1" applyFill="1" applyBorder="1" applyAlignment="1" applyProtection="1">
      <alignment horizontal="center" vertical="center"/>
    </xf>
    <xf numFmtId="170" fontId="7" fillId="6" borderId="5" xfId="0" applyNumberFormat="1" applyFont="1" applyFill="1" applyBorder="1" applyAlignment="1" applyProtection="1">
      <alignment horizontal="center" vertical="center"/>
    </xf>
    <xf numFmtId="170" fontId="7" fillId="6" borderId="6" xfId="0" applyNumberFormat="1" applyFont="1" applyFill="1" applyBorder="1" applyAlignment="1" applyProtection="1">
      <alignment horizontal="center" vertical="center"/>
    </xf>
    <xf numFmtId="0" fontId="119" fillId="44" borderId="31" xfId="0" applyFont="1" applyFill="1" applyBorder="1" applyAlignment="1">
      <alignment horizontal="center" vertical="center"/>
    </xf>
    <xf numFmtId="0" fontId="119" fillId="44" borderId="18" xfId="0" applyFont="1" applyFill="1" applyBorder="1" applyAlignment="1">
      <alignment horizontal="center" vertical="center"/>
    </xf>
    <xf numFmtId="0" fontId="119" fillId="44" borderId="32" xfId="0" applyFont="1" applyFill="1" applyBorder="1" applyAlignment="1">
      <alignment horizontal="center" vertical="center"/>
    </xf>
    <xf numFmtId="167" fontId="118" fillId="44" borderId="10" xfId="1" applyFont="1" applyFill="1" applyBorder="1" applyAlignment="1">
      <alignment horizontal="center" vertical="center"/>
    </xf>
    <xf numFmtId="0" fontId="118" fillId="44" borderId="10" xfId="0" applyFont="1" applyFill="1" applyBorder="1" applyAlignment="1">
      <alignment horizontal="center" vertical="center"/>
    </xf>
    <xf numFmtId="0" fontId="118" fillId="44" borderId="5" xfId="0" applyFont="1" applyFill="1" applyBorder="1" applyAlignment="1">
      <alignment horizontal="center" vertical="center"/>
    </xf>
    <xf numFmtId="0" fontId="118" fillId="44" borderId="6" xfId="0" applyFont="1" applyFill="1" applyBorder="1" applyAlignment="1">
      <alignment horizontal="center" vertical="center"/>
    </xf>
    <xf numFmtId="0" fontId="118" fillId="45" borderId="34" xfId="0" applyFont="1" applyFill="1" applyBorder="1" applyAlignment="1">
      <alignment horizontal="center" vertical="center"/>
    </xf>
    <xf numFmtId="0" fontId="118" fillId="45" borderId="30" xfId="0" applyFont="1" applyFill="1" applyBorder="1" applyAlignment="1">
      <alignment horizontal="center" vertical="center"/>
    </xf>
    <xf numFmtId="0" fontId="118" fillId="45" borderId="7" xfId="0" applyFont="1" applyFill="1" applyBorder="1" applyAlignment="1">
      <alignment horizontal="center" vertical="center"/>
    </xf>
    <xf numFmtId="0" fontId="118" fillId="44" borderId="31" xfId="0" applyFont="1" applyFill="1" applyBorder="1" applyAlignment="1">
      <alignment horizontal="center" vertical="center"/>
    </xf>
    <xf numFmtId="0" fontId="118" fillId="44" borderId="32" xfId="0" applyFont="1" applyFill="1" applyBorder="1" applyAlignment="1">
      <alignment horizontal="center" vertical="center"/>
    </xf>
    <xf numFmtId="0" fontId="121" fillId="45" borderId="33" xfId="0" applyFont="1" applyFill="1" applyBorder="1" applyAlignment="1">
      <alignment horizontal="center" vertical="center"/>
    </xf>
    <xf numFmtId="0" fontId="121" fillId="45" borderId="12" xfId="0" applyFont="1" applyFill="1" applyBorder="1" applyAlignment="1">
      <alignment horizontal="center" vertical="center"/>
    </xf>
    <xf numFmtId="0" fontId="121" fillId="45" borderId="7" xfId="0" applyFont="1" applyFill="1" applyBorder="1" applyAlignment="1">
      <alignment horizontal="center" vertical="center"/>
    </xf>
    <xf numFmtId="0" fontId="118" fillId="45" borderId="10" xfId="0" applyFont="1" applyFill="1" applyBorder="1" applyAlignment="1">
      <alignment horizontal="center" vertical="center"/>
    </xf>
    <xf numFmtId="0" fontId="118" fillId="45" borderId="31" xfId="0" applyFont="1" applyFill="1" applyBorder="1" applyAlignment="1">
      <alignment horizontal="center" vertical="center"/>
    </xf>
    <xf numFmtId="0" fontId="96" fillId="5" borderId="10" xfId="0" applyFont="1" applyFill="1" applyBorder="1" applyAlignment="1">
      <alignment horizontal="center" vertical="center"/>
    </xf>
    <xf numFmtId="0" fontId="121" fillId="46" borderId="10" xfId="0" applyFont="1" applyFill="1" applyBorder="1" applyAlignment="1">
      <alignment horizontal="center" vertical="center"/>
    </xf>
    <xf numFmtId="0" fontId="118" fillId="45" borderId="51" xfId="0" applyFont="1" applyFill="1" applyBorder="1" applyAlignment="1">
      <alignment horizontal="center" vertical="center"/>
    </xf>
    <xf numFmtId="0" fontId="118" fillId="45" borderId="33" xfId="0" applyFont="1" applyFill="1" applyBorder="1" applyAlignment="1">
      <alignment horizontal="center" vertical="center"/>
    </xf>
    <xf numFmtId="0" fontId="118" fillId="45" borderId="12" xfId="0" applyFont="1" applyFill="1" applyBorder="1" applyAlignment="1">
      <alignment horizontal="center" vertical="center"/>
    </xf>
    <xf numFmtId="0" fontId="121" fillId="44" borderId="31" xfId="0" applyFont="1" applyFill="1" applyBorder="1" applyAlignment="1">
      <alignment horizontal="center" vertical="center"/>
    </xf>
    <xf numFmtId="0" fontId="121" fillId="44" borderId="18" xfId="0" applyFont="1" applyFill="1" applyBorder="1" applyAlignment="1">
      <alignment horizontal="center" vertical="center"/>
    </xf>
    <xf numFmtId="0" fontId="121" fillId="44" borderId="32" xfId="0" applyFont="1" applyFill="1" applyBorder="1" applyAlignment="1">
      <alignment horizontal="center" vertical="center"/>
    </xf>
    <xf numFmtId="167" fontId="121" fillId="44" borderId="10" xfId="1" applyFont="1" applyFill="1" applyBorder="1" applyAlignment="1">
      <alignment horizontal="center" vertical="center"/>
    </xf>
    <xf numFmtId="0" fontId="121" fillId="44" borderId="10" xfId="0" applyFont="1" applyFill="1" applyBorder="1" applyAlignment="1">
      <alignment horizontal="center" vertical="center"/>
    </xf>
    <xf numFmtId="0" fontId="121" fillId="44" borderId="37" xfId="0" applyFont="1" applyFill="1" applyBorder="1" applyAlignment="1">
      <alignment horizontal="center" vertical="center"/>
    </xf>
    <xf numFmtId="0" fontId="121" fillId="44" borderId="38" xfId="0" applyFont="1" applyFill="1" applyBorder="1" applyAlignment="1">
      <alignment horizontal="center" vertical="center"/>
    </xf>
    <xf numFmtId="0" fontId="121" fillId="45" borderId="34" xfId="0" applyFont="1" applyFill="1" applyBorder="1" applyAlignment="1">
      <alignment horizontal="center" vertical="center"/>
    </xf>
    <xf numFmtId="0" fontId="121" fillId="45" borderId="30" xfId="0" applyFont="1" applyFill="1" applyBorder="1" applyAlignment="1">
      <alignment horizontal="center" vertical="center"/>
    </xf>
    <xf numFmtId="0" fontId="121" fillId="45" borderId="10" xfId="0" applyFont="1" applyFill="1" applyBorder="1" applyAlignment="1">
      <alignment horizontal="center" vertical="center"/>
    </xf>
    <xf numFmtId="0" fontId="121" fillId="45" borderId="31" xfId="0" applyFont="1" applyFill="1" applyBorder="1" applyAlignment="1">
      <alignment horizontal="center" vertical="center"/>
    </xf>
    <xf numFmtId="0" fontId="97" fillId="5" borderId="10" xfId="0" applyFont="1" applyFill="1" applyBorder="1" applyAlignment="1">
      <alignment horizontal="center" vertical="center"/>
    </xf>
    <xf numFmtId="0" fontId="121" fillId="45" borderId="51" xfId="0" applyFont="1" applyFill="1" applyBorder="1" applyAlignment="1">
      <alignment horizontal="center" vertical="center"/>
    </xf>
    <xf numFmtId="0" fontId="121" fillId="44" borderId="5" xfId="0" applyFont="1" applyFill="1" applyBorder="1" applyAlignment="1">
      <alignment horizontal="center" vertical="center"/>
    </xf>
    <xf numFmtId="0" fontId="153" fillId="0" borderId="56" xfId="1" applyNumberFormat="1" applyFont="1" applyFill="1" applyBorder="1" applyAlignment="1" applyProtection="1">
      <alignment vertical="center"/>
    </xf>
    <xf numFmtId="0" fontId="159" fillId="0" borderId="0" xfId="0" applyFont="1" applyAlignment="1">
      <alignment vertical="top"/>
    </xf>
    <xf numFmtId="0" fontId="153" fillId="0" borderId="56" xfId="0" applyFont="1" applyFill="1" applyBorder="1">
      <alignment vertical="center"/>
    </xf>
    <xf numFmtId="227" fontId="153" fillId="0" borderId="53" xfId="0" applyNumberFormat="1" applyFont="1" applyFill="1" applyBorder="1" applyAlignment="1">
      <alignment vertical="center"/>
    </xf>
    <xf numFmtId="228" fontId="153" fillId="0" borderId="53" xfId="0" applyNumberFormat="1" applyFont="1" applyFill="1" applyBorder="1" applyAlignment="1">
      <alignment horizontal="left" vertical="center" shrinkToFit="1"/>
    </xf>
    <xf numFmtId="218" fontId="153" fillId="0" borderId="53" xfId="0" applyNumberFormat="1" applyFont="1" applyFill="1" applyBorder="1" applyAlignment="1">
      <alignment vertical="center"/>
    </xf>
    <xf numFmtId="218" fontId="153" fillId="0" borderId="53" xfId="0" applyNumberFormat="1" applyFont="1" applyFill="1" applyBorder="1" applyAlignment="1">
      <alignment vertical="center" shrinkToFit="1"/>
    </xf>
    <xf numFmtId="43" fontId="153" fillId="0" borderId="53" xfId="0" applyNumberFormat="1" applyFont="1" applyFill="1" applyBorder="1" applyAlignment="1">
      <alignment horizontal="right" vertical="center" shrinkToFit="1"/>
    </xf>
  </cellXfs>
  <cellStyles count="10680">
    <cellStyle name="$" xfId="2"/>
    <cellStyle name="$_3월" xfId="3"/>
    <cellStyle name="$_db진흥" xfId="4"/>
    <cellStyle name="$_견적2" xfId="5"/>
    <cellStyle name="$_기아" xfId="6"/>
    <cellStyle name="?_x0001_" xfId="7"/>
    <cellStyle name="??&amp;O?&amp;H?_x0008__x000f__x0007_?_x0007__x0001__x0001_" xfId="8"/>
    <cellStyle name="??&amp;O?&amp;H?_x0008_??_x0007__x0001__x0001_" xfId="9"/>
    <cellStyle name="???????????????????????????????????????????????????????????????????????????????????????????????????????????????????????????????????????????????????????????????????????????????????????????????????????????????????????????????????????????????????????????????" xfId="10"/>
    <cellStyle name="???????o? (2)" xfId="11"/>
    <cellStyle name="???_??" xfId="12"/>
    <cellStyle name="??_??" xfId="13"/>
    <cellStyle name="_01-4속보" xfId="14"/>
    <cellStyle name="_01경영종합보고" xfId="15"/>
    <cellStyle name="_02경영종합보고" xfId="16"/>
    <cellStyle name="_02경영종합보고(진짜내부)" xfId="17"/>
    <cellStyle name="_02경영종합보고_1" xfId="18"/>
    <cellStyle name="_02내부03" xfId="19"/>
    <cellStyle name="_04_4월 자재 차질" xfId="20"/>
    <cellStyle name="_04-09선진미디어지급분" xfId="21"/>
    <cellStyle name="_060203_Swift_Kestrel 진행협의" xfId="22"/>
    <cellStyle name="_111" xfId="23"/>
    <cellStyle name="_2004.이월수주" xfId="24"/>
    <cellStyle name="_2004.차질" xfId="25"/>
    <cellStyle name="_2천종합" xfId="26"/>
    <cellStyle name="_34A월별재료비" xfId="27"/>
    <cellStyle name="_7월청구(케스프)" xfId="28"/>
    <cellStyle name="_9903현지" xfId="29"/>
    <cellStyle name="_9904VPM" xfId="30"/>
    <cellStyle name="_9905본사" xfId="31"/>
    <cellStyle name="_9905표준양식" xfId="32"/>
    <cellStyle name="_99서식류" xfId="33"/>
    <cellStyle name="_99서식류_1" xfId="34"/>
    <cellStyle name="_99서식류_2" xfId="35"/>
    <cellStyle name="_99서식류_3" xfId="36"/>
    <cellStyle name="_9ct2wjhVUP8s0ZPSbNxjaUl2F" xfId="37"/>
    <cellStyle name="_9월캐스프지급분" xfId="38"/>
    <cellStyle name="_B5800_Partlist_060316" xfId="39"/>
    <cellStyle name="_BenQ Siemens_생산대응 문제점 및 방안 협의_060209" xfId="40"/>
    <cellStyle name="_BenQ Siemens_생산대응 문제점 및 방안 협의_060210" xfId="41"/>
    <cellStyle name="_Book1" xfId="42"/>
    <cellStyle name="_Book1_solder jadi" xfId="43"/>
    <cellStyle name="_CASE LNB1" xfId="44"/>
    <cellStyle name="_dimon" xfId="45"/>
    <cellStyle name="_DMPSGC34A" xfId="46"/>
    <cellStyle name="_DW08S_재료비_040902" xfId="47"/>
    <cellStyle name="_E350...WIP Status" xfId="48"/>
    <cellStyle name="_E780 Z400(M) Z560 생산계획" xfId="49"/>
    <cellStyle name="_GD08월16" xfId="50"/>
    <cellStyle name="_IT + DVD REC 재료비 041110" xfId="51"/>
    <cellStyle name="_KNT21 (A600)" xfId="52"/>
    <cellStyle name="_PCCAMERA" xfId="53"/>
    <cellStyle name="_PCCAMERA(Dixon)" xfId="54"/>
    <cellStyle name="_PCCAMERA(M121)" xfId="55"/>
    <cellStyle name="_PCCAMERA(M90)" xfId="56"/>
    <cellStyle name="_result soim" xfId="57"/>
    <cellStyle name="_result soim_solder jadi" xfId="58"/>
    <cellStyle name="_RESULTS" xfId="59"/>
    <cellStyle name="_RESULTS_(속보2002)MAIN" xfId="60"/>
    <cellStyle name="_RESULTS_1" xfId="61"/>
    <cellStyle name="_RESULTS_2" xfId="62"/>
    <cellStyle name="_RESULTS_30212030" xfId="63"/>
    <cellStyle name="_RESULTS_31124856" xfId="64"/>
    <cellStyle name="_Sheet4" xfId="65"/>
    <cellStyle name="_SLIM COMBO OASIS " xfId="66"/>
    <cellStyle name="_solder jadi" xfId="67"/>
    <cellStyle name="_ST(DRUM).SEMIN.SOIM.26-05-04" xfId="68"/>
    <cellStyle name="_ST(DRUM).SEMIN.SOIM.26-05-04_solder jadi" xfId="69"/>
    <cellStyle name="_Standar Sheet" xfId="70"/>
    <cellStyle name="_Standar Sheet_solder jadi" xfId="71"/>
    <cellStyle name="_광픽업_전체기종모델재료비_041006(정리)" xfId="72"/>
    <cellStyle name="_기종별구매인하2001" xfId="73"/>
    <cellStyle name="_년도별본부capa" xfId="74"/>
    <cellStyle name="_생산자재실적(20060213)_보고용" xfId="75"/>
    <cellStyle name="_서식류" xfId="76"/>
    <cellStyle name="_서식류_1" xfId="77"/>
    <cellStyle name="_서식류_2" xfId="78"/>
    <cellStyle name="_서식류_3" xfId="79"/>
    <cellStyle name="_소코드1" xfId="80"/>
    <cellStyle name="_수원_05년 재료비 이정표_041105" xfId="81"/>
    <cellStyle name="_오아시스 Target재료비" xfId="82"/>
    <cellStyle name="_유일정보(MELCO)" xfId="83"/>
    <cellStyle name="_유일정보통신" xfId="84"/>
    <cellStyle name="_전국센터망" xfId="85"/>
    <cellStyle name="_전국센터망_1" xfId="86"/>
    <cellStyle name="_전국센터망_2" xfId="87"/>
    <cellStyle name="_종합보고" xfId="88"/>
    <cellStyle name="_차질분석" xfId="89"/>
    <cellStyle name="_천진영상" xfId="90"/>
    <cellStyle name="_캐스프8월지급분" xfId="91"/>
    <cellStyle name="_퇴직금양식(염혜인)최종" xfId="92"/>
    <cellStyle name="_투자자산03" xfId="93"/>
    <cellStyle name="_팩스교신" xfId="94"/>
    <cellStyle name="_해성산업사" xfId="95"/>
    <cellStyle name="_해성산업사(M400)" xfId="96"/>
    <cellStyle name="_해성산업사(nokia)" xfId="97"/>
    <cellStyle name="_혁신_TROY 재료비_040903_1" xfId="98"/>
    <cellStyle name="¤@?e_laroux" xfId="99"/>
    <cellStyle name="¤d¤A|i[0]_laroux" xfId="100"/>
    <cellStyle name="¤d¤A|i_laroux" xfId="101"/>
    <cellStyle name="=C:\WINNT35\SYSTEM32\COMMAND.COM" xfId="102"/>
    <cellStyle name="¹eºÐA²_±aA¸" xfId="103"/>
    <cellStyle name="20% - Accent1" xfId="104"/>
    <cellStyle name="20% - Accent2" xfId="105"/>
    <cellStyle name="20% - Accent3" xfId="106"/>
    <cellStyle name="20% - Accent4" xfId="107"/>
    <cellStyle name="20% - Accent5" xfId="108"/>
    <cellStyle name="20% - Accent6" xfId="109"/>
    <cellStyle name="20% - 强调文字颜色 1" xfId="110"/>
    <cellStyle name="20% - 强调文字颜色 1 2" xfId="111"/>
    <cellStyle name="20% - 强调文字颜色 1 2 2" xfId="112"/>
    <cellStyle name="20% - 强调文字颜色 1 3" xfId="113"/>
    <cellStyle name="20% - 强调文字颜色 1 3 2" xfId="114"/>
    <cellStyle name="20% - 强调文字颜色 2" xfId="115"/>
    <cellStyle name="20% - 强调文字颜色 2 2" xfId="116"/>
    <cellStyle name="20% - 强调文字颜色 2 2 2" xfId="117"/>
    <cellStyle name="20% - 强调文字颜色 2 3" xfId="118"/>
    <cellStyle name="20% - 强调文字颜色 2 3 2" xfId="119"/>
    <cellStyle name="20% - 强调文字颜色 3" xfId="120"/>
    <cellStyle name="20% - 强调文字颜色 3 2" xfId="121"/>
    <cellStyle name="20% - 强调文字颜色 3 2 2" xfId="122"/>
    <cellStyle name="20% - 强调文字颜色 3 3" xfId="123"/>
    <cellStyle name="20% - 强调文字颜色 3 3 2" xfId="124"/>
    <cellStyle name="20% - 强调文字颜色 4" xfId="125"/>
    <cellStyle name="20% - 强调文字颜色 4 2" xfId="126"/>
    <cellStyle name="20% - 强调文字颜色 4 2 2" xfId="127"/>
    <cellStyle name="20% - 强调文字颜色 4 3" xfId="128"/>
    <cellStyle name="20% - 强调文字颜色 4 3 2" xfId="129"/>
    <cellStyle name="20% - 强调文字颜色 5" xfId="130"/>
    <cellStyle name="20% - 强调文字颜色 5 2" xfId="131"/>
    <cellStyle name="20% - 强调文字颜色 5 2 2" xfId="132"/>
    <cellStyle name="20% - 强调文字颜色 5 3" xfId="133"/>
    <cellStyle name="20% - 强调文字颜色 5 3 2" xfId="134"/>
    <cellStyle name="20% - 强调文字颜色 6" xfId="135"/>
    <cellStyle name="20% - 强调文字颜色 6 2" xfId="136"/>
    <cellStyle name="20% - 强调文字颜色 6 2 2" xfId="137"/>
    <cellStyle name="20% - 强调文字颜色 6 3" xfId="138"/>
    <cellStyle name="20% - 强调文字颜色 6 3 2" xfId="139"/>
    <cellStyle name="³f¹o [0]_RESULTS" xfId="140"/>
    <cellStyle name="³f¹o[0]_laroux" xfId="141"/>
    <cellStyle name="³f¹o_laroux" xfId="142"/>
    <cellStyle name="40% - Accent1" xfId="143"/>
    <cellStyle name="40% - Accent2" xfId="144"/>
    <cellStyle name="40% - Accent3" xfId="145"/>
    <cellStyle name="40% - Accent4" xfId="146"/>
    <cellStyle name="40% - Accent5" xfId="147"/>
    <cellStyle name="40% - Accent6" xfId="148"/>
    <cellStyle name="40% - 强调文字颜色 1" xfId="149"/>
    <cellStyle name="40% - 强调文字颜色 1 2" xfId="150"/>
    <cellStyle name="40% - 强调文字颜色 1 2 2" xfId="151"/>
    <cellStyle name="40% - 强调文字颜色 1 3" xfId="152"/>
    <cellStyle name="40% - 强调文字颜色 1 3 2" xfId="153"/>
    <cellStyle name="40% - 强调文字颜色 2" xfId="154"/>
    <cellStyle name="40% - 强调文字颜色 2 2" xfId="155"/>
    <cellStyle name="40% - 强调文字颜色 2 2 2" xfId="156"/>
    <cellStyle name="40% - 强调文字颜色 2 3" xfId="157"/>
    <cellStyle name="40% - 强调文字颜色 2 3 2" xfId="158"/>
    <cellStyle name="40% - 强调文字颜色 3" xfId="159"/>
    <cellStyle name="40% - 强调文字颜色 3 2" xfId="160"/>
    <cellStyle name="40% - 强调文字颜色 3 2 2" xfId="161"/>
    <cellStyle name="40% - 强调文字颜色 3 3" xfId="162"/>
    <cellStyle name="40% - 强调文字颜色 3 3 2" xfId="163"/>
    <cellStyle name="40% - 强调文字颜色 4" xfId="164"/>
    <cellStyle name="40% - 强调文字颜色 4 2" xfId="165"/>
    <cellStyle name="40% - 强调文字颜色 4 2 2" xfId="166"/>
    <cellStyle name="40% - 强调文字颜色 4 3" xfId="167"/>
    <cellStyle name="40% - 强调文字颜色 4 3 2" xfId="168"/>
    <cellStyle name="40% - 强调文字颜色 5" xfId="169"/>
    <cellStyle name="40% - 强调文字颜色 5 2" xfId="170"/>
    <cellStyle name="40% - 强调文字颜色 5 2 2" xfId="171"/>
    <cellStyle name="40% - 强调文字颜色 5 3" xfId="172"/>
    <cellStyle name="40% - 强调文字颜色 5 3 2" xfId="173"/>
    <cellStyle name="40% - 强调文字颜色 6" xfId="174"/>
    <cellStyle name="40% - 强调文字颜色 6 2" xfId="175"/>
    <cellStyle name="40% - 强调文字颜色 6 2 2" xfId="176"/>
    <cellStyle name="40% - 强调文字颜色 6 3" xfId="177"/>
    <cellStyle name="40% - 强调文字颜色 6 3 2" xfId="178"/>
    <cellStyle name="60% - Accent1" xfId="179"/>
    <cellStyle name="60% - Accent2" xfId="180"/>
    <cellStyle name="60% - Accent3" xfId="181"/>
    <cellStyle name="60% - Accent4" xfId="182"/>
    <cellStyle name="60% - Accent5" xfId="183"/>
    <cellStyle name="60% - Accent6" xfId="184"/>
    <cellStyle name="60% - 强调文字颜色 1" xfId="185"/>
    <cellStyle name="60% - 强调文字颜色 2" xfId="186"/>
    <cellStyle name="60% - 强调文字颜色 3" xfId="187"/>
    <cellStyle name="60% - 强调文字颜色 4" xfId="188"/>
    <cellStyle name="60% - 强调文字颜色 5" xfId="189"/>
    <cellStyle name="60% - 强调文字颜色 6" xfId="190"/>
    <cellStyle name="7" xfId="191"/>
    <cellStyle name="7_(0317) U900 3월 91.6K" xfId="192"/>
    <cellStyle name="7_(0317) U900 3월 K" xfId="193"/>
    <cellStyle name="7_(080307) U900 3월 운영방안_신지훈" xfId="194"/>
    <cellStyle name="7_(080311) U900(Soul) 주요 원자재 3월 입고 수정계획_협의결과_신지훈_1" xfId="195"/>
    <cellStyle name="7_07년 IR 월별 판매계획 및 실적(영업부)" xfId="196"/>
    <cellStyle name="7_11월 COB 운영(20061027)" xfId="197"/>
    <cellStyle name="7_11월 COB 운영(20061027)_(0317) U900 3월 91.6K" xfId="198"/>
    <cellStyle name="7_11월 COB 운영(20061027)_(0317) U900 3월 K" xfId="199"/>
    <cellStyle name="7_11월 COB 운영(20061027)_(080307) U900 3월 운영방안_신지훈" xfId="200"/>
    <cellStyle name="7_11월 COB 운영(20061027)_(080311) U900(Soul) 주요 원자재 3월 입고 수정계획_협의결과_신지훈_1" xfId="201"/>
    <cellStyle name="7_1昱(2)" xfId="202"/>
    <cellStyle name="7_1昱(2) 2" xfId="203"/>
    <cellStyle name="7_53MPA &amp; 83SP用 렌즈 월별 생산계획vs출하실적(유비스向)_081126" xfId="204"/>
    <cellStyle name="7_53MPA &amp; 83SP用 렌즈 월별 출하계획vs출하실적(유비스向)_081230" xfId="205"/>
    <cellStyle name="7_53MPA &amp; 83SP用 렌즈 월별 출하계획vs출하실적(유비스向)대외用_090201" xfId="206"/>
    <cellStyle name="7_53MPA &amp; 83SP用 렌즈 월별 출하계획vs출하실적(유비스向)대외用_090222" xfId="207"/>
    <cellStyle name="7_82MP1_생산계획_080709" xfId="208"/>
    <cellStyle name="7_82MP1_생산계획_080709_82MP1_자재재고현황_080804" xfId="209"/>
    <cellStyle name="7_82MP1_생산계획_080709_82MP1_자재재고현황_080804_53MPA &amp; 83SP用 렌즈 월별 생산계획vs출하실적(유비스向)_081126" xfId="210"/>
    <cellStyle name="7_82MP1_생산계획_080709_82MP1_자재재고현황_080804_53MPA &amp; 83SP用 렌즈 월별 출하계획vs출하실적(유비스向)_081230" xfId="211"/>
    <cellStyle name="7_82MP1_생산계획_080709_82MP1_자재재고현황_080804_53MPA &amp; 83SP用 렌즈 월별 출하계획vs출하실적(유비스向)대외用_090201" xfId="212"/>
    <cellStyle name="7_82MP1_생산계획_080709_82MP1_자재재고현황_080804_53MPA &amp; 83SP用 렌즈 월별 출하계획vs출하실적(유비스向)대외用_090222" xfId="213"/>
    <cellStyle name="7_82MP1금형capa종합현황(태진이오텍)_2008.04.25" xfId="214"/>
    <cellStyle name="7_SV-650生产品质日报新样式（10）月" xfId="215"/>
    <cellStyle name="7_SV-650生产品质日报新样式（10）月_(0317) U900 3월 91.6K" xfId="216"/>
    <cellStyle name="7_SV-650生产品质日报新样式（10）月_(0317) U900 3월 K" xfId="217"/>
    <cellStyle name="7_SV-650生产品质日报新样式（10）月_(080307) U900 3월 운영방안_신지훈" xfId="218"/>
    <cellStyle name="7_SV-650生产品质日报新样式（10）月_(080311) U900(Soul) 주요 원자재 3월 입고 수정계획_협의결과_신지훈_1" xfId="219"/>
    <cellStyle name="7_VCA 조립 및 D900 일일품질현황" xfId="220"/>
    <cellStyle name="7_VCA 조립 및 D900 일일품질현황_(0317) U900 3월 91.6K" xfId="221"/>
    <cellStyle name="7_VCA 조립 및 D900 일일품질현황_(0317) U900 3월 K" xfId="222"/>
    <cellStyle name="7_VCA 조립 및 D900 일일품질현황_(080307) U900 3월 운영방안_신지훈" xfId="223"/>
    <cellStyle name="7_VCA 조립 및 D900 일일품질현황_(080311) U900(Soul) 주요 원자재 3월 입고 수정계획_협의결과_신지훈_1" xfId="224"/>
    <cellStyle name="7_VCA 조립 및 D900 일일품질현황_(10월)VCA 조립 및 D900 일일품질현황Rev3(new)" xfId="225"/>
    <cellStyle name="7_VCA 조립 및 D900 일일품질현황_(10월)VCA 조립 및 D900 일일품질현황Rev3(new)_(0317) U900 3월 91.6K" xfId="226"/>
    <cellStyle name="7_VCA 조립 및 D900 일일품질현황_(10월)VCA 조립 및 D900 일일품질현황Rev3(new)_(0317) U900 3월 K" xfId="227"/>
    <cellStyle name="7_VCA 조립 및 D900 일일품질현황_(10월)VCA 조립 및 D900 일일품질현황Rev3(new)_(080307) U900 3월 운영방안_신지훈" xfId="228"/>
    <cellStyle name="7_VCA 조립 및 D900 일일품질현황_(10월)VCA 조립 및 D900 일일품질현황Rev3(new)_(080311) U900(Soul) 주요 원자재 3월 입고 수정계획_협의결과_신지훈_1" xfId="229"/>
    <cellStyle name="7_VCA 조립 및 D900 일일품질현황_(10월)VCA 조립 및 D900 일일품질현황Rev3(new)_SV-650生产品质日报新样式（10）月" xfId="230"/>
    <cellStyle name="7_VCA 조립 및 D900 일일품질현황_(10월)VCA 조립 및 D900 일일품질현황Rev3(new)_SV-650生产品质日报新样式（10）月_(0317) U900 3월 91.6K" xfId="231"/>
    <cellStyle name="7_VCA 조립 및 D900 일일품질현황_(10월)VCA 조립 및 D900 일일품질현황Rev3(new)_SV-650生产品质日报新样式（10）月_(0317) U900 3월 K" xfId="232"/>
    <cellStyle name="7_VCA 조립 및 D900 일일품질현황_(10월)VCA 조립 및 D900 일일품질현황Rev3(new)_SV-650生产品质日报新样式（10）月_(080307) U900 3월 운영방안_신지훈" xfId="233"/>
    <cellStyle name="7_VCA 조립 및 D900 일일품질현황_(10월)VCA 조립 및 D900 일일품질현황Rev3(new)_SV-650生产品质日报新样式（10）月_(080311) U900(Soul) 주요 원자재 3월 입고 수정계획_협의결과_신지훈_1" xfId="234"/>
    <cellStyle name="7_VCA 조립 및 D900 일일품질현황_SV-650生产品质日报新样式（10）月" xfId="235"/>
    <cellStyle name="7_VCA 조립 및 D900 일일품질현황_SV-650生产品质日报新样式（10）月_(0317) U900 3월 91.6K" xfId="236"/>
    <cellStyle name="7_VCA 조립 및 D900 일일품질현황_SV-650生产品质日报新样式（10）月_(0317) U900 3월 K" xfId="237"/>
    <cellStyle name="7_VCA 조립 및 D900 일일품질현황_SV-650生产品质日报新样式（10）月_(080307) U900 3월 운영방안_신지훈" xfId="238"/>
    <cellStyle name="7_VCA 조립 및 D900 일일품질현황_SV-650生产品质日报新样式（10）月_(080311) U900(Soul) 주요 원자재 3월 입고 수정계획_협의결과_신지훈_1" xfId="239"/>
    <cellStyle name="7_VCA 조립 및 D900 일일품질현황_VCA 조립 및 D900 일일품질현황" xfId="240"/>
    <cellStyle name="7_VCA 조립 및 D900 일일품질현황_VCA 조립 및 D900 일일품질현황_(0317) U900 3월 91.6K" xfId="241"/>
    <cellStyle name="7_VCA 조립 및 D900 일일품질현황_VCA 조립 및 D900 일일품질현황_(0317) U900 3월 K" xfId="242"/>
    <cellStyle name="7_VCA 조립 및 D900 일일품질현황_VCA 조립 및 D900 일일품질현황_(080307) U900 3월 운영방안_신지훈" xfId="243"/>
    <cellStyle name="7_VCA 조립 및 D900 일일품질현황_VCA 조립 및 D900 일일품질현황_(080311) U900(Soul) 주요 원자재 3월 입고 수정계획_협의결과_신지훈_1" xfId="244"/>
    <cellStyle name="7_VCA 조립 및 D900 일일품질현황_VCA 조립 및 D900 일일품질현황_SV-650生产品质日报新样式（10）月" xfId="245"/>
    <cellStyle name="7_VCA 조립 및 D900 일일품질현황_VCA 조립 및 D900 일일품질현황_SV-650生产品质日报新样式（10）月_(0317) U900 3월 91.6K" xfId="246"/>
    <cellStyle name="7_VCA 조립 및 D900 일일품질현황_VCA 조립 및 D900 일일품질현황_SV-650生产品质日报新样式（10）月_(0317) U900 3월 K" xfId="247"/>
    <cellStyle name="7_VCA 조립 및 D900 일일품질현황_VCA 조립 및 D900 일일품질현황_SV-650生产品质日报新样式（10）月_(080307) U900 3월 운영방안_신지훈" xfId="248"/>
    <cellStyle name="7_VCA 조립 및 D900 일일품질현황_VCA 조립 및 D900 일일품질현황_SV-650生产品质日报新样式（10）月_(080311) U900(Soul) 주요 원자재 3월 입고 수정계획_협의결과_신지훈_1" xfId="249"/>
    <cellStyle name="7_VCA 조립 및 D900 일일품질현황_VCA 조립 및 D900 일일품질현황_VCA 조립 및 D900 일일품질현황" xfId="250"/>
    <cellStyle name="7_VCA 조립 및 D900 일일품질현황_VCA 조립 및 D900 일일품질현황_VCA 조립 및 D900 일일품질현황_(0317) U900 3월 91.6K" xfId="251"/>
    <cellStyle name="7_VCA 조립 및 D900 일일품질현황_VCA 조립 및 D900 일일품질현황_VCA 조립 및 D900 일일품질현황_(0317) U900 3월 K" xfId="252"/>
    <cellStyle name="7_VCA 조립 및 D900 일일품질현황_VCA 조립 및 D900 일일품질현황_VCA 조립 및 D900 일일품질현황_(080307) U900 3월 운영방안_신지훈" xfId="253"/>
    <cellStyle name="7_VCA 조립 및 D900 일일품질현황_VCA 조립 및 D900 일일품질현황_VCA 조립 및 D900 일일품질현황_(080311) U900(Soul) 주요 원자재 3월 입고 수정계획_협의결과_신지훈_1" xfId="254"/>
    <cellStyle name="7_VCA 조립 및 D900 일일품질현황_VCA 조립 및 D900 일일품질현황_VCA 조립 및 D900 일일품질현황_(10월)VCA 조립 및 D900 일일품질현황Rev3(new)" xfId="255"/>
    <cellStyle name="7_VCA 조립 및 D900 일일품질현황_VCA 조립 및 D900 일일품질현황_VCA 조립 및 D900 일일품질현황_(10월)VCA 조립 및 D900 일일품질현황Rev3(new)_(0317) U900 3월 91.6K" xfId="256"/>
    <cellStyle name="7_VCA 조립 및 D900 일일품질현황_VCA 조립 및 D900 일일품질현황_VCA 조립 및 D900 일일품질현황_(10월)VCA 조립 및 D900 일일품질현황Rev3(new)_(0317) U900 3월 K" xfId="257"/>
    <cellStyle name="7_VCA 조립 및 D900 일일품질현황_VCA 조립 및 D900 일일품질현황_VCA 조립 및 D900 일일품질현황_(10월)VCA 조립 및 D900 일일품질현황Rev3(new)_(080307) U900 3월 운영방안_신지훈" xfId="258"/>
    <cellStyle name="7_VCA 조립 및 D900 일일품질현황_VCA 조립 및 D900 일일품질현황_VCA 조립 및 D900 일일품질현황_(10월)VCA 조립 및 D900 일일품질현황Rev3(new)_(080311) U900(Soul) 주요 원자재 3월 입고 수정계획_협의결과_신지훈_1" xfId="259"/>
    <cellStyle name="7_VCA 조립 및 D900 일일품질현황_VCA 조립 및 D900 일일품질현황_VCA 조립 및 D900 일일품질현황_(10월)VCA 조립 및 D900 일일품질현황Rev3(new)_SV-650生产品质日报新样式（10）月" xfId="260"/>
    <cellStyle name="7_VCA 조립 및 D900 일일품질현황_VCA 조립 및 D900 일일품질현황_VCA 조립 및 D900 일일품질현황_(10월)VCA 조립 및 D900 일일품질현황Rev3(new)_SV-650生产品质日报新样式（10）月_(0317) U900 3월 91.6K" xfId="261"/>
    <cellStyle name="7_VCA 조립 및 D900 일일품질현황_VCA 조립 및 D900 일일품질현황_VCA 조립 및 D900 일일품질현황_(10월)VCA 조립 및 D900 일일품질현황Rev3(new)_SV-650生产品质日报新样式（10）月_(0317) U900 3월 K" xfId="262"/>
    <cellStyle name="7_VCA 조립 및 D900 일일품질현황_VCA 조립 및 D900 일일품질현황_VCA 조립 및 D900 일일품질현황_(10월)VCA 조립 및 D900 일일품질현황Rev3(new)_SV-650生产品质日报新样式（10）月_(080307) U900 3월 운영방안_신지훈" xfId="263"/>
    <cellStyle name="7_VCA 조립 및 D900 일일품질현황_VCA 조립 및 D900 일일품질현황_VCA 조립 및 D900 일일품질현황_(10월)VCA 조립 및 D900 일일품질현황Rev3(new)_SV-650生产品质日报新样式（10）月_(080311) U900(Soul) 주요 원자재 3월 입고 수정계획_협의결과_신지훈_1" xfId="264"/>
    <cellStyle name="7_VCA 조립 및 D900 일일품질현황_VCA 조립 및 D900 일일품질현황_VCA 조립 및 D900 일일품질현황_SV-650生产品质日报新样式（10）月" xfId="265"/>
    <cellStyle name="7_VCA 조립 및 D900 일일품질현황_VCA 조립 및 D900 일일품질현황_VCA 조립 및 D900 일일품질현황_SV-650生产品质日报新样式（10）月_(0317) U900 3월 91.6K" xfId="266"/>
    <cellStyle name="7_VCA 조립 및 D900 일일품질현황_VCA 조립 및 D900 일일품질현황_VCA 조립 및 D900 일일품질현황_SV-650生产品质日报新样式（10）月_(0317) U900 3월 K" xfId="267"/>
    <cellStyle name="7_VCA 조립 및 D900 일일품질현황_VCA 조립 및 D900 일일품질현황_VCA 조립 및 D900 일일품질현황_SV-650生产品质日报新样式（10）月_(080307) U900 3월 운영방안_신지훈" xfId="268"/>
    <cellStyle name="7_VCA 조립 및 D900 일일품질현황_VCA 조립 및 D900 일일품질현황_VCA 조립 및 D900 일일품질현황_SV-650生产品质日报新样式（10）月_(080311) U900(Soul) 주요 원자재 3월 입고 수정계획_협의결과_신지훈_1" xfId="269"/>
    <cellStyle name="7_VCA 조립 및 D900 일일품질현황_VCA 조립 및 D900 일일품질현황_VCA 조립 및 D900 일일품질현황_VCA 조립 및 D900 일일품질현황Rev2" xfId="270"/>
    <cellStyle name="7_VCA 조립 및 D900 일일품질현황_VCA 조립 및 D900 일일품질현황_VCA 조립 및 D900 일일품질현황_VCA 조립 및 D900 일일품질현황Rev2_(0317) U900 3월 91.6K" xfId="271"/>
    <cellStyle name="7_VCA 조립 및 D900 일일품질현황_VCA 조립 및 D900 일일품질현황_VCA 조립 및 D900 일일품질현황_VCA 조립 및 D900 일일품질현황Rev2_(0317) U900 3월 K" xfId="272"/>
    <cellStyle name="7_VCA 조립 및 D900 일일품질현황_VCA 조립 및 D900 일일품질현황_VCA 조립 및 D900 일일품질현황_VCA 조립 및 D900 일일품질현황Rev2_(080307) U900 3월 운영방안_신지훈" xfId="273"/>
    <cellStyle name="7_VCA 조립 및 D900 일일품질현황_VCA 조립 및 D900 일일품질현황_VCA 조립 및 D900 일일품질현황_VCA 조립 및 D900 일일품질현황Rev2_(080311) U900(Soul) 주요 원자재 3월 입고 수정계획_협의결과_신지훈_1" xfId="274"/>
    <cellStyle name="7_VCA 조립 및 D900 일일품질현황_VCA 조립 및 D900 일일품질현황_VCA 조립 및 D900 일일품질현황_VCA 조립 및 D900 일일품질현황Rev2_SV-650生产品质日报新样式（10）月" xfId="275"/>
    <cellStyle name="7_VCA 조립 및 D900 일일품질현황_VCA 조립 및 D900 일일품질현황_VCA 조립 및 D900 일일품질현황_VCA 조립 및 D900 일일품질현황Rev2_SV-650生产品质日报新样式（10）月_(0317) U900 3월 91.6K" xfId="276"/>
    <cellStyle name="7_VCA 조립 및 D900 일일품질현황_VCA 조립 및 D900 일일품질현황_VCA 조립 및 D900 일일품질현황_VCA 조립 및 D900 일일품질현황Rev2_SV-650生产品质日报新样式（10）月_(0317) U900 3월 K" xfId="277"/>
    <cellStyle name="7_VCA 조립 및 D900 일일품질현황_VCA 조립 및 D900 일일품질현황_VCA 조립 및 D900 일일품질현황_VCA 조립 및 D900 일일품질현황Rev2_SV-650生产品质日报新样式（10）月_(080307) U900 3월 운영방안_신지훈" xfId="278"/>
    <cellStyle name="7_VCA 조립 및 D900 일일품질현황_VCA 조립 및 D900 일일품질현황_VCA 조립 및 D900 일일품질현황_VCA 조립 및 D900 일일품질현황Rev2_SV-650生产品质日报新样式（10）月_(080311) U900(Soul) 주요 원자재 3월 입고 수정계획_협의결과_신지훈_1" xfId="279"/>
    <cellStyle name="7_VCA 조립 및 D900 일일품질현황_VCA 조립 및 D900 일일품질현황_VCA 조립 및 D900 일일품질현황_VCA 조립 및 D900 일일품질현황Rev2_VCA 조립 및 D900 일일품질현황Rev2" xfId="280"/>
    <cellStyle name="7_VCA 조립 및 D900 일일품질현황_VCA 조립 및 D900 일일품질현황_VCA 조립 및 D900 일일품질현황_VCA 조립 및 D900 일일품질현황Rev2_VCA 조립 및 D900 일일품질현황Rev2_(0317) U900 3월 91.6K" xfId="281"/>
    <cellStyle name="7_VCA 조립 및 D900 일일품질현황_VCA 조립 및 D900 일일품질현황_VCA 조립 및 D900 일일품질현황_VCA 조립 및 D900 일일품질현황Rev2_VCA 조립 및 D900 일일품질현황Rev2_(0317) U900 3월 K" xfId="282"/>
    <cellStyle name="7_VCA 조립 및 D900 일일품질현황_VCA 조립 및 D900 일일품질현황_VCA 조립 및 D900 일일품질현황_VCA 조립 및 D900 일일품질현황Rev2_VCA 조립 및 D900 일일품질현황Rev2_(080307) U900 3월 운영방안_신지훈" xfId="283"/>
    <cellStyle name="7_VCA 조립 및 D900 일일품질현황_VCA 조립 및 D900 일일품질현황_VCA 조립 및 D900 일일품질현황_VCA 조립 및 D900 일일품질현황Rev2_VCA 조립 및 D900 일일품질현황Rev2_(080311) U900(Soul) 주요 원자재 3월 입고 수정계획_협의결과_신지훈_1" xfId="284"/>
    <cellStyle name="7_VCA 조립 및 D900 일일품질현황_VCA 조립 및 D900 일일품질현황_VCA 조립 및 D900 일일품질현황_VCA 조립 및 D900 일일품질현황Rev2_VCA 조립 및 D900 일일품질현황Rev2_(10월)VCA 조립 및 D900 일일품질현황Rev3(new)" xfId="285"/>
    <cellStyle name="7_VCA 조립 및 D900 일일품질현황_VCA 조립 및 D900 일일품질현황_VCA 조립 및 D900 일일품질현황_VCA 조립 및 D900 일일품질현황Rev2_VCA 조립 및 D900 일일품질현황Rev2_(10월)VCA 조립 및 D900 일일품질현황Rev3(new)_(0317) U900 3월 91.6K" xfId="286"/>
    <cellStyle name="7_VCA 조립 및 D900 일일품질현황_VCA 조립 및 D900 일일품질현황_VCA 조립 및 D900 일일품질현황_VCA 조립 및 D900 일일품질현황Rev2_VCA 조립 및 D900 일일품질현황Rev2_(10월)VCA 조립 및 D900 일일품질현황Rev3(new)_(0317) U900 3월 K" xfId="287"/>
    <cellStyle name="7_VCA 조립 및 D900 일일품질현황_VCA 조립 및 D900 일일품질현황_VCA 조립 및 D900 일일품질현황_VCA 조립 및 D900 일일품질현황Rev2_VCA 조립 및 D900 일일품질현황Rev2_(10월)VCA 조립 및 D900 일일품질현황Rev3(new)_(080307) U900 3월 운영방안_신지훈" xfId="288"/>
    <cellStyle name="7_VCA 조립 및 D900 일일품질현황_VCA 조립 및 D900 일일품질현황_VCA 조립 및 D900 일일품질현황_VCA 조립 및 D900 일일품질현황Rev2_VCA 조립 및 D900 일일품질현황Rev2_(10월)VCA 조립 및 D900 일일품질현황Rev3(new)_(080311) U900(Soul) 주요 원자재 3월 입고 수정계획_협의결과_신지훈_1" xfId="289"/>
    <cellStyle name="7_VCA 조립 및 D900 일일품질현황_VCA 조립 및 D900 일일품질현황_VCA 조립 및 D900 일일품질현황_VCA 조립 및 D900 일일품질현황Rev2_VCA 조립 및 D900 일일품질현황Rev2_(10월)VCA 조립 및 D900 일일품질현황Rev3(new)_SV-650生产品质日报新样式（10）月" xfId="290"/>
    <cellStyle name="7_VCA 조립 및 D900 일일품질현황_VCA 조립 및 D900 일일품질현황_VCA 조립 및 D900 일일품질현황_VCA 조립 및 D900 일일품질현황Rev2_VCA 조립 및 D900 일일품질현황Rev2_(10월)VCA 조립 및 D900 일일품질현황Rev3(new)_SV-650生产品质日报新样式（10）月_(0317) U900 3월 91.6K" xfId="291"/>
    <cellStyle name="7_VCA 조립 및 D900 일일품질현황_VCA 조립 및 D900 일일품질현황_VCA 조립 및 D900 일일품질현황_VCA 조립 및 D900 일일품질현황Rev2_VCA 조립 및 D900 일일품질현황Rev2_(10월)VCA 조립 및 D900 일일품질현황Rev3(new)_SV-650生产品质日报新样式（10）月_(0317) U900 3월 K" xfId="292"/>
    <cellStyle name="7_VCA 조립 및 D900 일일품질현황_VCA 조립 및 D900 일일품질현황_VCA 조립 및 D900 일일품질현황_VCA 조립 및 D900 일일품질현황Rev2_VCA 조립 및 D900 일일품질현황Rev2_(10월)VCA 조립 및 D900 일일품질현황Rev3(new)_SV-650生产品质日报新样式（10）月_(080307) U900 3월 운영방안_신지훈" xfId="293"/>
    <cellStyle name="7_VCA 조립 및 D900 일일품질현황_VCA 조립 및 D900 일일품질현황_VCA 조립 및 D900 일일품질현황_VCA 조립 및 D900 일일품질현황Rev2_VCA 조립 및 D900 일일품질현황Rev2_(10월)VCA 조립 및 D900 일일품질현황Rev3(new)_SV-650生产品质日报新样式（10）月_(080311) U900(Soul) 주요 원자재 3월 입고 수정계획_협의결과_신지훈_1" xfId="294"/>
    <cellStyle name="7_VCA 조립 및 D900 일일품질현황_VCA 조립 및 D900 일일품질현황_VCA 조립 및 D900 일일품질현황_VCA 조립 및 D900 일일품질현황Rev2_VCA 조립 및 D900 일일품질현황Rev2_SV-650生产品质日报新样式（10）月" xfId="295"/>
    <cellStyle name="7_VCA 조립 및 D900 일일품질현황_VCA 조립 및 D900 일일품질현황_VCA 조립 및 D900 일일품질현황_VCA 조립 및 D900 일일품질현황Rev2_VCA 조립 및 D900 일일품질현황Rev2_SV-650生产品质日报新样式（10）月_(0317) U900 3월 91.6K" xfId="296"/>
    <cellStyle name="7_VCA 조립 및 D900 일일품질현황_VCA 조립 및 D900 일일품질현황_VCA 조립 및 D900 일일품질현황_VCA 조립 및 D900 일일품질현황Rev2_VCA 조립 및 D900 일일품질현황Rev2_SV-650生产品质日报新样式（10）月_(0317) U900 3월 K" xfId="297"/>
    <cellStyle name="7_VCA 조립 및 D900 일일품질현황_VCA 조립 및 D900 일일품질현황_VCA 조립 및 D900 일일품질현황_VCA 조립 및 D900 일일품질현황Rev2_VCA 조립 및 D900 일일품질현황Rev2_SV-650生产品质日报新样式（10）月_(080307) U900 3월 운영방안_신지훈" xfId="298"/>
    <cellStyle name="7_VCA 조립 및 D900 일일품질현황_VCA 조립 및 D900 일일품질현황_VCA 조립 및 D900 일일품질현황_VCA 조립 및 D900 일일품질현황Rev2_VCA 조립 및 D900 일일품질현황Rev2_SV-650生产品质日报新样式（10）月_(080311) U900(Soul) 주요 원자재 3월 입고 수정계획_협의결과_신지훈_1" xfId="299"/>
    <cellStyle name="7_VCA 조립 및 D900 일일품질현황_VCA 조립 및 D900 일일품질현황_VCA 조립 및 D900 일일품질현황_VCA 조립 및 D900 일일품질현황Rev2_VCA 조립 및 D900 일일품질현황Rev2_VCA 조립 및 D900 일일품질현황Rev3" xfId="300"/>
    <cellStyle name="7_VCA 조립 및 D900 일일품질현황_VCA 조립 및 D900 일일품질현황_VCA 조립 및 D900 일일품질현황_VCA 조립 및 D900 일일품질현황Rev2_VCA 조립 및 D900 일일품질현황Rev2_VCA 조립 및 D900 일일품질현황Rev3_(0317) U900 3월 91.6K" xfId="301"/>
    <cellStyle name="7_VCA 조립 및 D900 일일품질현황_VCA 조립 및 D900 일일품질현황_VCA 조립 및 D900 일일품질현황_VCA 조립 및 D900 일일품질현황Rev2_VCA 조립 및 D900 일일품질현황Rev2_VCA 조립 및 D900 일일품질현황Rev3_(0317) U900 3월 K" xfId="302"/>
    <cellStyle name="7_VCA 조립 및 D900 일일품질현황_VCA 조립 및 D900 일일품질현황_VCA 조립 및 D900 일일품질현황_VCA 조립 및 D900 일일품질현황Rev2_VCA 조립 및 D900 일일품질현황Rev2_VCA 조립 및 D900 일일품질현황Rev3_(080307) U900 3월 운영방안_신지훈" xfId="303"/>
    <cellStyle name="7_VCA 조립 및 D900 일일품질현황_VCA 조립 및 D900 일일품질현황_VCA 조립 및 D900 일일품질현황_VCA 조립 및 D900 일일품질현황Rev2_VCA 조립 및 D900 일일품질현황Rev2_VCA 조립 및 D900 일일품질현황Rev3_(080311) U900(Soul) 주요 원자재 3월 입고 수정계획_협의결과_신지훈_1" xfId="304"/>
    <cellStyle name="7_VCA 조립 및 D900 일일품질현황_VCA 조립 및 D900 일일품질현황_VCA 조립 및 D900 일일품질현황_VCA 조립 및 D900 일일품질현황Rev2_VCA 조립 및 D900 일일품질현황Rev2_VCA 조립 및 D900 일일품질현황Rev3_SV-650生产品质日报新样式（10）月" xfId="305"/>
    <cellStyle name="7_VCA 조립 및 D900 일일품질현황_VCA 조립 및 D900 일일품질현황_VCA 조립 및 D900 일일품질현황_VCA 조립 및 D900 일일품질현황Rev2_VCA 조립 및 D900 일일품질현황Rev2_VCA 조립 및 D900 일일품질현황Rev3_SV-650生产品质日报新样式（10）月_(0317) U900 3월 91.6K" xfId="306"/>
    <cellStyle name="7_VCA 조립 및 D900 일일품질현황_VCA 조립 및 D900 일일품질현황_VCA 조립 및 D900 일일품질현황_VCA 조립 및 D900 일일품질현황Rev2_VCA 조립 및 D900 일일품질현황Rev2_VCA 조립 및 D900 일일품질현황Rev3_SV-650生产品质日报新样式（10）月_(0317) U900 3월 K" xfId="307"/>
    <cellStyle name="7_VCA 조립 및 D900 일일품질현황_VCA 조립 및 D900 일일품질현황_VCA 조립 및 D900 일일품질현황_VCA 조립 및 D900 일일품질현황Rev2_VCA 조립 및 D900 일일품질현황Rev2_VCA 조립 및 D900 일일품질현황Rev3_SV-650生产品质日报新样式（10）月_(080307) U900 3월 운영방안_신지훈" xfId="308"/>
    <cellStyle name="7_VCA 조립 및 D900 일일품질현황_VCA 조립 및 D900 일일품질현황_VCA 조립 및 D900 일일품질현황_VCA 조립 및 D900 일일품질현황Rev2_VCA 조립 및 D900 일일품질현황Rev2_VCA 조립 및 D900 일일품질현황Rev3_SV-650生产品质日报新样式（10）月_(080311) U900(Soul) 주요 원자재 3월 입고 수정계획_협의결과_신지훈_1" xfId="309"/>
    <cellStyle name="7_VCA 조립 및 D900 일일품질현황_VCA 조립 및 D900 일일품질현황_VCA 조립 및 D900 일일품질현황_VCA 조립 및 D900 일일품질현황Rev2_VCA 조립 및 D900 일일품질현황Rev2_VCA 조립 및 D900 일일품질현황Rev3_최종" xfId="310"/>
    <cellStyle name="7_VCA 조립 및 D900 일일품질현황_VCA 조립 및 D900 일일품질현황_VCA 조립 및 D900 일일품질현황_VCA 조립 및 D900 일일품질현황Rev2_VCA 조립 및 D900 일일품질현황Rev2_VCA 조립 및 D900 일일품질현황Rev3_최종_(0317) U900 3월 91.6K" xfId="311"/>
    <cellStyle name="7_VCA 조립 및 D900 일일품질현황_VCA 조립 및 D900 일일품질현황_VCA 조립 및 D900 일일품질현황_VCA 조립 및 D900 일일품질현황Rev2_VCA 조립 및 D900 일일품질현황Rev2_VCA 조립 및 D900 일일품질현황Rev3_최종_(0317) U900 3월 K" xfId="312"/>
    <cellStyle name="7_VCA 조립 및 D900 일일품질현황_VCA 조립 및 D900 일일품질현황_VCA 조립 및 D900 일일품질현황_VCA 조립 및 D900 일일품질현황Rev2_VCA 조립 및 D900 일일품질현황Rev2_VCA 조립 및 D900 일일품질현황Rev3_최종_(080307) U900 3월 운영방안_신지훈" xfId="313"/>
    <cellStyle name="7_VCA 조립 및 D900 일일품질현황_VCA 조립 및 D900 일일품질현황_VCA 조립 및 D900 일일품질현황_VCA 조립 및 D900 일일품질현황Rev2_VCA 조립 및 D900 일일품질현황Rev2_VCA 조립 및 D900 일일품질현황Rev3_최종_(080311) U900(Soul) 주요 원자재 3월 입고 수정계획_협의결과_신지훈_1" xfId="314"/>
    <cellStyle name="7_VCA 조립 및 D900 일일품질현황_VCA 조립 및 D900 일일품질현황_VCA 조립 및 D900 일일품질현황_VCA 조립 및 D900 일일품질현황Rev2_VCA 조립 및 D900 일일품질현황Rev2_VCA 조립 및 D900 일일품질현황Rev3_최종_19169" xfId="315"/>
    <cellStyle name="7_VCA 조립 및 D900 일일품질현황_VCA 조립 및 D900 일일품질현황_VCA 조립 및 D900 일일품질현황_VCA 조립 및 D900 일일품질현황Rev2_VCA 조립 및 D900 일일품질현황Rev2_VCA 조립 및 D900 일일품질현황Rev3_최종_19169_(0317) U900 3월 91.6K" xfId="316"/>
    <cellStyle name="7_VCA 조립 및 D900 일일품질현황_VCA 조립 및 D900 일일품질현황_VCA 조립 및 D900 일일품질현황_VCA 조립 및 D900 일일품질현황Rev2_VCA 조립 및 D900 일일품질현황Rev2_VCA 조립 및 D900 일일품질현황Rev3_최종_19169_(0317) U900 3월 K" xfId="317"/>
    <cellStyle name="7_VCA 조립 및 D900 일일품질현황_VCA 조립 및 D900 일일품질현황_VCA 조립 및 D900 일일품질현황_VCA 조립 및 D900 일일품질현황Rev2_VCA 조립 및 D900 일일품질현황Rev2_VCA 조립 및 D900 일일품질현황Rev3_최종_19169_(080307) U900 3월 운영방안_신지훈" xfId="318"/>
    <cellStyle name="7_VCA 조립 및 D900 일일품질현황_VCA 조립 및 D900 일일품질현황_VCA 조립 및 D900 일일품질현황_VCA 조립 및 D900 일일품질현황Rev2_VCA 조립 및 D900 일일품질현황Rev2_VCA 조립 및 D900 일일품질현황Rev3_최종_19169_(080311) U900(Soul) 주요 원자재 3월 입고 수정계획_협의결과_신지훈_1" xfId="319"/>
    <cellStyle name="7_VCA 조립 및 D900 일일품질현황_VCA 조립 및 D900 일일품질현황_VCA 조립 및 D900 일일품질현황_VCA 조립 및 D900 일일품질현황Rev2_VCA 조립 및 D900 일일품질현황Rev2_VCA 조립 및 D900 일일품질현황Rev3_최종_19169_SV-650生产品质日报新样式（10）月" xfId="320"/>
    <cellStyle name="7_VCA 조립 및 D900 일일품질현황_VCA 조립 및 D900 일일품질현황_VCA 조립 및 D900 일일품질현황_VCA 조립 및 D900 일일품질현황Rev2_VCA 조립 및 D900 일일품질현황Rev2_VCA 조립 및 D900 일일품질현황Rev3_최종_19169_SV-650生产品质日报新样式（10）月_(0317) U900 3월 91.6K" xfId="321"/>
    <cellStyle name="7_VCA 조립 및 D900 일일품질현황_VCA 조립 및 D900 일일품질현황_VCA 조립 및 D900 일일품질현황_VCA 조립 및 D900 일일품질현황Rev2_VCA 조립 및 D900 일일품질현황Rev2_VCA 조립 및 D900 일일품질현황Rev3_최종_19169_SV-650生产品质日报新样式（10）月_(0317) U900 3월 K" xfId="322"/>
    <cellStyle name="7_VCA 조립 및 D900 일일품질현황_VCA 조립 및 D900 일일품질현황_VCA 조립 및 D900 일일품질현황_VCA 조립 및 D900 일일품질현황Rev2_VCA 조립 및 D900 일일품질현황Rev2_VCA 조립 및 D900 일일품질현황Rev3_최종_19169_SV-650生产品质日报新样式（10）月_(080307) U900 3월 운영방안_신지훈" xfId="323"/>
    <cellStyle name="7_VCA 조립 및 D900 일일품질현황_VCA 조립 및 D900 일일품질현황_VCA 조립 및 D900 일일품질현황_VCA 조립 및 D900 일일품질현황Rev2_VCA 조립 및 D900 일일품질현황Rev2_VCA 조립 및 D900 일일품질현황Rev3_최종_19169_SV-650生产品质日报新样式（10）月_(080311) U900(Soul) 주요 원자재 3월 입고 수정계획_협의결과_신지훈_1" xfId="324"/>
    <cellStyle name="7_VCA 조립 및 D900 일일품질현황_VCA 조립 및 D900 일일품질현황_VCA 조립 및 D900 일일품질현황_VCA 조립 및 D900 일일품질현황Rev2_VCA 조립 및 D900 일일품질현황Rev2_VCA 조립 및 D900 일일품질현황Rev3_최종_SV-650生产品质日报新样式（10）月" xfId="325"/>
    <cellStyle name="7_VCA 조립 및 D900 일일품질현황_VCA 조립 및 D900 일일품질현황_VCA 조립 및 D900 일일품질현황_VCA 조립 및 D900 일일품질현황Rev2_VCA 조립 및 D900 일일품질현황Rev2_VCA 조립 및 D900 일일품질현황Rev3_최종_SV-650生产品质日报新样式（10）月_(0317) U900 3월 91.6K" xfId="326"/>
    <cellStyle name="7_VCA 조립 및 D900 일일품질현황_VCA 조립 및 D900 일일품질현황_VCA 조립 및 D900 일일품질현황_VCA 조립 및 D900 일일품질현황Rev2_VCA 조립 및 D900 일일품질현황Rev2_VCA 조립 및 D900 일일품질현황Rev3_최종_SV-650生产品质日报新样式（10）月_(0317) U900 3월 K" xfId="327"/>
    <cellStyle name="7_VCA 조립 및 D900 일일품질현황_VCA 조립 및 D900 일일품질현황_VCA 조립 및 D900 일일품질현황_VCA 조립 및 D900 일일품질현황Rev2_VCA 조립 및 D900 일일품질현황Rev2_VCA 조립 및 D900 일일품질현황Rev3_최종_SV-650生产品质日报新样式（10）月_(080307) U900 3월 운영방안_신지훈" xfId="328"/>
    <cellStyle name="7_VCA 조립 및 D900 일일품질현황_VCA 조립 및 D900 일일품질현황_VCA 조립 및 D900 일일품질현황_VCA 조립 및 D900 일일품질현황Rev2_VCA 조립 및 D900 일일품질현황Rev2_VCA 조립 및 D900 일일품질현황Rev3_최종_SV-650生产品质日报新样式（10）月_(080311) U900(Soul) 주요 원자재 3월 입고 수정계획_협의결과_신지훈_1" xfId="329"/>
    <cellStyle name="7_VCA 조립 및 D900 일일품질현황_VCA 조립 및 D900 일일품질현황_VCA 조립 및 D900 일일품질현황_VCA 조립 및 D900 일일품질현황Rev3" xfId="330"/>
    <cellStyle name="7_VCA 조립 및 D900 일일품질현황_VCA 조립 및 D900 일일품질현황_VCA 조립 및 D900 일일품질현황_VCA 조립 및 D900 일일품질현황Rev3_(0317) U900 3월 91.6K" xfId="331"/>
    <cellStyle name="7_VCA 조립 및 D900 일일품질현황_VCA 조립 및 D900 일일품질현황_VCA 조립 및 D900 일일품질현황_VCA 조립 및 D900 일일품질현황Rev3_(0317) U900 3월 K" xfId="332"/>
    <cellStyle name="7_VCA 조립 및 D900 일일품질현황_VCA 조립 및 D900 일일품질현황_VCA 조립 및 D900 일일품질현황_VCA 조립 및 D900 일일품질현황Rev3_(080307) U900 3월 운영방안_신지훈" xfId="333"/>
    <cellStyle name="7_VCA 조립 및 D900 일일품질현황_VCA 조립 및 D900 일일품질현황_VCA 조립 및 D900 일일품질현황_VCA 조립 및 D900 일일품질현황Rev3_(080311) U900(Soul) 주요 원자재 3월 입고 수정계획_협의결과_신지훈_1" xfId="334"/>
    <cellStyle name="7_VCA 조립 및 D900 일일품질현황_VCA 조립 및 D900 일일품질현황_VCA 조립 및 D900 일일품질현황_VCA 조립 및 D900 일일품질현황Rev3_SV-650生产品质日报新样式（10）月" xfId="335"/>
    <cellStyle name="7_VCA 조립 및 D900 일일품질현황_VCA 조립 및 D900 일일품질현황_VCA 조립 및 D900 일일품질현황_VCA 조립 및 D900 일일품질현황Rev3_SV-650生产品质日报新样式（10）月_(0317) U900 3월 91.6K" xfId="336"/>
    <cellStyle name="7_VCA 조립 및 D900 일일품질현황_VCA 조립 및 D900 일일품질현황_VCA 조립 및 D900 일일품질현황_VCA 조립 및 D900 일일품질현황Rev3_SV-650生产品质日报新样式（10）月_(0317) U900 3월 K" xfId="337"/>
    <cellStyle name="7_VCA 조립 및 D900 일일품질현황_VCA 조립 및 D900 일일품질현황_VCA 조립 및 D900 일일품질현황_VCA 조립 및 D900 일일품질현황Rev3_SV-650生产品质日报新样式（10）月_(080307) U900 3월 운영방안_신지훈" xfId="338"/>
    <cellStyle name="7_VCA 조립 및 D900 일일품질현황_VCA 조립 및 D900 일일품질현황_VCA 조립 및 D900 일일품질현황_VCA 조립 및 D900 일일품질현황Rev3_SV-650生产品质日报新样式（10）月_(080311) U900(Soul) 주요 원자재 3월 입고 수정계획_협의결과_신지훈_1" xfId="339"/>
    <cellStyle name="7_VCA 조립 및 D900 일일품질현황_VCA 조립 및 D900 일일품질현황_VCA 조립 및 D900 일일품질현황_VCA 조립 및 D900 일일품질현황Rev3_최종" xfId="340"/>
    <cellStyle name="7_VCA 조립 및 D900 일일품질현황_VCA 조립 및 D900 일일품질현황_VCA 조립 및 D900 일일품질현황_VCA 조립 및 D900 일일품질현황Rev3_최종_(0317) U900 3월 91.6K" xfId="341"/>
    <cellStyle name="7_VCA 조립 및 D900 일일품질현황_VCA 조립 및 D900 일일품질현황_VCA 조립 및 D900 일일품질현황_VCA 조립 및 D900 일일품질현황Rev3_최종_(0317) U900 3월 K" xfId="342"/>
    <cellStyle name="7_VCA 조립 및 D900 일일품질현황_VCA 조립 및 D900 일일품질현황_VCA 조립 및 D900 일일품질현황_VCA 조립 및 D900 일일품질현황Rev3_최종_(080307) U900 3월 운영방안_신지훈" xfId="343"/>
    <cellStyle name="7_VCA 조립 및 D900 일일품질현황_VCA 조립 및 D900 일일품질현황_VCA 조립 및 D900 일일품질현황_VCA 조립 및 D900 일일품질현황Rev3_최종_(080311) U900(Soul) 주요 원자재 3월 입고 수정계획_협의결과_신지훈_1" xfId="344"/>
    <cellStyle name="7_VCA 조립 및 D900 일일품질현황_VCA 조립 및 D900 일일품질현황_VCA 조립 및 D900 일일품질현황_VCA 조립 및 D900 일일품질현황Rev3_최종_19169" xfId="345"/>
    <cellStyle name="7_VCA 조립 및 D900 일일품질현황_VCA 조립 및 D900 일일품질현황_VCA 조립 및 D900 일일품질현황_VCA 조립 및 D900 일일품질현황Rev3_최종_19169_(0317) U900 3월 91.6K" xfId="346"/>
    <cellStyle name="7_VCA 조립 및 D900 일일품질현황_VCA 조립 및 D900 일일품질현황_VCA 조립 및 D900 일일품질현황_VCA 조립 및 D900 일일품질현황Rev3_최종_19169_(0317) U900 3월 K" xfId="347"/>
    <cellStyle name="7_VCA 조립 및 D900 일일품질현황_VCA 조립 및 D900 일일품질현황_VCA 조립 및 D900 일일품질현황_VCA 조립 및 D900 일일품질현황Rev3_최종_19169_(080307) U900 3월 운영방안_신지훈" xfId="348"/>
    <cellStyle name="7_VCA 조립 및 D900 일일품질현황_VCA 조립 및 D900 일일품질현황_VCA 조립 및 D900 일일품질현황_VCA 조립 및 D900 일일품질현황Rev3_최종_19169_(080311) U900(Soul) 주요 원자재 3월 입고 수정계획_협의결과_신지훈_1" xfId="349"/>
    <cellStyle name="7_VCA 조립 및 D900 일일품질현황_VCA 조립 및 D900 일일품질현황_VCA 조립 및 D900 일일품질현황_VCA 조립 및 D900 일일품질현황Rev3_최종_19169_SV-650生产品质日报新样式（10）月" xfId="350"/>
    <cellStyle name="7_VCA 조립 및 D900 일일품질현황_VCA 조립 및 D900 일일품질현황_VCA 조립 및 D900 일일품질현황_VCA 조립 및 D900 일일품질현황Rev3_최종_19169_SV-650生产品质日报新样式（10）月_(0317) U900 3월 91.6K" xfId="351"/>
    <cellStyle name="7_VCA 조립 및 D900 일일품질현황_VCA 조립 및 D900 일일품질현황_VCA 조립 및 D900 일일품질현황_VCA 조립 및 D900 일일품질현황Rev3_최종_19169_SV-650生产品质日报新样式（10）月_(0317) U900 3월 K" xfId="352"/>
    <cellStyle name="7_VCA 조립 및 D900 일일품질현황_VCA 조립 및 D900 일일품질현황_VCA 조립 및 D900 일일품질현황_VCA 조립 및 D900 일일품질현황Rev3_최종_19169_SV-650生产品质日报新样式（10）月_(080307) U900 3월 운영방안_신지훈" xfId="353"/>
    <cellStyle name="7_VCA 조립 및 D900 일일품질현황_VCA 조립 및 D900 일일품질현황_VCA 조립 및 D900 일일품질현황_VCA 조립 및 D900 일일품질현황Rev3_최종_19169_SV-650生产品质日报新样式（10）月_(080311) U900(Soul) 주요 원자재 3월 입고 수정계획_협의결과_신지훈_1" xfId="354"/>
    <cellStyle name="7_VCA 조립 및 D900 일일품질현황_VCA 조립 및 D900 일일품질현황_VCA 조립 및 D900 일일품질현황_VCA 조립 및 D900 일일품질현황Rev3_최종_SV-650生产品质日报新样式（10）月" xfId="355"/>
    <cellStyle name="7_VCA 조립 및 D900 일일품질현황_VCA 조립 및 D900 일일품질현황_VCA 조립 및 D900 일일품질현황_VCA 조립 및 D900 일일품질현황Rev3_최종_SV-650生产品质日报新样式（10）月_(0317) U900 3월 91.6K" xfId="356"/>
    <cellStyle name="7_VCA 조립 및 D900 일일품질현황_VCA 조립 및 D900 일일품질현황_VCA 조립 및 D900 일일품질현황_VCA 조립 및 D900 일일품질현황Rev3_최종_SV-650生产品质日报新样式（10）月_(0317) U900 3월 K" xfId="357"/>
    <cellStyle name="7_VCA 조립 및 D900 일일품질현황_VCA 조립 및 D900 일일품질현황_VCA 조립 및 D900 일일품질현황_VCA 조립 및 D900 일일품질현황Rev3_최종_SV-650生产品质日报新样式（10）月_(080307) U900 3월 운영방안_신지훈" xfId="358"/>
    <cellStyle name="7_VCA 조립 및 D900 일일품질현황_VCA 조립 및 D900 일일품질현황_VCA 조립 및 D900 일일품질현황_VCA 조립 및 D900 일일품질현황Rev3_최종_SV-650生产品质日报新样式（10）月_(080311) U900(Soul) 주요 원자재 3월 입고 수정계획_협의결과_신지훈_1" xfId="359"/>
    <cellStyle name="7_VCA 조립 및 D900 일일품질현황_VCA 조립 및 D900 일일품질현황_VCA 조립 및 D900 일일품질현황Rev2" xfId="360"/>
    <cellStyle name="7_VCA 조립 및 D900 일일품질현황_VCA 조립 및 D900 일일품질현황_VCA 조립 및 D900 일일품질현황Rev2_(0317) U900 3월 91.6K" xfId="361"/>
    <cellStyle name="7_VCA 조립 및 D900 일일품질현황_VCA 조립 및 D900 일일품질현황_VCA 조립 및 D900 일일품질현황Rev2_(0317) U900 3월 K" xfId="362"/>
    <cellStyle name="7_VCA 조립 및 D900 일일품질현황_VCA 조립 및 D900 일일품질현황_VCA 조립 및 D900 일일품질현황Rev2_(080307) U900 3월 운영방안_신지훈" xfId="363"/>
    <cellStyle name="7_VCA 조립 및 D900 일일품질현황_VCA 조립 및 D900 일일품질현황_VCA 조립 및 D900 일일품질현황Rev2_(080311) U900(Soul) 주요 원자재 3월 입고 수정계획_협의결과_신지훈_1" xfId="364"/>
    <cellStyle name="7_VCA 조립 및 D900 일일품질현황_VCA 조립 및 D900 일일품질현황_VCA 조립 및 D900 일일품질현황Rev2_(10월)VCA 조립 및 D900 일일품질현황Rev3(new)" xfId="365"/>
    <cellStyle name="7_VCA 조립 및 D900 일일품질현황_VCA 조립 및 D900 일일품질현황_VCA 조립 및 D900 일일품질현황Rev2_(10월)VCA 조립 및 D900 일일품질현황Rev3(new)_(0317) U900 3월 91.6K" xfId="366"/>
    <cellStyle name="7_VCA 조립 및 D900 일일품질현황_VCA 조립 및 D900 일일품질현황_VCA 조립 및 D900 일일품질현황Rev2_(10월)VCA 조립 및 D900 일일품질현황Rev3(new)_(0317) U900 3월 K" xfId="367"/>
    <cellStyle name="7_VCA 조립 및 D900 일일품질현황_VCA 조립 및 D900 일일품질현황_VCA 조립 및 D900 일일품질현황Rev2_(10월)VCA 조립 및 D900 일일품질현황Rev3(new)_(080307) U900 3월 운영방안_신지훈" xfId="368"/>
    <cellStyle name="7_VCA 조립 및 D900 일일품질현황_VCA 조립 및 D900 일일품질현황_VCA 조립 및 D900 일일품질현황Rev2_(10월)VCA 조립 및 D900 일일품질현황Rev3(new)_(080311) U900(Soul) 주요 원자재 3월 입고 수정계획_협의결과_신지훈_1" xfId="369"/>
    <cellStyle name="7_VCA 조립 및 D900 일일품질현황_VCA 조립 및 D900 일일품질현황_VCA 조립 및 D900 일일품질현황Rev2_(10월)VCA 조립 및 D900 일일품질현황Rev3(new)_SV-650生产品质日报新样式（10）月" xfId="370"/>
    <cellStyle name="7_VCA 조립 및 D900 일일품질현황_VCA 조립 및 D900 일일품질현황_VCA 조립 및 D900 일일품질현황Rev2_(10월)VCA 조립 및 D900 일일품질현황Rev3(new)_SV-650生产品质日报新样式（10）月_(0317) U900 3월 91.6K" xfId="371"/>
    <cellStyle name="7_VCA 조립 및 D900 일일품질현황_VCA 조립 및 D900 일일품질현황_VCA 조립 및 D900 일일품질현황Rev2_(10월)VCA 조립 및 D900 일일품질현황Rev3(new)_SV-650生产品质日报新样式（10）月_(0317) U900 3월 K" xfId="372"/>
    <cellStyle name="7_VCA 조립 및 D900 일일품질현황_VCA 조립 및 D900 일일품질현황_VCA 조립 및 D900 일일품질현황Rev2_(10월)VCA 조립 및 D900 일일품질현황Rev3(new)_SV-650生产品质日报新样式（10）月_(080307) U900 3월 운영방안_신지훈" xfId="373"/>
    <cellStyle name="7_VCA 조립 및 D900 일일품질현황_VCA 조립 및 D900 일일품질현황_VCA 조립 및 D900 일일품질현황Rev2_(10월)VCA 조립 및 D900 일일품질현황Rev3(new)_SV-650生产品质日报新样式（10）月_(080311) U900(Soul) 주요 원자재 3월 입고 수정계획_협의결과_신지훈_1" xfId="374"/>
    <cellStyle name="7_VCA 조립 및 D900 일일품질현황_VCA 조립 및 D900 일일품질현황_VCA 조립 및 D900 일일품질현황Rev2_SV-650生产品质日报新样式（10）月" xfId="375"/>
    <cellStyle name="7_VCA 조립 및 D900 일일품질현황_VCA 조립 및 D900 일일품질현황_VCA 조립 및 D900 일일품질현황Rev2_SV-650生产品质日报新样式（10）月_(0317) U900 3월 91.6K" xfId="376"/>
    <cellStyle name="7_VCA 조립 및 D900 일일품질현황_VCA 조립 및 D900 일일품질현황_VCA 조립 및 D900 일일품질현황Rev2_SV-650生产品质日报新样式（10）月_(0317) U900 3월 K" xfId="377"/>
    <cellStyle name="7_VCA 조립 및 D900 일일품질현황_VCA 조립 및 D900 일일품질현황_VCA 조립 및 D900 일일품질현황Rev2_SV-650生产品质日报新样式（10）月_(080307) U900 3월 운영방안_신지훈" xfId="378"/>
    <cellStyle name="7_VCA 조립 및 D900 일일품질현황_VCA 조립 및 D900 일일품질현황_VCA 조립 및 D900 일일품질현황Rev2_SV-650生产品质日报新样式（10）月_(080311) U900(Soul) 주요 원자재 3월 입고 수정계획_협의결과_신지훈_1" xfId="379"/>
    <cellStyle name="7_VCA 조립 및 D900 일일품질현황_VCA 조립 및 D900 일일품질현황_VCA 조립 및 D900 일일품질현황Rev2_VCA 조립 및 D900 일일품질현황Rev3" xfId="380"/>
    <cellStyle name="7_VCA 조립 및 D900 일일품질현황_VCA 조립 및 D900 일일품질현황_VCA 조립 및 D900 일일품질현황Rev2_VCA 조립 및 D900 일일품질현황Rev3_(0317) U900 3월 91.6K" xfId="381"/>
    <cellStyle name="7_VCA 조립 및 D900 일일품질현황_VCA 조립 및 D900 일일품질현황_VCA 조립 및 D900 일일품질현황Rev2_VCA 조립 및 D900 일일품질현황Rev3_(0317) U900 3월 K" xfId="382"/>
    <cellStyle name="7_VCA 조립 및 D900 일일품질현황_VCA 조립 및 D900 일일품질현황_VCA 조립 및 D900 일일품질현황Rev2_VCA 조립 및 D900 일일품질현황Rev3_(080307) U900 3월 운영방안_신지훈" xfId="383"/>
    <cellStyle name="7_VCA 조립 및 D900 일일품질현황_VCA 조립 및 D900 일일품질현황_VCA 조립 및 D900 일일품질현황Rev2_VCA 조립 및 D900 일일품질현황Rev3_(080311) U900(Soul) 주요 원자재 3월 입고 수정계획_협의결과_신지훈_1" xfId="384"/>
    <cellStyle name="7_VCA 조립 및 D900 일일품질현황_VCA 조립 및 D900 일일품질현황_VCA 조립 및 D900 일일품질현황Rev2_VCA 조립 및 D900 일일품질현황Rev3_SV-650生产品质日报新样式（10）月" xfId="385"/>
    <cellStyle name="7_VCA 조립 및 D900 일일품질현황_VCA 조립 및 D900 일일품질현황_VCA 조립 및 D900 일일품질현황Rev2_VCA 조립 및 D900 일일품질현황Rev3_SV-650生产品质日报新样式（10）月_(0317) U900 3월 91.6K" xfId="386"/>
    <cellStyle name="7_VCA 조립 및 D900 일일품질현황_VCA 조립 및 D900 일일품질현황_VCA 조립 및 D900 일일품질현황Rev2_VCA 조립 및 D900 일일품질현황Rev3_SV-650生产品质日报新样式（10）月_(0317) U900 3월 K" xfId="387"/>
    <cellStyle name="7_VCA 조립 및 D900 일일품질현황_VCA 조립 및 D900 일일품질현황_VCA 조립 및 D900 일일품질현황Rev2_VCA 조립 및 D900 일일품질현황Rev3_SV-650生产品质日报新样式（10）月_(080307) U900 3월 운영방안_신지훈" xfId="388"/>
    <cellStyle name="7_VCA 조립 및 D900 일일품질현황_VCA 조립 및 D900 일일품질현황_VCA 조립 및 D900 일일품질현황Rev2_VCA 조립 및 D900 일일품질현황Rev3_SV-650生产品质日报新样式（10）月_(080311) U900(Soul) 주요 원자재 3월 입고 수정계획_협의결과_신지훈_1" xfId="389"/>
    <cellStyle name="7_VCA 조립 및 D900 일일품질현황_VCA 조립 및 D900 일일품질현황_VCA 조립 및 D900 일일품질현황Rev2_VCA 조립 및 D900 일일품질현황Rev3_최종" xfId="390"/>
    <cellStyle name="7_VCA 조립 및 D900 일일품질현황_VCA 조립 및 D900 일일품질현황_VCA 조립 및 D900 일일품질현황Rev2_VCA 조립 및 D900 일일품질현황Rev3_최종_(0317) U900 3월 91.6K" xfId="391"/>
    <cellStyle name="7_VCA 조립 및 D900 일일품질현황_VCA 조립 및 D900 일일품질현황_VCA 조립 및 D900 일일품질현황Rev2_VCA 조립 및 D900 일일품질현황Rev3_최종_(0317) U900 3월 K" xfId="392"/>
    <cellStyle name="7_VCA 조립 및 D900 일일품질현황_VCA 조립 및 D900 일일품질현황_VCA 조립 및 D900 일일품질현황Rev2_VCA 조립 및 D900 일일품질현황Rev3_최종_(080307) U900 3월 운영방안_신지훈" xfId="393"/>
    <cellStyle name="7_VCA 조립 및 D900 일일품질현황_VCA 조립 및 D900 일일품질현황_VCA 조립 및 D900 일일품질현황Rev2_VCA 조립 및 D900 일일품질현황Rev3_최종_(080311) U900(Soul) 주요 원자재 3월 입고 수정계획_협의결과_신지훈_1" xfId="394"/>
    <cellStyle name="7_VCA 조립 및 D900 일일품질현황_VCA 조립 및 D900 일일품질현황_VCA 조립 및 D900 일일품질현황Rev2_VCA 조립 및 D900 일일품질현황Rev3_최종_19169" xfId="395"/>
    <cellStyle name="7_VCA 조립 및 D900 일일품질현황_VCA 조립 및 D900 일일품질현황_VCA 조립 및 D900 일일품질현황Rev2_VCA 조립 및 D900 일일품질현황Rev3_최종_19169_(0317) U900 3월 91.6K" xfId="396"/>
    <cellStyle name="7_VCA 조립 및 D900 일일품질현황_VCA 조립 및 D900 일일품질현황_VCA 조립 및 D900 일일품질현황Rev2_VCA 조립 및 D900 일일품질현황Rev3_최종_19169_(0317) U900 3월 K" xfId="397"/>
    <cellStyle name="7_VCA 조립 및 D900 일일품질현황_VCA 조립 및 D900 일일품질현황_VCA 조립 및 D900 일일품질현황Rev2_VCA 조립 및 D900 일일품질현황Rev3_최종_19169_(080307) U900 3월 운영방안_신지훈" xfId="398"/>
    <cellStyle name="7_VCA 조립 및 D900 일일품질현황_VCA 조립 및 D900 일일품질현황_VCA 조립 및 D900 일일품질현황Rev2_VCA 조립 및 D900 일일품질현황Rev3_최종_19169_(080311) U900(Soul) 주요 원자재 3월 입고 수정계획_협의결과_신지훈_1" xfId="399"/>
    <cellStyle name="7_VCA 조립 및 D900 일일품질현황_VCA 조립 및 D900 일일품질현황_VCA 조립 및 D900 일일품질현황Rev2_VCA 조립 및 D900 일일품질현황Rev3_최종_19169_SV-650生产品质日报新样式（10）月" xfId="400"/>
    <cellStyle name="7_VCA 조립 및 D900 일일품질현황_VCA 조립 및 D900 일일품질현황_VCA 조립 및 D900 일일품질현황Rev2_VCA 조립 및 D900 일일품질현황Rev3_최종_19169_SV-650生产品质日报新样式（10）月_(0317) U900 3월 91.6K" xfId="401"/>
    <cellStyle name="7_VCA 조립 및 D900 일일품질현황_VCA 조립 및 D900 일일품질현황_VCA 조립 및 D900 일일품질현황Rev2_VCA 조립 및 D900 일일품질현황Rev3_최종_19169_SV-650生产品质日报新样式（10）月_(0317) U900 3월 K" xfId="402"/>
    <cellStyle name="7_VCA 조립 및 D900 일일품질현황_VCA 조립 및 D900 일일품질현황_VCA 조립 및 D900 일일품질현황Rev2_VCA 조립 및 D900 일일품질현황Rev3_최종_19169_SV-650生产品质日报新样式（10）月_(080307) U900 3월 운영방안_신지훈" xfId="403"/>
    <cellStyle name="7_VCA 조립 및 D900 일일품질현황_VCA 조립 및 D900 일일품질현황_VCA 조립 및 D900 일일품질현황Rev2_VCA 조립 및 D900 일일품질현황Rev3_최종_19169_SV-650生产品质日报新样式（10）月_(080311) U900(Soul) 주요 원자재 3월 입고 수정계획_협의결과_신지훈_1" xfId="404"/>
    <cellStyle name="7_VCA 조립 및 D900 일일품질현황_VCA 조립 및 D900 일일품질현황_VCA 조립 및 D900 일일품질현황Rev2_VCA 조립 및 D900 일일품질현황Rev3_최종_SV-650生产品质日报新样式（10）月" xfId="405"/>
    <cellStyle name="7_VCA 조립 및 D900 일일품질현황_VCA 조립 및 D900 일일품질현황_VCA 조립 및 D900 일일품질현황Rev2_VCA 조립 및 D900 일일품질현황Rev3_최종_SV-650生产品质日报新样式（10）月_(0317) U900 3월 91.6K" xfId="406"/>
    <cellStyle name="7_VCA 조립 및 D900 일일품질현황_VCA 조립 및 D900 일일품질현황_VCA 조립 및 D900 일일품질현황Rev2_VCA 조립 및 D900 일일품질현황Rev3_최종_SV-650生产品质日报新样式（10）月_(0317) U900 3월 K" xfId="407"/>
    <cellStyle name="7_VCA 조립 및 D900 일일품질현황_VCA 조립 및 D900 일일품질현황_VCA 조립 및 D900 일일품질현황Rev2_VCA 조립 및 D900 일일품질현황Rev3_최종_SV-650生产品质日报新样式（10）月_(080307) U900 3월 운영방안_신지훈" xfId="408"/>
    <cellStyle name="7_VCA 조립 및 D900 일일품질현황_VCA 조립 및 D900 일일품질현황_VCA 조립 및 D900 일일품질현황Rev2_VCA 조립 및 D900 일일품질현황Rev3_최종_SV-650生产品质日报新样式（10）月_(080311) U900(Soul) 주요 원자재 3월 입고 수정계획_협의결과_신지훈_1" xfId="409"/>
    <cellStyle name="7_VCA 조립 및 D900 일일품질현황_VCA 조립 및 D900 일일품질현황Rev2" xfId="410"/>
    <cellStyle name="7_VCA 조립 및 D900 일일품질현황_VCA 조립 및 D900 일일품질현황Rev2_(0317) U900 3월 91.6K" xfId="411"/>
    <cellStyle name="7_VCA 조립 및 D900 일일품질현황_VCA 조립 및 D900 일일품질현황Rev2_(0317) U900 3월 K" xfId="412"/>
    <cellStyle name="7_VCA 조립 및 D900 일일품질현황_VCA 조립 및 D900 일일품질현황Rev2_(080307) U900 3월 운영방안_신지훈" xfId="413"/>
    <cellStyle name="7_VCA 조립 및 D900 일일품질현황_VCA 조립 및 D900 일일품질현황Rev2_(080311) U900(Soul) 주요 원자재 3월 입고 수정계획_협의결과_신지훈_1" xfId="414"/>
    <cellStyle name="7_VCA 조립 및 D900 일일품질현황_VCA 조립 및 D900 일일품질현황Rev2_SV-650生产品质日报新样式（10）月" xfId="415"/>
    <cellStyle name="7_VCA 조립 및 D900 일일품질현황_VCA 조립 및 D900 일일품질현황Rev2_SV-650生产品质日报新样式（10）月_(0317) U900 3월 91.6K" xfId="416"/>
    <cellStyle name="7_VCA 조립 및 D900 일일품질현황_VCA 조립 및 D900 일일품질현황Rev2_SV-650生产品质日报新样式（10）月_(0317) U900 3월 K" xfId="417"/>
    <cellStyle name="7_VCA 조립 및 D900 일일품질현황_VCA 조립 및 D900 일일품질현황Rev2_SV-650生产品质日报新样式（10）月_(080307) U900 3월 운영방안_신지훈" xfId="418"/>
    <cellStyle name="7_VCA 조립 및 D900 일일품질현황_VCA 조립 및 D900 일일품질현황Rev2_SV-650生产品质日报新样式（10）月_(080311) U900(Soul) 주요 원자재 3월 입고 수정계획_협의결과_신지훈_1" xfId="419"/>
    <cellStyle name="7_VCA 조립 및 D900 일일품질현황_VCA 조립 및 D900 일일품질현황Rev2_VCA 조립 및 D900 일일품질현황Rev2" xfId="420"/>
    <cellStyle name="7_VCA 조립 및 D900 일일품질현황_VCA 조립 및 D900 일일품질현황Rev2_VCA 조립 및 D900 일일품질현황Rev2_(0317) U900 3월 91.6K" xfId="421"/>
    <cellStyle name="7_VCA 조립 및 D900 일일품질현황_VCA 조립 및 D900 일일품질현황Rev2_VCA 조립 및 D900 일일품질현황Rev2_(0317) U900 3월 K" xfId="422"/>
    <cellStyle name="7_VCA 조립 및 D900 일일품질현황_VCA 조립 및 D900 일일품질현황Rev2_VCA 조립 및 D900 일일품질현황Rev2_(080307) U900 3월 운영방안_신지훈" xfId="423"/>
    <cellStyle name="7_VCA 조립 및 D900 일일품질현황_VCA 조립 및 D900 일일품질현황Rev2_VCA 조립 및 D900 일일품질현황Rev2_(080311) U900(Soul) 주요 원자재 3월 입고 수정계획_협의결과_신지훈_1" xfId="424"/>
    <cellStyle name="7_VCA 조립 및 D900 일일품질현황_VCA 조립 및 D900 일일품질현황Rev2_VCA 조립 및 D900 일일품질현황Rev2_(10월)VCA 조립 및 D900 일일품질현황Rev3(new)" xfId="425"/>
    <cellStyle name="7_VCA 조립 및 D900 일일품질현황_VCA 조립 및 D900 일일품질현황Rev2_VCA 조립 및 D900 일일품질현황Rev2_(10월)VCA 조립 및 D900 일일품질현황Rev3(new)_(0317) U900 3월 91.6K" xfId="426"/>
    <cellStyle name="7_VCA 조립 및 D900 일일품질현황_VCA 조립 및 D900 일일품질현황Rev2_VCA 조립 및 D900 일일품질현황Rev2_(10월)VCA 조립 및 D900 일일품질현황Rev3(new)_(0317) U900 3월 K" xfId="427"/>
    <cellStyle name="7_VCA 조립 및 D900 일일품질현황_VCA 조립 및 D900 일일품질현황Rev2_VCA 조립 및 D900 일일품질현황Rev2_(10월)VCA 조립 및 D900 일일품질현황Rev3(new)_(080307) U900 3월 운영방안_신지훈" xfId="428"/>
    <cellStyle name="7_VCA 조립 및 D900 일일품질현황_VCA 조립 및 D900 일일품질현황Rev2_VCA 조립 및 D900 일일품질현황Rev2_(10월)VCA 조립 및 D900 일일품질현황Rev3(new)_(080311) U900(Soul) 주요 원자재 3월 입고 수정계획_협의결과_신지훈_1" xfId="429"/>
    <cellStyle name="7_VCA 조립 및 D900 일일품질현황_VCA 조립 및 D900 일일품질현황Rev2_VCA 조립 및 D900 일일품질현황Rev2_(10월)VCA 조립 및 D900 일일품질현황Rev3(new)_SV-650生产品质日报新样式（10）月" xfId="430"/>
    <cellStyle name="7_VCA 조립 및 D900 일일품질현황_VCA 조립 및 D900 일일품질현황Rev2_VCA 조립 및 D900 일일품질현황Rev2_(10월)VCA 조립 및 D900 일일품질현황Rev3(new)_SV-650生产品质日报新样式（10）月_(0317) U900 3월 91.6K" xfId="431"/>
    <cellStyle name="7_VCA 조립 및 D900 일일품질현황_VCA 조립 및 D900 일일품질현황Rev2_VCA 조립 및 D900 일일품질현황Rev2_(10월)VCA 조립 및 D900 일일품질현황Rev3(new)_SV-650生产品质日报新样式（10）月_(0317) U900 3월 K" xfId="432"/>
    <cellStyle name="7_VCA 조립 및 D900 일일품질현황_VCA 조립 및 D900 일일품질현황Rev2_VCA 조립 및 D900 일일품질현황Rev2_(10월)VCA 조립 및 D900 일일품질현황Rev3(new)_SV-650生产品质日报新样式（10）月_(080307) U900 3월 운영방안_신지훈" xfId="433"/>
    <cellStyle name="7_VCA 조립 및 D900 일일품질현황_VCA 조립 및 D900 일일품질현황Rev2_VCA 조립 및 D900 일일품질현황Rev2_(10월)VCA 조립 및 D900 일일품질현황Rev3(new)_SV-650生产品质日报新样式（10）月_(080311) U900(Soul) 주요 원자재 3월 입고 수정계획_협의결과_신지훈_1" xfId="434"/>
    <cellStyle name="7_VCA 조립 및 D900 일일품질현황_VCA 조립 및 D900 일일품질현황Rev2_VCA 조립 및 D900 일일품질현황Rev2_SV-650生产品质日报新样式（10）月" xfId="435"/>
    <cellStyle name="7_VCA 조립 및 D900 일일품질현황_VCA 조립 및 D900 일일품질현황Rev2_VCA 조립 및 D900 일일품질현황Rev2_SV-650生产品质日报新样式（10）月_(0317) U900 3월 91.6K" xfId="436"/>
    <cellStyle name="7_VCA 조립 및 D900 일일품질현황_VCA 조립 및 D900 일일품질현황Rev2_VCA 조립 및 D900 일일품질현황Rev2_SV-650生产品质日报新样式（10）月_(0317) U900 3월 K" xfId="437"/>
    <cellStyle name="7_VCA 조립 및 D900 일일품질현황_VCA 조립 및 D900 일일품질현황Rev2_VCA 조립 및 D900 일일품질현황Rev2_SV-650生产品质日报新样式（10）月_(080307) U900 3월 운영방안_신지훈" xfId="438"/>
    <cellStyle name="7_VCA 조립 및 D900 일일품질현황_VCA 조립 및 D900 일일품질현황Rev2_VCA 조립 및 D900 일일품질현황Rev2_SV-650生产品质日报新样式（10）月_(080311) U900(Soul) 주요 원자재 3월 입고 수정계획_협의결과_신지훈_1" xfId="439"/>
    <cellStyle name="7_VCA 조립 및 D900 일일품질현황_VCA 조립 및 D900 일일품질현황Rev2_VCA 조립 및 D900 일일품질현황Rev2_VCA 조립 및 D900 일일품질현황Rev3" xfId="440"/>
    <cellStyle name="7_VCA 조립 및 D900 일일품질현황_VCA 조립 및 D900 일일품질현황Rev2_VCA 조립 및 D900 일일품질현황Rev2_VCA 조립 및 D900 일일품질현황Rev3_(0317) U900 3월 91.6K" xfId="441"/>
    <cellStyle name="7_VCA 조립 및 D900 일일품질현황_VCA 조립 및 D900 일일품질현황Rev2_VCA 조립 및 D900 일일품질현황Rev2_VCA 조립 및 D900 일일품질현황Rev3_(0317) U900 3월 K" xfId="442"/>
    <cellStyle name="7_VCA 조립 및 D900 일일품질현황_VCA 조립 및 D900 일일품질현황Rev2_VCA 조립 및 D900 일일품질현황Rev2_VCA 조립 및 D900 일일품질현황Rev3_(080307) U900 3월 운영방안_신지훈" xfId="443"/>
    <cellStyle name="7_VCA 조립 및 D900 일일품질현황_VCA 조립 및 D900 일일품질현황Rev2_VCA 조립 및 D900 일일품질현황Rev2_VCA 조립 및 D900 일일품질현황Rev3_(080311) U900(Soul) 주요 원자재 3월 입고 수정계획_협의결과_신지훈_1" xfId="444"/>
    <cellStyle name="7_VCA 조립 및 D900 일일품질현황_VCA 조립 및 D900 일일품질현황Rev2_VCA 조립 및 D900 일일품질현황Rev2_VCA 조립 및 D900 일일품질현황Rev3_SV-650生产品质日报新样式（10）月" xfId="445"/>
    <cellStyle name="7_VCA 조립 및 D900 일일품질현황_VCA 조립 및 D900 일일품질현황Rev2_VCA 조립 및 D900 일일품질현황Rev2_VCA 조립 및 D900 일일품질현황Rev3_SV-650生产品质日报新样式（10）月_(0317) U900 3월 91.6K" xfId="446"/>
    <cellStyle name="7_VCA 조립 및 D900 일일품질현황_VCA 조립 및 D900 일일품질현황Rev2_VCA 조립 및 D900 일일품질현황Rev2_VCA 조립 및 D900 일일품질현황Rev3_SV-650生产品质日报新样式（10）月_(0317) U900 3월 K" xfId="447"/>
    <cellStyle name="7_VCA 조립 및 D900 일일품질현황_VCA 조립 및 D900 일일품질현황Rev2_VCA 조립 및 D900 일일품질현황Rev2_VCA 조립 및 D900 일일품질현황Rev3_SV-650生产品质日报新样式（10）月_(080307) U900 3월 운영방안_신지훈" xfId="448"/>
    <cellStyle name="7_VCA 조립 및 D900 일일품질현황_VCA 조립 및 D900 일일품질현황Rev2_VCA 조립 및 D900 일일품질현황Rev2_VCA 조립 및 D900 일일품질현황Rev3_SV-650生产品质日报新样式（10）月_(080311) U900(Soul) 주요 원자재 3월 입고 수정계획_협의결과_신지훈_1" xfId="449"/>
    <cellStyle name="7_VCA 조립 및 D900 일일품질현황_VCA 조립 및 D900 일일품질현황Rev2_VCA 조립 및 D900 일일품질현황Rev2_VCA 조립 및 D900 일일품질현황Rev3_최종" xfId="450"/>
    <cellStyle name="7_VCA 조립 및 D900 일일품질현황_VCA 조립 및 D900 일일품질현황Rev2_VCA 조립 및 D900 일일품질현황Rev2_VCA 조립 및 D900 일일품질현황Rev3_최종_(0317) U900 3월 91.6K" xfId="451"/>
    <cellStyle name="7_VCA 조립 및 D900 일일품질현황_VCA 조립 및 D900 일일품질현황Rev2_VCA 조립 및 D900 일일품질현황Rev2_VCA 조립 및 D900 일일품질현황Rev3_최종_(0317) U900 3월 K" xfId="452"/>
    <cellStyle name="7_VCA 조립 및 D900 일일품질현황_VCA 조립 및 D900 일일품질현황Rev2_VCA 조립 및 D900 일일품질현황Rev2_VCA 조립 및 D900 일일품질현황Rev3_최종_(080307) U900 3월 운영방안_신지훈" xfId="453"/>
    <cellStyle name="7_VCA 조립 및 D900 일일품질현황_VCA 조립 및 D900 일일품질현황Rev2_VCA 조립 및 D900 일일품질현황Rev2_VCA 조립 및 D900 일일품질현황Rev3_최종_(080311) U900(Soul) 주요 원자재 3월 입고 수정계획_협의결과_신지훈_1" xfId="454"/>
    <cellStyle name="7_VCA 조립 및 D900 일일품질현황_VCA 조립 및 D900 일일품질현황Rev2_VCA 조립 및 D900 일일품질현황Rev2_VCA 조립 및 D900 일일품질현황Rev3_최종_19169" xfId="455"/>
    <cellStyle name="7_VCA 조립 및 D900 일일품질현황_VCA 조립 및 D900 일일품질현황Rev2_VCA 조립 및 D900 일일품질현황Rev2_VCA 조립 및 D900 일일품질현황Rev3_최종_19169_(0317) U900 3월 91.6K" xfId="456"/>
    <cellStyle name="7_VCA 조립 및 D900 일일품질현황_VCA 조립 및 D900 일일품질현황Rev2_VCA 조립 및 D900 일일품질현황Rev2_VCA 조립 및 D900 일일품질현황Rev3_최종_19169_(0317) U900 3월 K" xfId="457"/>
    <cellStyle name="7_VCA 조립 및 D900 일일품질현황_VCA 조립 및 D900 일일품질현황Rev2_VCA 조립 및 D900 일일품질현황Rev2_VCA 조립 및 D900 일일품질현황Rev3_최종_19169_(080307) U900 3월 운영방안_신지훈" xfId="458"/>
    <cellStyle name="7_VCA 조립 및 D900 일일품질현황_VCA 조립 및 D900 일일품질현황Rev2_VCA 조립 및 D900 일일품질현황Rev2_VCA 조립 및 D900 일일품질현황Rev3_최종_19169_(080311) U900(Soul) 주요 원자재 3월 입고 수정계획_협의결과_신지훈_1" xfId="459"/>
    <cellStyle name="7_VCA 조립 및 D900 일일품질현황_VCA 조립 및 D900 일일품질현황Rev2_VCA 조립 및 D900 일일품질현황Rev2_VCA 조립 및 D900 일일품질현황Rev3_최종_19169_SV-650生产品质日报新样式（10）月" xfId="460"/>
    <cellStyle name="7_VCA 조립 및 D900 일일품질현황_VCA 조립 및 D900 일일품질현황Rev2_VCA 조립 및 D900 일일품질현황Rev2_VCA 조립 및 D900 일일품질현황Rev3_최종_19169_SV-650生产品质日报新样式（10）月_(0317) U900 3월 91.6K" xfId="461"/>
    <cellStyle name="7_VCA 조립 및 D900 일일품질현황_VCA 조립 및 D900 일일품질현황Rev2_VCA 조립 및 D900 일일품질현황Rev2_VCA 조립 및 D900 일일품질현황Rev3_최종_19169_SV-650生产品质日报新样式（10）月_(0317) U900 3월 K" xfId="462"/>
    <cellStyle name="7_VCA 조립 및 D900 일일품질현황_VCA 조립 및 D900 일일품질현황Rev2_VCA 조립 및 D900 일일품질현황Rev2_VCA 조립 및 D900 일일품질현황Rev3_최종_19169_SV-650生产品质日报新样式（10）月_(080307) U900 3월 운영방안_신지훈" xfId="463"/>
    <cellStyle name="7_VCA 조립 및 D900 일일품질현황_VCA 조립 및 D900 일일품질현황Rev2_VCA 조립 및 D900 일일품질현황Rev2_VCA 조립 및 D900 일일품질현황Rev3_최종_19169_SV-650生产品质日报新样式（10）月_(080311) U900(Soul) 주요 원자재 3월 입고 수정계획_협의결과_신지훈_1" xfId="464"/>
    <cellStyle name="7_VCA 조립 및 D900 일일품질현황_VCA 조립 및 D900 일일품질현황Rev2_VCA 조립 및 D900 일일품질현황Rev2_VCA 조립 및 D900 일일품질현황Rev3_최종_SV-650生产品质日报新样式（10）月" xfId="465"/>
    <cellStyle name="7_VCA 조립 및 D900 일일품질현황_VCA 조립 및 D900 일일품질현황Rev2_VCA 조립 및 D900 일일품질현황Rev2_VCA 조립 및 D900 일일품질현황Rev3_최종_SV-650生产品质日报新样式（10）月_(0317) U900 3월 91.6K" xfId="466"/>
    <cellStyle name="7_VCA 조립 및 D900 일일품질현황_VCA 조립 및 D900 일일품질현황Rev2_VCA 조립 및 D900 일일품질현황Rev2_VCA 조립 및 D900 일일품질현황Rev3_최종_SV-650生产品质日报新样式（10）月_(0317) U900 3월 K" xfId="467"/>
    <cellStyle name="7_VCA 조립 및 D900 일일품질현황_VCA 조립 및 D900 일일품질현황Rev2_VCA 조립 및 D900 일일품질현황Rev2_VCA 조립 및 D900 일일품질현황Rev3_최종_SV-650生产品质日报新样式（10）月_(080307) U900 3월 운영방안_신지훈" xfId="468"/>
    <cellStyle name="7_VCA 조립 및 D900 일일품질현황_VCA 조립 및 D900 일일품질현황Rev2_VCA 조립 및 D900 일일품질현황Rev2_VCA 조립 및 D900 일일품질현황Rev3_최종_SV-650生产品质日报新样式（10）月_(080311) U900(Soul) 주요 원자재 3월 입고 수정계획_협의결과_신지훈_1" xfId="469"/>
    <cellStyle name="7_VCA 조립 및 D900 일일품질현황_VCA 조립 및 D900 일일품질현황Rev3" xfId="470"/>
    <cellStyle name="7_VCA 조립 및 D900 일일품질현황_VCA 조립 및 D900 일일품질현황Rev3_(0317) U900 3월 91.6K" xfId="471"/>
    <cellStyle name="7_VCA 조립 및 D900 일일품질현황_VCA 조립 및 D900 일일품질현황Rev3_(0317) U900 3월 K" xfId="472"/>
    <cellStyle name="7_VCA 조립 및 D900 일일품질현황_VCA 조립 및 D900 일일품질현황Rev3_(080307) U900 3월 운영방안_신지훈" xfId="473"/>
    <cellStyle name="7_VCA 조립 및 D900 일일품질현황_VCA 조립 및 D900 일일품질현황Rev3_(080311) U900(Soul) 주요 원자재 3월 입고 수정계획_협의결과_신지훈_1" xfId="474"/>
    <cellStyle name="7_VCA 조립 및 D900 일일품질현황_VCA 조립 및 D900 일일품질현황Rev3_SV-650生产品质日报新样式（10）月" xfId="475"/>
    <cellStyle name="7_VCA 조립 및 D900 일일품질현황_VCA 조립 및 D900 일일품질현황Rev3_SV-650生产品质日报新样式（10）月_(0317) U900 3월 91.6K" xfId="476"/>
    <cellStyle name="7_VCA 조립 및 D900 일일품질현황_VCA 조립 및 D900 일일품질현황Rev3_SV-650生产品质日报新样式（10）月_(0317) U900 3월 K" xfId="477"/>
    <cellStyle name="7_VCA 조립 및 D900 일일품질현황_VCA 조립 및 D900 일일품질현황Rev3_SV-650生产品质日报新样式（10）月_(080307) U900 3월 운영방안_신지훈" xfId="478"/>
    <cellStyle name="7_VCA 조립 및 D900 일일품질현황_VCA 조립 및 D900 일일품질현황Rev3_SV-650生产品质日报新样式（10）月_(080311) U900(Soul) 주요 원자재 3월 입고 수정계획_협의결과_신지훈_1" xfId="479"/>
    <cellStyle name="7_VCA 조립 및 D900 일일품질현황_VCA 조립 및 D900 일일품질현황Rev3_최종" xfId="480"/>
    <cellStyle name="7_VCA 조립 및 D900 일일품질현황_VCA 조립 및 D900 일일품질현황Rev3_최종_(0317) U900 3월 91.6K" xfId="481"/>
    <cellStyle name="7_VCA 조립 및 D900 일일품질현황_VCA 조립 및 D900 일일품질현황Rev3_최종_(0317) U900 3월 K" xfId="482"/>
    <cellStyle name="7_VCA 조립 및 D900 일일품질현황_VCA 조립 및 D900 일일품질현황Rev3_최종_(080307) U900 3월 운영방안_신지훈" xfId="483"/>
    <cellStyle name="7_VCA 조립 및 D900 일일품질현황_VCA 조립 및 D900 일일품질현황Rev3_최종_(080311) U900(Soul) 주요 원자재 3월 입고 수정계획_협의결과_신지훈_1" xfId="484"/>
    <cellStyle name="7_VCA 조립 및 D900 일일품질현황_VCA 조립 및 D900 일일품질현황Rev3_최종_19169" xfId="485"/>
    <cellStyle name="7_VCA 조립 및 D900 일일품질현황_VCA 조립 및 D900 일일품질현황Rev3_최종_19169_(0317) U900 3월 91.6K" xfId="486"/>
    <cellStyle name="7_VCA 조립 및 D900 일일품질현황_VCA 조립 및 D900 일일품질현황Rev3_최종_19169_(0317) U900 3월 K" xfId="487"/>
    <cellStyle name="7_VCA 조립 및 D900 일일품질현황_VCA 조립 및 D900 일일품질현황Rev3_최종_19169_(080307) U900 3월 운영방안_신지훈" xfId="488"/>
    <cellStyle name="7_VCA 조립 및 D900 일일품질현황_VCA 조립 및 D900 일일품질현황Rev3_최종_19169_(080311) U900(Soul) 주요 원자재 3월 입고 수정계획_협의결과_신지훈_1" xfId="489"/>
    <cellStyle name="7_VCA 조립 및 D900 일일품질현황_VCA 조립 및 D900 일일품질현황Rev3_최종_19169_SV-650生产品质日报新样式（10）月" xfId="490"/>
    <cellStyle name="7_VCA 조립 및 D900 일일품질현황_VCA 조립 및 D900 일일품질현황Rev3_최종_19169_SV-650生产品质日报新样式（10）月_(0317) U900 3월 91.6K" xfId="491"/>
    <cellStyle name="7_VCA 조립 및 D900 일일품질현황_VCA 조립 및 D900 일일품질현황Rev3_최종_19169_SV-650生产品质日报新样式（10）月_(0317) U900 3월 K" xfId="492"/>
    <cellStyle name="7_VCA 조립 및 D900 일일품질현황_VCA 조립 및 D900 일일품질현황Rev3_최종_19169_SV-650生产品质日报新样式（10）月_(080307) U900 3월 운영방안_신지훈" xfId="493"/>
    <cellStyle name="7_VCA 조립 및 D900 일일품질현황_VCA 조립 및 D900 일일품질현황Rev3_최종_19169_SV-650生产品质日报新样式（10）月_(080311) U900(Soul) 주요 원자재 3월 입고 수정계획_협의결과_신지훈_1" xfId="494"/>
    <cellStyle name="7_VCA 조립 및 D900 일일품질현황_VCA 조립 및 D900 일일품질현황Rev3_최종_SV-650生产品质日报新样式（10）月" xfId="495"/>
    <cellStyle name="7_VCA 조립 및 D900 일일품질현황_VCA 조립 및 D900 일일품질현황Rev3_최종_SV-650生产品质日报新样式（10）月_(0317) U900 3월 91.6K" xfId="496"/>
    <cellStyle name="7_VCA 조립 및 D900 일일품질현황_VCA 조립 및 D900 일일품질현황Rev3_최종_SV-650生产品质日报新样式（10）月_(0317) U900 3월 K" xfId="497"/>
    <cellStyle name="7_VCA 조립 및 D900 일일품질현황_VCA 조립 및 D900 일일품질현황Rev3_최종_SV-650生产品质日报新样式（10）月_(080307) U900 3월 운영방안_신지훈" xfId="498"/>
    <cellStyle name="7_VCA 조립 및 D900 일일품질현황_VCA 조립 및 D900 일일품질현황Rev3_최종_SV-650生产品质日报新样式（10）月_(080311) U900(Soul) 주요 원자재 3월 입고 수정계획_협의결과_신지훈_1" xfId="499"/>
    <cellStyle name="7_VCA 조립 및 D900 일일품질현황Rev2" xfId="500"/>
    <cellStyle name="7_VCA 조립 및 D900 일일품질현황Rev2_(0317) U900 3월 91.6K" xfId="501"/>
    <cellStyle name="7_VCA 조립 및 D900 일일품질현황Rev2_(0317) U900 3월 K" xfId="502"/>
    <cellStyle name="7_VCA 조립 및 D900 일일품질현황Rev2_(080307) U900 3월 운영방안_신지훈" xfId="503"/>
    <cellStyle name="7_VCA 조립 및 D900 일일품질현황Rev2_(080311) U900(Soul) 주요 원자재 3월 입고 수정계획_협의결과_신지훈_1" xfId="504"/>
    <cellStyle name="7_VCA 조립 및 D900 일일품질현황Rev2_(10월)VCA 조립 및 D900 일일품질현황Rev3(new)" xfId="505"/>
    <cellStyle name="7_VCA 조립 및 D900 일일품질현황Rev2_(10월)VCA 조립 및 D900 일일품질현황Rev3(new)_(0317) U900 3월 91.6K" xfId="506"/>
    <cellStyle name="7_VCA 조립 및 D900 일일품질현황Rev2_(10월)VCA 조립 및 D900 일일품질현황Rev3(new)_(0317) U900 3월 K" xfId="507"/>
    <cellStyle name="7_VCA 조립 및 D900 일일품질현황Rev2_(10월)VCA 조립 및 D900 일일품질현황Rev3(new)_(080307) U900 3월 운영방안_신지훈" xfId="508"/>
    <cellStyle name="7_VCA 조립 및 D900 일일품질현황Rev2_(10월)VCA 조립 및 D900 일일품질현황Rev3(new)_(080311) U900(Soul) 주요 원자재 3월 입고 수정계획_협의결과_신지훈_1" xfId="509"/>
    <cellStyle name="7_VCA 조립 및 D900 일일품질현황Rev2_(10월)VCA 조립 및 D900 일일품질현황Rev3(new)_SV-650生产品质日报新样式（10）月" xfId="510"/>
    <cellStyle name="7_VCA 조립 및 D900 일일품질현황Rev2_(10월)VCA 조립 및 D900 일일품질현황Rev3(new)_SV-650生产品质日报新样式（10）月_(0317) U900 3월 91.6K" xfId="511"/>
    <cellStyle name="7_VCA 조립 및 D900 일일품질현황Rev2_(10월)VCA 조립 및 D900 일일품질현황Rev3(new)_SV-650生产品质日报新样式（10）月_(0317) U900 3월 K" xfId="512"/>
    <cellStyle name="7_VCA 조립 및 D900 일일품질현황Rev2_(10월)VCA 조립 및 D900 일일품질현황Rev3(new)_SV-650生产品质日报新样式（10）月_(080307) U900 3월 운영방안_신지훈" xfId="513"/>
    <cellStyle name="7_VCA 조립 및 D900 일일품질현황Rev2_(10월)VCA 조립 및 D900 일일품질현황Rev3(new)_SV-650生产品质日报新样式（10）月_(080311) U900(Soul) 주요 원자재 3월 입고 수정계획_협의결과_신지훈_1" xfId="514"/>
    <cellStyle name="7_VCA 조립 및 D900 일일품질현황Rev2_SV-650生产品质日报新样式（10）月" xfId="515"/>
    <cellStyle name="7_VCA 조립 및 D900 일일품질현황Rev2_SV-650生产品质日报新样式（10）月_(0317) U900 3월 91.6K" xfId="516"/>
    <cellStyle name="7_VCA 조립 및 D900 일일품질현황Rev2_SV-650生产品质日报新样式（10）月_(0317) U900 3월 K" xfId="517"/>
    <cellStyle name="7_VCA 조립 및 D900 일일품질현황Rev2_SV-650生产品质日报新样式（10）月_(080307) U900 3월 운영방안_신지훈" xfId="518"/>
    <cellStyle name="7_VCA 조립 및 D900 일일품질현황Rev2_SV-650生产品质日报新样式（10）月_(080311) U900(Soul) 주요 원자재 3월 입고 수정계획_협의결과_신지훈_1" xfId="519"/>
    <cellStyle name="7_VCA 조립 및 D900 일일품질현황Rev2_VCA 조립 및 D900 일일품질현황Rev3" xfId="520"/>
    <cellStyle name="7_VCA 조립 및 D900 일일품질현황Rev2_VCA 조립 및 D900 일일품질현황Rev3_(0317) U900 3월 91.6K" xfId="521"/>
    <cellStyle name="7_VCA 조립 및 D900 일일품질현황Rev2_VCA 조립 및 D900 일일품질현황Rev3_(0317) U900 3월 K" xfId="522"/>
    <cellStyle name="7_VCA 조립 및 D900 일일품질현황Rev2_VCA 조립 및 D900 일일품질현황Rev3_(080307) U900 3월 운영방안_신지훈" xfId="523"/>
    <cellStyle name="7_VCA 조립 및 D900 일일품질현황Rev2_VCA 조립 및 D900 일일품질현황Rev3_(080311) U900(Soul) 주요 원자재 3월 입고 수정계획_협의결과_신지훈_1" xfId="524"/>
    <cellStyle name="7_VCA 조립 및 D900 일일품질현황Rev2_VCA 조립 및 D900 일일품질현황Rev3_SV-650生产品质日报新样式（10）月" xfId="525"/>
    <cellStyle name="7_VCA 조립 및 D900 일일품질현황Rev2_VCA 조립 및 D900 일일품질현황Rev3_SV-650生产品质日报新样式（10）月_(0317) U900 3월 91.6K" xfId="526"/>
    <cellStyle name="7_VCA 조립 및 D900 일일품질현황Rev2_VCA 조립 및 D900 일일품질현황Rev3_SV-650生产品质日报新样式（10）月_(0317) U900 3월 K" xfId="527"/>
    <cellStyle name="7_VCA 조립 및 D900 일일품질현황Rev2_VCA 조립 및 D900 일일품질현황Rev3_SV-650生产品质日报新样式（10）月_(080307) U900 3월 운영방안_신지훈" xfId="528"/>
    <cellStyle name="7_VCA 조립 및 D900 일일품질현황Rev2_VCA 조립 및 D900 일일품질현황Rev3_SV-650生产品质日报新样式（10）月_(080311) U900(Soul) 주요 원자재 3월 입고 수정계획_협의결과_신지훈_1" xfId="529"/>
    <cellStyle name="7_VCA 조립 및 D900 일일품질현황Rev2_VCA 조립 및 D900 일일품질현황Rev3_최종" xfId="530"/>
    <cellStyle name="7_VCA 조립 및 D900 일일품질현황Rev2_VCA 조립 및 D900 일일품질현황Rev3_최종_(0317) U900 3월 91.6K" xfId="531"/>
    <cellStyle name="7_VCA 조립 및 D900 일일품질현황Rev2_VCA 조립 및 D900 일일품질현황Rev3_최종_(0317) U900 3월 K" xfId="532"/>
    <cellStyle name="7_VCA 조립 및 D900 일일품질현황Rev2_VCA 조립 및 D900 일일품질현황Rev3_최종_(080307) U900 3월 운영방안_신지훈" xfId="533"/>
    <cellStyle name="7_VCA 조립 및 D900 일일품질현황Rev2_VCA 조립 및 D900 일일품질현황Rev3_최종_(080311) U900(Soul) 주요 원자재 3월 입고 수정계획_협의결과_신지훈_1" xfId="534"/>
    <cellStyle name="7_VCA 조립 및 D900 일일품질현황Rev2_VCA 조립 및 D900 일일품질현황Rev3_최종_19169" xfId="535"/>
    <cellStyle name="7_VCA 조립 및 D900 일일품질현황Rev2_VCA 조립 및 D900 일일품질현황Rev3_최종_19169_(0317) U900 3월 91.6K" xfId="536"/>
    <cellStyle name="7_VCA 조립 및 D900 일일품질현황Rev2_VCA 조립 및 D900 일일품질현황Rev3_최종_19169_(0317) U900 3월 K" xfId="537"/>
    <cellStyle name="7_VCA 조립 및 D900 일일품질현황Rev2_VCA 조립 및 D900 일일품질현황Rev3_최종_19169_(080307) U900 3월 운영방안_신지훈" xfId="538"/>
    <cellStyle name="7_VCA 조립 및 D900 일일품질현황Rev2_VCA 조립 및 D900 일일품질현황Rev3_최종_19169_(080311) U900(Soul) 주요 원자재 3월 입고 수정계획_협의결과_신지훈_1" xfId="539"/>
    <cellStyle name="7_VCA 조립 및 D900 일일품질현황Rev2_VCA 조립 및 D900 일일품질현황Rev3_최종_19169_SV-650生产品质日报新样式（10）月" xfId="540"/>
    <cellStyle name="7_VCA 조립 및 D900 일일품질현황Rev2_VCA 조립 및 D900 일일품질현황Rev3_최종_19169_SV-650生产品质日报新样式（10）月_(0317) U900 3월 91.6K" xfId="541"/>
    <cellStyle name="7_VCA 조립 및 D900 일일품질현황Rev2_VCA 조립 및 D900 일일품질현황Rev3_최종_19169_SV-650生产品质日报新样式（10）月_(0317) U900 3월 K" xfId="542"/>
    <cellStyle name="7_VCA 조립 및 D900 일일품질현황Rev2_VCA 조립 및 D900 일일품질현황Rev3_최종_19169_SV-650生产品质日报新样式（10）月_(080307) U900 3월 운영방안_신지훈" xfId="543"/>
    <cellStyle name="7_VCA 조립 및 D900 일일품질현황Rev2_VCA 조립 및 D900 일일품질현황Rev3_최종_19169_SV-650生产品质日报新样式（10）月_(080311) U900(Soul) 주요 원자재 3월 입고 수정계획_협의결과_신지훈_1" xfId="544"/>
    <cellStyle name="7_VCA 조립 및 D900 일일품질현황Rev2_VCA 조립 및 D900 일일품질현황Rev3_최종_SV-650生产品质日报新样式（10）月" xfId="545"/>
    <cellStyle name="7_VCA 조립 및 D900 일일품질현황Rev2_VCA 조립 및 D900 일일품질현황Rev3_최종_SV-650生产品质日报新样式（10）月_(0317) U900 3월 91.6K" xfId="546"/>
    <cellStyle name="7_VCA 조립 및 D900 일일품질현황Rev2_VCA 조립 및 D900 일일품질현황Rev3_최종_SV-650生产品质日报新样式（10）月_(0317) U900 3월 K" xfId="547"/>
    <cellStyle name="7_VCA 조립 및 D900 일일품질현황Rev2_VCA 조립 및 D900 일일품질현황Rev3_최종_SV-650生产品质日报新样式（10）月_(080307) U900 3월 운영방안_신지훈" xfId="548"/>
    <cellStyle name="7_VCA 조립 및 D900 일일품질현황Rev2_VCA 조립 및 D900 일일품질현황Rev3_최종_SV-650生产品质日报新样式（10）月_(080311) U900(Soul) 주요 원자재 3월 입고 수정계획_협의결과_신지훈_1" xfId="549"/>
    <cellStyle name="7_생산계획_부산_0726(공지용)" xfId="550"/>
    <cellStyle name="7_생산계획_부산_0726(공지용)_(0317) U900 3월 91.6K" xfId="551"/>
    <cellStyle name="7_생산계획_부산_0726(공지용)_(0317) U900 3월 K" xfId="552"/>
    <cellStyle name="7_생산계획_부산_0726(공지용)_(080307) U900 3월 운영방안_신지훈" xfId="553"/>
    <cellStyle name="7_생산계획_부산_0726(공지용)_(080311) U900(Soul) 주요 원자재 3월 입고 수정계획_협의결과_신지훈_1" xfId="554"/>
    <cellStyle name="7_생산계획_부산_0726(공지용)_11월 COB 운영" xfId="555"/>
    <cellStyle name="7_생산계획_부산_0726(공지용)_11월 COB 운영_(0317) U900 3월 91.6K" xfId="556"/>
    <cellStyle name="7_생산계획_부산_0726(공지용)_11월 COB 운영_(0317) U900 3월 K" xfId="557"/>
    <cellStyle name="7_생산계획_부산_0726(공지용)_11월 COB 운영_(080307) U900 3월 운영방안_신지훈" xfId="558"/>
    <cellStyle name="7_생산계획_부산_0726(공지용)_11월 COB 운영_(080311) U900(Soul) 주요 원자재 3월 입고 수정계획_협의결과_신지훈_1" xfId="559"/>
    <cellStyle name="7_생산계획_부산_0726(공지용)_11월 COB 운영_11월 COB 운영(20061027)" xfId="560"/>
    <cellStyle name="7_생산계획_부산_0726(공지용)_11월 COB 운영_11월 COB 운영(20061027)_(0317) U900 3월 91.6K" xfId="561"/>
    <cellStyle name="7_생산계획_부산_0726(공지용)_11월 COB 운영_11월 COB 운영(20061027)_(0317) U900 3월 K" xfId="562"/>
    <cellStyle name="7_생산계획_부산_0726(공지용)_11월 COB 운영_11월 COB 운영(20061027)_(080307) U900 3월 운영방안_신지훈" xfId="563"/>
    <cellStyle name="7_생산계획_부산_0726(공지용)_11월 COB 운영_11월 COB 운영(20061027)_(080311) U900(Soul) 주요 원자재 3월 입고 수정계획_협의결과_신지훈_1" xfId="564"/>
    <cellStyle name="7_생산계획_부산_0726(공지용)_8월 28일 생산계획" xfId="565"/>
    <cellStyle name="7_생산계획_부산_0726(공지용)_8월 28일 생산계획_(0317) U900 3월 91.6K" xfId="566"/>
    <cellStyle name="7_생산계획_부산_0726(공지용)_8월 28일 생산계획_(0317) U900 3월 K" xfId="567"/>
    <cellStyle name="7_생산계획_부산_0726(공지용)_8월 28일 생산계획_(080307) U900 3월 운영방안_신지훈" xfId="568"/>
    <cellStyle name="7_생산계획_부산_0726(공지용)_8월 28일 생산계획_(080311) U900(Soul) 주요 원자재 3월 입고 수정계획_협의결과_신지훈_1" xfId="569"/>
    <cellStyle name="7_생산계획_부산_0726(공지용)_8월 28일 생산계획_11월 COB 운영(20061027)" xfId="570"/>
    <cellStyle name="7_생산계획_부산_0726(공지용)_8월 28일 생산계획_11월 COB 운영(20061027)_(0317) U900 3월 91.6K" xfId="571"/>
    <cellStyle name="7_생산계획_부산_0726(공지용)_8월 28일 생산계획_11월 COB 운영(20061027)_(0317) U900 3월 K" xfId="572"/>
    <cellStyle name="7_생산계획_부산_0726(공지용)_8월 28일 생산계획_11월 COB 운영(20061027)_(080307) U900 3월 운영방안_신지훈" xfId="573"/>
    <cellStyle name="7_생산계획_부산_0726(공지용)_8월 28일 생산계획_11월 COB 운영(20061027)_(080311) U900(Soul) 주요 원자재 3월 입고 수정계획_협의결과_신지훈_1" xfId="574"/>
    <cellStyle name="7_생산계획_부산_0726(공지용)_LSI Sensor 진행사항 (061012)" xfId="575"/>
    <cellStyle name="7_생산계획_부산_0726(공지용)_LSI Sensor 진행사항 (061012)_(0317) U900 3월 91.6K" xfId="576"/>
    <cellStyle name="7_생산계획_부산_0726(공지용)_LSI Sensor 진행사항 (061012)_(0317) U900 3월 K" xfId="577"/>
    <cellStyle name="7_생산계획_부산_0726(공지용)_LSI Sensor 진행사항 (061012)_(080307) U900 3월 운영방안_신지훈" xfId="578"/>
    <cellStyle name="7_생산계획_부산_0726(공지용)_LSI Sensor 진행사항 (061012)_(080311) U900(Soul) 주요 원자재 3월 입고 수정계획_협의결과_신지훈_1" xfId="579"/>
    <cellStyle name="7_생산계획_부산_0726(공지용)_LSI Sensor 진행사항 (061012)_11월 COB 운영(20061027)" xfId="580"/>
    <cellStyle name="7_생산계획_부산_0726(공지용)_LSI Sensor 진행사항 (061012)_11월 COB 운영(20061027)_(0317) U900 3월 91.6K" xfId="581"/>
    <cellStyle name="7_생산계획_부산_0726(공지용)_LSI Sensor 진행사항 (061012)_11월 COB 운영(20061027)_(0317) U900 3월 K" xfId="582"/>
    <cellStyle name="7_생산계획_부산_0726(공지용)_LSI Sensor 진행사항 (061012)_11월 COB 운영(20061027)_(080307) U900 3월 운영방안_신지훈" xfId="583"/>
    <cellStyle name="7_생산계획_부산_0726(공지용)_LSI Sensor 진행사항 (061012)_11월 COB 운영(20061027)_(080311) U900(Soul) 주요 원자재 3월 입고 수정계획_협의결과_신지훈_1" xfId="584"/>
    <cellStyle name="7_생산계획_부산_0726(공지용)_LSI Sensor 진행사항 (061013)" xfId="585"/>
    <cellStyle name="7_생산계획_부산_0726(공지용)_LSI Sensor 진행사항 (061013)_(0317) U900 3월 91.6K" xfId="586"/>
    <cellStyle name="7_생산계획_부산_0726(공지용)_LSI Sensor 진행사항 (061013)_(0317) U900 3월 K" xfId="587"/>
    <cellStyle name="7_생산계획_부산_0726(공지용)_LSI Sensor 진행사항 (061013)_(080307) U900 3월 운영방안_신지훈" xfId="588"/>
    <cellStyle name="7_생산계획_부산_0726(공지용)_LSI Sensor 진행사항 (061013)_(080311) U900(Soul) 주요 원자재 3월 입고 수정계획_협의결과_신지훈_1" xfId="589"/>
    <cellStyle name="7_생산계획_부산_0726(공지용)_LSI Sensor 진행사항 (061013)_11월 COB 운영(20061027)" xfId="590"/>
    <cellStyle name="7_생산계획_부산_0726(공지용)_LSI Sensor 진행사항 (061013)_11월 COB 운영(20061027)_(0317) U900 3월 91.6K" xfId="591"/>
    <cellStyle name="7_생산계획_부산_0726(공지용)_LSI Sensor 진행사항 (061013)_11월 COB 운영(20061027)_(0317) U900 3월 K" xfId="592"/>
    <cellStyle name="7_생산계획_부산_0726(공지용)_LSI Sensor 진행사항 (061013)_11월 COB 운영(20061027)_(080307) U900 3월 운영방안_신지훈" xfId="593"/>
    <cellStyle name="7_생산계획_부산_0726(공지용)_LSI Sensor 진행사항 (061013)_11월 COB 운영(20061027)_(080311) U900(Soul) 주요 원자재 3월 입고 수정계획_협의결과_신지훈_1" xfId="594"/>
    <cellStyle name="7_생산계획_부산_0726(공지용)_생산계획_부산_0825" xfId="595"/>
    <cellStyle name="7_생산계획_부산_0726(공지용)_생산계획_부산_0825_(0317) U900 3월 91.6K" xfId="596"/>
    <cellStyle name="7_생산계획_부산_0726(공지용)_생산계획_부산_0825_(0317) U900 3월 K" xfId="597"/>
    <cellStyle name="7_생산계획_부산_0726(공지용)_생산계획_부산_0825_(080307) U900 3월 운영방안_신지훈" xfId="598"/>
    <cellStyle name="7_생산계획_부산_0726(공지용)_생산계획_부산_0825_(080311) U900(Soul) 주요 원자재 3월 입고 수정계획_협의결과_신지훈_1" xfId="599"/>
    <cellStyle name="7_생산계획_부산_0726(공지용)_생산계획_부산_0825_11월 COB 운영(20061027)" xfId="600"/>
    <cellStyle name="7_생산계획_부산_0726(공지용)_생산계획_부산_0825_11월 COB 운영(20061027)_(0317) U900 3월 91.6K" xfId="601"/>
    <cellStyle name="7_생산계획_부산_0726(공지용)_생산계획_부산_0825_11월 COB 운영(20061027)_(0317) U900 3월 K" xfId="602"/>
    <cellStyle name="7_생산계획_부산_0726(공지용)_생산계획_부산_0825_11월 COB 운영(20061027)_(080307) U900 3월 운영방안_신지훈" xfId="603"/>
    <cellStyle name="7_생산계획_부산_0726(공지용)_생산계획_부산_0825_11월 COB 운영(20061027)_(080311) U900(Soul) 주요 원자재 3월 입고 수정계획_협의결과_신지훈_1" xfId="604"/>
    <cellStyle name="7_생산계획_부산_0726(공지용)_생산계획_부산_0924 (공지)" xfId="605"/>
    <cellStyle name="7_생산계획_부산_0726(공지용)_생산계획_부산_0924 (공지)_(0317) U900 3월 91.6K" xfId="606"/>
    <cellStyle name="7_생산계획_부산_0726(공지용)_생산계획_부산_0924 (공지)_(0317) U900 3월 K" xfId="607"/>
    <cellStyle name="7_생산계획_부산_0726(공지용)_생산계획_부산_0924 (공지)_(080307) U900 3월 운영방안_신지훈" xfId="608"/>
    <cellStyle name="7_생산계획_부산_0726(공지용)_생산계획_부산_0924 (공지)_(080311) U900(Soul) 주요 원자재 3월 입고 수정계획_협의결과_신지훈_1" xfId="609"/>
    <cellStyle name="7_생산계획_부산_0726(공지용)_생산계획_부산_0924 (공지)_11월 COB 운영(20061027)" xfId="610"/>
    <cellStyle name="7_생산계획_부산_0726(공지용)_생산계획_부산_0924 (공지)_11월 COB 운영(20061027)_(0317) U900 3월 91.6K" xfId="611"/>
    <cellStyle name="7_생산계획_부산_0726(공지용)_생산계획_부산_0924 (공지)_11월 COB 운영(20061027)_(0317) U900 3월 K" xfId="612"/>
    <cellStyle name="7_생산계획_부산_0726(공지용)_생산계획_부산_0924 (공지)_11월 COB 운영(20061027)_(080307) U900 3월 운영방안_신지훈" xfId="613"/>
    <cellStyle name="7_생산계획_부산_0726(공지용)_생산계획_부산_0924 (공지)_11월 COB 운영(20061027)_(080311) U900(Soul) 주요 원자재 3월 입고 수정계획_협의결과_신지훈_1" xfId="614"/>
    <cellStyle name="7_생산계획_부산_0726(공지용)_생산계획_부산_1018" xfId="615"/>
    <cellStyle name="7_생산계획_부산_0726(공지용)_생산계획_부산_1018_(0317) U900 3월 91.6K" xfId="616"/>
    <cellStyle name="7_생산계획_부산_0726(공지용)_생산계획_부산_1018_(0317) U900 3월 K" xfId="617"/>
    <cellStyle name="7_생산계획_부산_0726(공지용)_생산계획_부산_1018_(080307) U900 3월 운영방안_신지훈" xfId="618"/>
    <cellStyle name="7_생산계획_부산_0726(공지용)_생산계획_부산_1018_(080311) U900(Soul) 주요 원자재 3월 입고 수정계획_협의결과_신지훈_1" xfId="619"/>
    <cellStyle name="7_생산계획_부산_0726(공지용)_생산계획_부산_1018_11월 COB 운영(20061027)" xfId="620"/>
    <cellStyle name="7_생산계획_부산_0726(공지용)_생산계획_부산_1018_11월 COB 운영(20061027)_(0317) U900 3월 91.6K" xfId="621"/>
    <cellStyle name="7_생산계획_부산_0726(공지용)_생산계획_부산_1018_11월 COB 운영(20061027)_(0317) U900 3월 K" xfId="622"/>
    <cellStyle name="7_생산계획_부산_0726(공지용)_생산계획_부산_1018_11월 COB 운영(20061027)_(080307) U900 3월 운영방안_신지훈" xfId="623"/>
    <cellStyle name="7_생산계획_부산_0726(공지용)_생산계획_부산_1018_11월 COB 운영(20061027)_(080311) U900(Soul) 주요 원자재 3월 입고 수정계획_협의결과_신지훈_1" xfId="624"/>
    <cellStyle name="7_생산계획_부산_0726(공지용)_생산계획_부산_1026 (11월 포함)" xfId="625"/>
    <cellStyle name="7_생산계획_부산_0726(공지용)_생산계획_부산_1026 (11월 포함)_(0317) U900 3월 91.6K" xfId="626"/>
    <cellStyle name="7_생산계획_부산_0726(공지용)_생산계획_부산_1026 (11월 포함)_(0317) U900 3월 K" xfId="627"/>
    <cellStyle name="7_생산계획_부산_0726(공지용)_생산계획_부산_1026 (11월 포함)_(080307) U900 3월 운영방안_신지훈" xfId="628"/>
    <cellStyle name="7_생산계획_부산_0726(공지용)_생산계획_부산_1026 (11월 포함)_(080311) U900(Soul) 주요 원자재 3월 입고 수정계획_협의결과_신지훈_1" xfId="629"/>
    <cellStyle name="7_생산계획_부산_0726(공지용)_생산계획_부산_1026 (11월 포함)_11월 COB 운영(20061027)" xfId="630"/>
    <cellStyle name="7_생산계획_부산_0726(공지용)_생산계획_부산_1026 (11월 포함)_11월 COB 운영(20061027)_(0317) U900 3월 91.6K" xfId="631"/>
    <cellStyle name="7_생산계획_부산_0726(공지용)_생산계획_부산_1026 (11월 포함)_11월 COB 운영(20061027)_(0317) U900 3월 K" xfId="632"/>
    <cellStyle name="7_생산계획_부산_0726(공지용)_생산계획_부산_1026 (11월 포함)_11월 COB 운영(20061027)_(080307) U900 3월 운영방안_신지훈" xfId="633"/>
    <cellStyle name="7_생산계획_부산_0726(공지용)_생산계획_부산_1026 (11월 포함)_11월 COB 운영(20061027)_(080311) U900(Soul) 주요 원자재 3월 입고 수정계획_협의결과_신지훈_1" xfId="634"/>
    <cellStyle name="7_신기종 완성 진행 현황" xfId="635"/>
    <cellStyle name="7_신기종 완성 진행 현황_(0317) U900 3월 91.6K" xfId="636"/>
    <cellStyle name="7_신기종 완성 진행 현황_(0317) U900 3월 K" xfId="637"/>
    <cellStyle name="7_신기종 완성 진행 현황_(080307) U900 3월 운영방안_신지훈" xfId="638"/>
    <cellStyle name="7_신기종 완성 진행 현황_(080311) U900(Soul) 주요 원자재 3월 입고 수정계획_협의결과_신지훈_1" xfId="639"/>
    <cellStyle name="7_신기종 완성 진행 현황_P910진행현황" xfId="640"/>
    <cellStyle name="7_신기종 완성 진행 현황_P910진행현황_(0317) U900 3월 91.6K" xfId="641"/>
    <cellStyle name="7_신기종 완성 진행 현황_P910진행현황_(0317) U900 3월 K" xfId="642"/>
    <cellStyle name="7_신기종 완성 진행 현황_P910진행현황_(080307) U900 3월 운영방안_신지훈" xfId="643"/>
    <cellStyle name="7_신기종 완성 진행 현황_P910진행현황_(080311) U900(Soul) 주요 원자재 3월 입고 수정계획_협의결과_신지훈_1" xfId="644"/>
    <cellStyle name="7_신기종 완성 진행 현황_P910진행현황_SV-650生产品质日报新样式（10）月" xfId="645"/>
    <cellStyle name="7_신기종 완성 진행 현황_P910진행현황_SV-650生产品质日报新样式（10）月_(0317) U900 3월 91.6K" xfId="646"/>
    <cellStyle name="7_신기종 완성 진행 현황_P910진행현황_SV-650生产品质日报新样式（10）月_(0317) U900 3월 K" xfId="647"/>
    <cellStyle name="7_신기종 완성 진행 현황_P910진행현황_SV-650生产品质日报新样式（10）月_(080307) U900 3월 운영방안_신지훈" xfId="648"/>
    <cellStyle name="7_신기종 완성 진행 현황_P910진행현황_SV-650生产品质日报新样式（10）月_(080311) U900(Soul) 주요 원자재 3월 입고 수정계획_협의결과_신지훈_1" xfId="649"/>
    <cellStyle name="7_신기종 완성 진행 현황_P910진행현황_VCA 조립 및 D900 일일품질현황" xfId="650"/>
    <cellStyle name="7_신기종 완성 진행 현황_P910진행현황_VCA 조립 및 D900 일일품질현황_(0317) U900 3월 91.6K" xfId="651"/>
    <cellStyle name="7_신기종 완성 진행 현황_P910진행현황_VCA 조립 및 D900 일일품질현황_(0317) U900 3월 K" xfId="652"/>
    <cellStyle name="7_신기종 완성 진행 현황_P910진행현황_VCA 조립 및 D900 일일품질현황_(080307) U900 3월 운영방안_신지훈" xfId="653"/>
    <cellStyle name="7_신기종 완성 진행 현황_P910진행현황_VCA 조립 및 D900 일일품질현황_(080311) U900(Soul) 주요 원자재 3월 입고 수정계획_협의결과_신지훈_1" xfId="654"/>
    <cellStyle name="7_신기종 완성 진행 현황_P910진행현황_VCA 조립 및 D900 일일품질현황_(10월)VCA 조립 및 D900 일일품질현황Rev3(new)" xfId="655"/>
    <cellStyle name="7_신기종 완성 진행 현황_P910진행현황_VCA 조립 및 D900 일일품질현황_(10월)VCA 조립 및 D900 일일품질현황Rev3(new)_(0317) U900 3월 91.6K" xfId="656"/>
    <cellStyle name="7_신기종 완성 진행 현황_P910진행현황_VCA 조립 및 D900 일일품질현황_(10월)VCA 조립 및 D900 일일품질현황Rev3(new)_(0317) U900 3월 K" xfId="657"/>
    <cellStyle name="7_신기종 완성 진행 현황_P910진행현황_VCA 조립 및 D900 일일품질현황_(10월)VCA 조립 및 D900 일일품질현황Rev3(new)_(080307) U900 3월 운영방안_신지훈" xfId="658"/>
    <cellStyle name="7_신기종 완성 진행 현황_P910진행현황_VCA 조립 및 D900 일일품질현황_(10월)VCA 조립 및 D900 일일품질현황Rev3(new)_(080311) U900(Soul) 주요 원자재 3월 입고 수정계획_협의결과_신지훈_1" xfId="659"/>
    <cellStyle name="7_신기종 완성 진행 현황_P910진행현황_VCA 조립 및 D900 일일품질현황_(10월)VCA 조립 및 D900 일일품질현황Rev3(new)_SV-650生产品质日报新样式（10）月" xfId="660"/>
    <cellStyle name="7_신기종 완성 진행 현황_P910진행현황_VCA 조립 및 D900 일일품질현황_(10월)VCA 조립 및 D900 일일품질현황Rev3(new)_SV-650生产品质日报新样式（10）月_(0317) U900 3월 91.6K" xfId="661"/>
    <cellStyle name="7_신기종 완성 진행 현황_P910진행현황_VCA 조립 및 D900 일일품질현황_(10월)VCA 조립 및 D900 일일품질현황Rev3(new)_SV-650生产品质日报新样式（10）月_(0317) U900 3월 K" xfId="662"/>
    <cellStyle name="7_신기종 완성 진행 현황_P910진행현황_VCA 조립 및 D900 일일품질현황_(10월)VCA 조립 및 D900 일일품질현황Rev3(new)_SV-650生产品质日报新样式（10）月_(080307) U900 3월 운영방안_신지훈" xfId="663"/>
    <cellStyle name="7_신기종 완성 진행 현황_P910진행현황_VCA 조립 및 D900 일일품질현황_(10월)VCA 조립 및 D900 일일품질현황Rev3(new)_SV-650生产品质日报新样式（10）月_(080311) U900(Soul) 주요 원자재 3월 입고 수정계획_협의결과_신지훈_1" xfId="664"/>
    <cellStyle name="7_신기종 완성 진행 현황_P910진행현황_VCA 조립 및 D900 일일품질현황_SV-650生产品质日报新样式（10）月" xfId="665"/>
    <cellStyle name="7_신기종 완성 진행 현황_P910진행현황_VCA 조립 및 D900 일일품질현황_SV-650生产品质日报新样式（10）月_(0317) U900 3월 91.6K" xfId="666"/>
    <cellStyle name="7_신기종 완성 진행 현황_P910진행현황_VCA 조립 및 D900 일일품질현황_SV-650生产品质日报新样式（10）月_(0317) U900 3월 K" xfId="667"/>
    <cellStyle name="7_신기종 완성 진행 현황_P910진행현황_VCA 조립 및 D900 일일품질현황_SV-650生产品质日报新样式（10）月_(080307) U900 3월 운영방안_신지훈" xfId="668"/>
    <cellStyle name="7_신기종 완성 진행 현황_P910진행현황_VCA 조립 및 D900 일일품질현황_SV-650生产品质日报新样式（10）月_(080311) U900(Soul) 주요 원자재 3월 입고 수정계획_협의결과_신지훈_1" xfId="669"/>
    <cellStyle name="7_신기종 완성 진행 현황_P910진행현황_VCA 조립 및 D900 일일품질현황_VCA 조립 및 D900 일일품질현황" xfId="670"/>
    <cellStyle name="7_신기종 완성 진행 현황_P910진행현황_VCA 조립 및 D900 일일품질현황_VCA 조립 및 D900 일일품질현황_(0317) U900 3월 91.6K" xfId="671"/>
    <cellStyle name="7_신기종 완성 진행 현황_P910진행현황_VCA 조립 및 D900 일일품질현황_VCA 조립 및 D900 일일품질현황_(0317) U900 3월 K" xfId="672"/>
    <cellStyle name="7_신기종 완성 진행 현황_P910진행현황_VCA 조립 및 D900 일일품질현황_VCA 조립 및 D900 일일품질현황_(080307) U900 3월 운영방안_신지훈" xfId="673"/>
    <cellStyle name="7_신기종 완성 진행 현황_P910진행현황_VCA 조립 및 D900 일일품질현황_VCA 조립 및 D900 일일품질현황_(080311) U900(Soul) 주요 원자재 3월 입고 수정계획_협의결과_신지훈_1" xfId="674"/>
    <cellStyle name="7_신기종 완성 진행 현황_P910진행현황_VCA 조립 및 D900 일일품질현황_VCA 조립 및 D900 일일품질현황_SV-650生产品质日报新样式（10）月" xfId="675"/>
    <cellStyle name="7_신기종 완성 진행 현황_P910진행현황_VCA 조립 및 D900 일일품질현황_VCA 조립 및 D900 일일품질현황_SV-650生产品质日报新样式（10）月_(0317) U900 3월 91.6K" xfId="676"/>
    <cellStyle name="7_신기종 완성 진행 현황_P910진행현황_VCA 조립 및 D900 일일품질현황_VCA 조립 및 D900 일일품질현황_SV-650生产品质日报新样式（10）月_(0317) U900 3월 K" xfId="677"/>
    <cellStyle name="7_신기종 완성 진행 현황_P910진행현황_VCA 조립 및 D900 일일품질현황_VCA 조립 및 D900 일일품질현황_SV-650生产品质日报新样式（10）月_(080307) U900 3월 운영방안_신지훈" xfId="678"/>
    <cellStyle name="7_신기종 완성 진행 현황_P910진행현황_VCA 조립 및 D900 일일품질현황_VCA 조립 및 D900 일일품질현황_SV-650生产品质日报新样式（10）月_(080311) U900(Soul) 주요 원자재 3월 입고 수정계획_협의결과_신지훈_1" xfId="679"/>
    <cellStyle name="7_신기종 완성 진행 현황_P910진행현황_VCA 조립 및 D900 일일품질현황_VCA 조립 및 D900 일일품질현황_VCA 조립 및 D900 일일품질현황" xfId="680"/>
    <cellStyle name="7_신기종 완성 진행 현황_P910진행현황_VCA 조립 및 D900 일일품질현황_VCA 조립 및 D900 일일품질현황_VCA 조립 및 D900 일일품질현황_(0317) U900 3월 91.6K" xfId="681"/>
    <cellStyle name="7_신기종 완성 진행 현황_P910진행현황_VCA 조립 및 D900 일일품질현황_VCA 조립 및 D900 일일품질현황_VCA 조립 및 D900 일일품질현황_(0317) U900 3월 K" xfId="682"/>
    <cellStyle name="7_신기종 완성 진행 현황_P910진행현황_VCA 조립 및 D900 일일품질현황_VCA 조립 및 D900 일일품질현황_VCA 조립 및 D900 일일품질현황_(080307) U900 3월 운영방안_신지훈" xfId="683"/>
    <cellStyle name="7_신기종 완성 진행 현황_P910진행현황_VCA 조립 및 D900 일일품질현황_VCA 조립 및 D900 일일품질현황_VCA 조립 및 D900 일일품질현황_(080311) U900(Soul) 주요 원자재 3월 입고 수정계획_협의결과_신지훈_1" xfId="684"/>
    <cellStyle name="7_신기종 완성 진행 현황_P910진행현황_VCA 조립 및 D900 일일품질현황_VCA 조립 및 D900 일일품질현황_VCA 조립 및 D900 일일품질현황_(10월)VCA 조립 및 D900 일일품질현황Rev3(new)" xfId="685"/>
    <cellStyle name="7_신기종 완성 진행 현황_P910진행현황_VCA 조립 및 D900 일일품질현황_VCA 조립 및 D900 일일품질현황_VCA 조립 및 D900 일일품질현황_(10월)VCA 조립 및 D900 일일품질현황Rev3(new)_(0317) U900 3월 91.6K" xfId="686"/>
    <cellStyle name="7_신기종 완성 진행 현황_P910진행현황_VCA 조립 및 D900 일일품질현황_VCA 조립 및 D900 일일품질현황_VCA 조립 및 D900 일일품질현황_(10월)VCA 조립 및 D900 일일품질현황Rev3(new)_(0317) U900 3월 K" xfId="687"/>
    <cellStyle name="7_신기종 완성 진행 현황_P910진행현황_VCA 조립 및 D900 일일품질현황_VCA 조립 및 D900 일일품질현황_VCA 조립 및 D900 일일품질현황_(10월)VCA 조립 및 D900 일일품질현황Rev3(new)_(080307) U900 3월 운영방안_신지훈" xfId="688"/>
    <cellStyle name="7_신기종 완성 진행 현황_P910진행현황_VCA 조립 및 D900 일일품질현황_VCA 조립 및 D900 일일품질현황_VCA 조립 및 D900 일일품질현황_(10월)VCA 조립 및 D900 일일품질현황Rev3(new)_(080311) U900(Soul) 주요 원자재 3월 입고 수정계획_협의결과_신지훈_1" xfId="689"/>
    <cellStyle name="7_신기종 완성 진행 현황_P910진행현황_VCA 조립 및 D900 일일품질현황_VCA 조립 및 D900 일일품질현황_VCA 조립 및 D900 일일품질현황_(10월)VCA 조립 및 D900 일일품질현황Rev3(new)_SV-650生产品质日报新样式（10）月" xfId="690"/>
    <cellStyle name="7_신기종 완성 진행 현황_P910진행현황_VCA 조립 및 D900 일일품질현황_VCA 조립 및 D900 일일품질현황_VCA 조립 및 D900 일일품질현황_(10월)VCA 조립 및 D900 일일품질현황Rev3(new)_SV-650生产品质日报新样式（10）月_(0317) U900 3월 91.6K" xfId="691"/>
    <cellStyle name="7_신기종 완성 진행 현황_P910진행현황_VCA 조립 및 D900 일일품질현황_VCA 조립 및 D900 일일품질현황_VCA 조립 및 D900 일일품질현황_(10월)VCA 조립 및 D900 일일품질현황Rev3(new)_SV-650生产品质日报新样式（10）月_(0317) U900 3월 K" xfId="692"/>
    <cellStyle name="7_신기종 완성 진행 현황_P910진행현황_VCA 조립 및 D900 일일품질현황_VCA 조립 및 D900 일일품질현황_VCA 조립 및 D900 일일품질현황_(10월)VCA 조립 및 D900 일일품질현황Rev3(new)_SV-650生产品质日报新样式（10）月_(080307) U900 3월 운영방안_신지훈" xfId="693"/>
    <cellStyle name="7_신기종 완성 진행 현황_P910진행현황_VCA 조립 및 D900 일일품질현황_VCA 조립 및 D900 일일품질현황_VCA 조립 및 D900 일일품질현황_(10월)VCA 조립 및 D900 일일품질현황Rev3(new)_SV-650生产品质日报新样式（10）月_(080311) U900(Soul) 주요 원자재 3월 입고 수정계획_협의결과_신지훈_1" xfId="694"/>
    <cellStyle name="7_신기종 완성 진행 현황_P910진행현황_VCA 조립 및 D900 일일품질현황_VCA 조립 및 D900 일일품질현황_VCA 조립 및 D900 일일품질현황_SV-650生产品质日报新样式（10）月" xfId="695"/>
    <cellStyle name="7_신기종 완성 진행 현황_P910진행현황_VCA 조립 및 D900 일일품질현황_VCA 조립 및 D900 일일품질현황_VCA 조립 및 D900 일일품질현황_SV-650生产品质日报新样式（10）月_(0317) U900 3월 91.6K" xfId="696"/>
    <cellStyle name="7_신기종 완성 진행 현황_P910진행현황_VCA 조립 및 D900 일일품질현황_VCA 조립 및 D900 일일품질현황_VCA 조립 및 D900 일일품질현황_SV-650生产品质日报新样式（10）月_(0317) U900 3월 K" xfId="697"/>
    <cellStyle name="7_신기종 완성 진행 현황_P910진행현황_VCA 조립 및 D900 일일품질현황_VCA 조립 및 D900 일일품질현황_VCA 조립 및 D900 일일품질현황_SV-650生产品质日报新样式（10）月_(080307) U900 3월 운영방안_신지훈" xfId="698"/>
    <cellStyle name="7_신기종 완성 진행 현황_P910진행현황_VCA 조립 및 D900 일일품질현황_VCA 조립 및 D900 일일품질현황_VCA 조립 및 D900 일일품질현황_SV-650生产品质日报新样式（10）月_(080311) U900(Soul) 주요 원자재 3월 입고 수정계획_협의결과_신지훈_1" xfId="699"/>
    <cellStyle name="7_신기종 완성 진행 현황_P910진행현황_VCA 조립 및 D900 일일품질현황_VCA 조립 및 D900 일일품질현황_VCA 조립 및 D900 일일품질현황_VCA 조립 및 D900 일일품질현황Rev2" xfId="700"/>
    <cellStyle name="7_신기종 완성 진행 현황_P910진행현황_VCA 조립 및 D900 일일품질현황_VCA 조립 및 D900 일일품질현황_VCA 조립 및 D900 일일품질현황_VCA 조립 및 D900 일일품질현황Rev2_(0317) U900 3월 91.6K" xfId="701"/>
    <cellStyle name="7_신기종 완성 진행 현황_P910진행현황_VCA 조립 및 D900 일일품질현황_VCA 조립 및 D900 일일품질현황_VCA 조립 및 D900 일일품질현황_VCA 조립 및 D900 일일품질현황Rev2_(0317) U900 3월 K" xfId="702"/>
    <cellStyle name="7_신기종 완성 진행 현황_P910진행현황_VCA 조립 및 D900 일일품질현황_VCA 조립 및 D900 일일품질현황_VCA 조립 및 D900 일일품질현황_VCA 조립 및 D900 일일품질현황Rev2_(080307) U900 3월 운영방안_신지훈" xfId="703"/>
    <cellStyle name="7_신기종 완성 진행 현황_P910진행현황_VCA 조립 및 D900 일일품질현황_VCA 조립 및 D900 일일품질현황_VCA 조립 및 D900 일일품질현황_VCA 조립 및 D900 일일품질현황Rev2_(080311) U900(Soul) 주요 원자재 3월 입고 수정계획_협의결과_신지훈_1" xfId="704"/>
    <cellStyle name="7_신기종 완성 진행 현황_P910진행현황_VCA 조립 및 D900 일일품질현황_VCA 조립 및 D900 일일품질현황_VCA 조립 및 D900 일일품질현황_VCA 조립 및 D900 일일품질현황Rev2_SV-650生产品质日报新样式（10）月" xfId="705"/>
    <cellStyle name="7_신기종 완성 진행 현황_P910진행현황_VCA 조립 및 D900 일일품질현황_VCA 조립 및 D900 일일품질현황_VCA 조립 및 D900 일일품질현황_VCA 조립 및 D900 일일품질현황Rev2_SV-650生产品质日报新样式（10）月_(0317) U900 3월 91.6K" xfId="706"/>
    <cellStyle name="7_신기종 완성 진행 현황_P910진행현황_VCA 조립 및 D900 일일품질현황_VCA 조립 및 D900 일일품질현황_VCA 조립 및 D900 일일품질현황_VCA 조립 및 D900 일일품질현황Rev2_SV-650生产品质日报新样式（10）月_(0317) U900 3월 K" xfId="707"/>
    <cellStyle name="7_신기종 완성 진행 현황_P910진행현황_VCA 조립 및 D900 일일품질현황_VCA 조립 및 D900 일일품질현황_VCA 조립 및 D900 일일품질현황_VCA 조립 및 D900 일일품질현황Rev2_SV-650生产品质日报新样式（10）月_(080307) U900 3월 운영방안_신지훈" xfId="708"/>
    <cellStyle name="7_신기종 완성 진행 현황_P910진행현황_VCA 조립 및 D900 일일품질현황_VCA 조립 및 D900 일일품질현황_VCA 조립 및 D900 일일품질현황_VCA 조립 및 D900 일일품질현황Rev2_SV-650生产品质日报新样式（10）月_(080311) U900(Soul) 주요 원자재 3월 입고 수정계획_협의결과_신지훈_1" xfId="709"/>
    <cellStyle name="7_신기종 완성 진행 현황_P910진행현황_VCA 조립 및 D900 일일품질현황_VCA 조립 및 D900 일일품질현황_VCA 조립 및 D900 일일품질현황_VCA 조립 및 D900 일일품질현황Rev2_VCA 조립 및 D900 일일품질현황Rev2" xfId="710"/>
    <cellStyle name="7_신기종 완성 진행 현황_P910진행현황_VCA 조립 및 D900 일일품질현황_VCA 조립 및 D900 일일품질현황_VCA 조립 및 D900 일일품질현황_VCA 조립 및 D900 일일품질현황Rev2_VCA 조립 및 D900 일일품질현황Rev2_(0317) U900 3월 91.6K" xfId="711"/>
    <cellStyle name="7_신기종 완성 진행 현황_P910진행현황_VCA 조립 및 D900 일일품질현황_VCA 조립 및 D900 일일품질현황_VCA 조립 및 D900 일일품질현황_VCA 조립 및 D900 일일품질현황Rev2_VCA 조립 및 D900 일일품질현황Rev2_(0317) U900 3월 K" xfId="712"/>
    <cellStyle name="7_신기종 완성 진행 현황_P910진행현황_VCA 조립 및 D900 일일품질현황_VCA 조립 및 D900 일일품질현황_VCA 조립 및 D900 일일품질현황_VCA 조립 및 D900 일일품질현황Rev2_VCA 조립 및 D900 일일품질현황Rev2_(080307) U900 3월 운영방안_신지훈" xfId="713"/>
    <cellStyle name="7_신기종 완성 진행 현황_P910진행현황_VCA 조립 및 D900 일일품질현황_VCA 조립 및 D900 일일품질현황_VCA 조립 및 D900 일일품질현황_VCA 조립 및 D900 일일품질현황Rev2_VCA 조립 및 D900 일일품질현황Rev2_(080311) U900(Soul) 주요 원자재 3월 입고 수정계획_협의결과_신지훈_1" xfId="714"/>
    <cellStyle name="7_신기종 완성 진행 현황_P910진행현황_VCA 조립 및 D900 일일품질현황_VCA 조립 및 D900 일일품질현황_VCA 조립 및 D900 일일품질현황_VCA 조립 및 D900 일일품질현황Rev2_VCA 조립 및 D900 일일품질현황Rev2_(10월)VCA 조립 및 D900 일일품질현황Rev3(new)" xfId="715"/>
    <cellStyle name="7_신기종 완성 진행 현황_P910진행현황_VCA 조립 및 D900 일일품질현황_VCA 조립 및 D900 일일품질현황_VCA 조립 및 D900 일일품질현황_VCA 조립 및 D900 일일품질현황Rev2_VCA 조립 및 D900 일일품질현황Rev2_(10월)VCA 조립 및 D900 일일품질현황Rev3(new)_(0317) U900 3월 91.6K" xfId="716"/>
    <cellStyle name="7_신기종 완성 진행 현황_P910진행현황_VCA 조립 및 D900 일일품질현황_VCA 조립 및 D900 일일품질현황_VCA 조립 및 D900 일일품질현황_VCA 조립 및 D900 일일품질현황Rev2_VCA 조립 및 D900 일일품질현황Rev2_(10월)VCA 조립 및 D900 일일품질현황Rev3(new)_(0317) U900 3월 K" xfId="717"/>
    <cellStyle name="7_신기종 완성 진행 현황_P910진행현황_VCA 조립 및 D900 일일품질현황_VCA 조립 및 D900 일일품질현황_VCA 조립 및 D900 일일품질현황_VCA 조립 및 D900 일일품질현황Rev2_VCA 조립 및 D900 일일품질현황Rev2_(10월)VCA 조립 및 D900 일일품질현황Rev3(new)_(080307) U900 3월 운영방안_신지훈" xfId="718"/>
    <cellStyle name="7_신기종 완성 진행 현황_P910진행현황_VCA 조립 및 D900 일일품질현황_VCA 조립 및 D900 일일품질현황_VCA 조립 및 D900 일일품질현황_VCA 조립 및 D900 일일품질현황Rev2_VCA 조립 및 D900 일일품질현황Rev2_(10월)VCA 조립 및 D900 일일품질현황Rev3(new)_(080311) U900(Soul) 주요 원자재 3월 입고 수정계획_협의결과_신지훈_1" xfId="719"/>
    <cellStyle name="7_신기종 완성 진행 현황_P910진행현황_VCA 조립 및 D900 일일품질현황_VCA 조립 및 D900 일일품질현황_VCA 조립 및 D900 일일품질현황_VCA 조립 및 D900 일일품질현황Rev2_VCA 조립 및 D900 일일품질현황Rev2_(10월)VCA 조립 및 D900 일일품질현황Rev3(new)_SV-650生产品质日报新样式（10）月" xfId="720"/>
    <cellStyle name="7_신기종 완성 진행 현황_P910진행현황_VCA 조립 및 D900 일일품질현황_VCA 조립 및 D900 일일품질현황_VCA 조립 및 D900 일일품질현황_VCA 조립 및 D900 일일품질현황Rev2_VCA 조립 및 D900 일일품질현황Rev2_(10월)VCA 조립 및 D900 일일품질현황Rev3(new)_SV-650生产品质日报新样式（10）月_(0317) U900 3월 91.6K" xfId="721"/>
    <cellStyle name="7_신기종 완성 진행 현황_P910진행현황_VCA 조립 및 D900 일일품질현황_VCA 조립 및 D900 일일품질현황_VCA 조립 및 D900 일일품질현황_VCA 조립 및 D900 일일품질현황Rev2_VCA 조립 및 D900 일일품질현황Rev2_(10월)VCA 조립 및 D900 일일품질현황Rev3(new)_SV-650生产品质日报新样式（10）月_(0317) U900 3월 K" xfId="722"/>
    <cellStyle name="7_신기종 완성 진행 현황_P910진행현황_VCA 조립 및 D900 일일품질현황_VCA 조립 및 D900 일일품질현황_VCA 조립 및 D900 일일품질현황_VCA 조립 및 D900 일일품질현황Rev2_VCA 조립 및 D900 일일품질현황Rev2_(10월)VCA 조립 및 D900 일일품질현황Rev3(new)_SV-650生产品质日报新样式（10）月_(080307) U900 3월 운영방안_신지훈" xfId="723"/>
    <cellStyle name="7_신기종 완성 진행 현황_P910진행현황_VCA 조립 및 D900 일일품질현황_VCA 조립 및 D900 일일품질현황_VCA 조립 및 D900 일일품질현황_VCA 조립 및 D900 일일품질현황Rev2_VCA 조립 및 D900 일일품질현황Rev2_(10월)VCA 조립 및 D900 일일품질현황Rev3(new)_SV-650生产品质日报新样式（10）月_(080311) U900(Soul) 주요 원자재 3월 입고 수정계획_협의결과_신지훈_1" xfId="724"/>
    <cellStyle name="7_신기종 완성 진행 현황_P910진행현황_VCA 조립 및 D900 일일품질현황_VCA 조립 및 D900 일일품질현황_VCA 조립 및 D900 일일품질현황_VCA 조립 및 D900 일일품질현황Rev2_VCA 조립 및 D900 일일품질현황Rev2_SV-650生产品质日报新样式（10）月" xfId="725"/>
    <cellStyle name="7_신기종 완성 진행 현황_P910진행현황_VCA 조립 및 D900 일일품질현황_VCA 조립 및 D900 일일품질현황_VCA 조립 및 D900 일일품질현황_VCA 조립 및 D900 일일품질현황Rev2_VCA 조립 및 D900 일일품질현황Rev2_SV-650生产品质日报新样式（10）月_(0317) U900 3월 91.6K" xfId="726"/>
    <cellStyle name="7_신기종 완성 진행 현황_P910진행현황_VCA 조립 및 D900 일일품질현황_VCA 조립 및 D900 일일품질현황_VCA 조립 및 D900 일일품질현황_VCA 조립 및 D900 일일품질현황Rev2_VCA 조립 및 D900 일일품질현황Rev2_SV-650生产品质日报新样式（10）月_(0317) U900 3월 K" xfId="727"/>
    <cellStyle name="7_신기종 완성 진행 현황_P910진행현황_VCA 조립 및 D900 일일품질현황_VCA 조립 및 D900 일일품질현황_VCA 조립 및 D900 일일품질현황_VCA 조립 및 D900 일일품질현황Rev2_VCA 조립 및 D900 일일품질현황Rev2_SV-650生产品质日报新样式（10）月_(080307) U900 3월 운영방안_신지훈" xfId="728"/>
    <cellStyle name="7_신기종 완성 진행 현황_P910진행현황_VCA 조립 및 D900 일일품질현황_VCA 조립 및 D900 일일품질현황_VCA 조립 및 D900 일일품질현황_VCA 조립 및 D900 일일품질현황Rev2_VCA 조립 및 D900 일일품질현황Rev2_SV-650生产品质日报新样式（10）月_(080311) U900(Soul) 주요 원자재 3월 입고 수정계획_협의결과_신지훈_1" xfId="729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" xfId="730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(0317) U900 3월 91.6K" xfId="731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(0317) U900 3월 K" xfId="732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(080307) U900 3월 운영방안_신지훈" xfId="733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(080311) U900(Soul) 주요 원자재 3월 입고 수정계획_협의결과_신지훈_1" xfId="734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SV-650生产品质日报新样式（10）月" xfId="735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SV-650生产品质日报新样式（10）月_(0317) U900 3월 91.6K" xfId="736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SV-650生产品质日报新样式（10）月_(0317) U900 3월 K" xfId="737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SV-650生产品质日报新样式（10）月_(080307) U900 3월 운영방안_신지훈" xfId="738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SV-650生产品质日报新样式（10）月_(080311) U900(Soul) 주요 원자재 3월 입고 수정계획_협의결과_신지훈_1" xfId="739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최종" xfId="740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최종_(0317) U900 3월 91.6K" xfId="741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최종_(0317) U900 3월 K" xfId="742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최종_(080307) U900 3월 운영방안_신지훈" xfId="743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최종_(080311) U900(Soul) 주요 원자재 3월 입고 수정계획_협의결과_신지훈_1" xfId="744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최종_19169" xfId="745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최종_19169_(0317) U900 3월 91.6K" xfId="746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최종_19169_(0317) U900 3월 K" xfId="747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최종_19169_(080307) U900 3월 운영방안_신지훈" xfId="748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최종_19169_(080311) U900(Soul) 주요 원자재 3월 입고 수정계획_협의결과_신지훈_1" xfId="749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최종_19169_SV-650生产品质日报新样式（10）月" xfId="750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최종_19169_SV-650生产品质日报新样式（10）月_(0317) U900 3월 91.6K" xfId="751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최종_19169_SV-650生产品质日报新样式（10）月_(0317) U900 3월 K" xfId="752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최종_19169_SV-650生产品质日报新样式（10）月_(080307) U900 3월 운영방안_신지훈" xfId="753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최종_19169_SV-650生产品质日报新样式（10）月_(080311) U900(Soul) 주요 원자재 3월 입고 수정계획_협의결과_신지훈_1" xfId="754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최종_SV-650生产品质日报新样式（10）月" xfId="755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최종_SV-650生产品质日报新样式（10）月_(0317) U900 3월 91.6K" xfId="756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최종_SV-650生产品质日报新样式（10）月_(0317) U900 3월 K" xfId="757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최종_SV-650生产品质日报新样式（10）月_(080307) U900 3월 운영방안_신지훈" xfId="758"/>
    <cellStyle name="7_신기종 완성 진행 현황_P910진행현황_VCA 조립 및 D900 일일품질현황_VCA 조립 및 D900 일일품질현황_VCA 조립 및 D900 일일품질현황_VCA 조립 및 D900 일일품질현황Rev2_VCA 조립 및 D900 일일품질현황Rev2_VCA 조립 및 D900 일일품질현황Rev3_최종_SV-650生产品质日报新样式（10）月_(080311) U900(Soul) 주요 원자재 3월 입고 수정계획_협의결과_신지훈_1" xfId="759"/>
    <cellStyle name="7_신기종 완성 진행 현황_P910진행현황_VCA 조립 및 D900 일일품질현황_VCA 조립 및 D900 일일품질현황_VCA 조립 및 D900 일일품질현황_VCA 조립 및 D900 일일품질현황Rev3" xfId="760"/>
    <cellStyle name="7_신기종 완성 진행 현황_P910진행현황_VCA 조립 및 D900 일일품질현황_VCA 조립 및 D900 일일품질현황_VCA 조립 및 D900 일일품질현황_VCA 조립 및 D900 일일품질현황Rev3_(0317) U900 3월 91.6K" xfId="761"/>
    <cellStyle name="7_신기종 완성 진행 현황_P910진행현황_VCA 조립 및 D900 일일품질현황_VCA 조립 및 D900 일일품질현황_VCA 조립 및 D900 일일품질현황_VCA 조립 및 D900 일일품질현황Rev3_(0317) U900 3월 K" xfId="762"/>
    <cellStyle name="7_신기종 완성 진행 현황_P910진행현황_VCA 조립 및 D900 일일품질현황_VCA 조립 및 D900 일일품질현황_VCA 조립 및 D900 일일품질현황_VCA 조립 및 D900 일일품질현황Rev3_(080307) U900 3월 운영방안_신지훈" xfId="763"/>
    <cellStyle name="7_신기종 완성 진행 현황_P910진행현황_VCA 조립 및 D900 일일품질현황_VCA 조립 및 D900 일일품질현황_VCA 조립 및 D900 일일품질현황_VCA 조립 및 D900 일일품질현황Rev3_(080311) U900(Soul) 주요 원자재 3월 입고 수정계획_협의결과_신지훈_1" xfId="764"/>
    <cellStyle name="7_신기종 완성 진행 현황_P910진행현황_VCA 조립 및 D900 일일품질현황_VCA 조립 및 D900 일일품질현황_VCA 조립 및 D900 일일품질현황_VCA 조립 및 D900 일일품질현황Rev3_SV-650生产品质日报新样式（10）月" xfId="765"/>
    <cellStyle name="7_신기종 완성 진행 현황_P910진행현황_VCA 조립 및 D900 일일품질현황_VCA 조립 및 D900 일일품질현황_VCA 조립 및 D900 일일품질현황_VCA 조립 및 D900 일일품질현황Rev3_SV-650生产品质日报新样式（10）月_(0317) U900 3월 91.6K" xfId="766"/>
    <cellStyle name="7_신기종 완성 진행 현황_P910진행현황_VCA 조립 및 D900 일일품질현황_VCA 조립 및 D900 일일품질현황_VCA 조립 및 D900 일일품질현황_VCA 조립 및 D900 일일품질현황Rev3_SV-650生产品质日报新样式（10）月_(0317) U900 3월 K" xfId="767"/>
    <cellStyle name="7_신기종 완성 진행 현황_P910진행현황_VCA 조립 및 D900 일일품질현황_VCA 조립 및 D900 일일품질현황_VCA 조립 및 D900 일일품질현황_VCA 조립 및 D900 일일품질현황Rev3_SV-650生产品质日报新样式（10）月_(080307) U900 3월 운영방안_신지훈" xfId="768"/>
    <cellStyle name="7_신기종 완성 진행 현황_P910진행현황_VCA 조립 및 D900 일일품질현황_VCA 조립 및 D900 일일품질현황_VCA 조립 및 D900 일일품질현황_VCA 조립 및 D900 일일품질현황Rev3_SV-650生产品质日报新样式（10）月_(080311) U900(Soul) 주요 원자재 3월 입고 수정계획_협의결과_신지훈_1" xfId="769"/>
    <cellStyle name="7_신기종 완성 진행 현황_P910진행현황_VCA 조립 및 D900 일일품질현황_VCA 조립 및 D900 일일품질현황_VCA 조립 및 D900 일일품질현황_VCA 조립 및 D900 일일품질현황Rev3_최종" xfId="770"/>
    <cellStyle name="7_신기종 완성 진행 현황_P910진행현황_VCA 조립 및 D900 일일품질현황_VCA 조립 및 D900 일일품질현황_VCA 조립 및 D900 일일품질현황_VCA 조립 및 D900 일일품질현황Rev3_최종_(0317) U900 3월 91.6K" xfId="771"/>
    <cellStyle name="7_신기종 완성 진행 현황_P910진행현황_VCA 조립 및 D900 일일품질현황_VCA 조립 및 D900 일일품질현황_VCA 조립 및 D900 일일품질현황_VCA 조립 및 D900 일일품질현황Rev3_최종_(0317) U900 3월 K" xfId="772"/>
    <cellStyle name="7_신기종 완성 진행 현황_P910진행현황_VCA 조립 및 D900 일일품질현황_VCA 조립 및 D900 일일품질현황_VCA 조립 및 D900 일일품질현황_VCA 조립 및 D900 일일품질현황Rev3_최종_(080307) U900 3월 운영방안_신지훈" xfId="773"/>
    <cellStyle name="7_신기종 완성 진행 현황_P910진행현황_VCA 조립 및 D900 일일품질현황_VCA 조립 및 D900 일일품질현황_VCA 조립 및 D900 일일품질현황_VCA 조립 및 D900 일일품질현황Rev3_최종_(080311) U900(Soul) 주요 원자재 3월 입고 수정계획_협의결과_신지훈_1" xfId="774"/>
    <cellStyle name="7_신기종 완성 진행 현황_P910진행현황_VCA 조립 및 D900 일일품질현황_VCA 조립 및 D900 일일품질현황_VCA 조립 및 D900 일일품질현황_VCA 조립 및 D900 일일품질현황Rev3_최종_19169" xfId="775"/>
    <cellStyle name="7_신기종 완성 진행 현황_P910진행현황_VCA 조립 및 D900 일일품질현황_VCA 조립 및 D900 일일품질현황_VCA 조립 및 D900 일일품질현황_VCA 조립 및 D900 일일품질현황Rev3_최종_19169_(0317) U900 3월 91.6K" xfId="776"/>
    <cellStyle name="7_신기종 완성 진행 현황_P910진행현황_VCA 조립 및 D900 일일품질현황_VCA 조립 및 D900 일일품질현황_VCA 조립 및 D900 일일품질현황_VCA 조립 및 D900 일일품질현황Rev3_최종_19169_(0317) U900 3월 K" xfId="777"/>
    <cellStyle name="7_신기종 완성 진행 현황_P910진행현황_VCA 조립 및 D900 일일품질현황_VCA 조립 및 D900 일일품질현황_VCA 조립 및 D900 일일품질현황_VCA 조립 및 D900 일일품질현황Rev3_최종_19169_(080307) U900 3월 운영방안_신지훈" xfId="778"/>
    <cellStyle name="7_신기종 완성 진행 현황_P910진행현황_VCA 조립 및 D900 일일품질현황_VCA 조립 및 D900 일일품질현황_VCA 조립 및 D900 일일품질현황_VCA 조립 및 D900 일일품질현황Rev3_최종_19169_(080311) U900(Soul) 주요 원자재 3월 입고 수정계획_협의결과_신지훈_1" xfId="779"/>
    <cellStyle name="7_신기종 완성 진행 현황_P910진행현황_VCA 조립 및 D900 일일품질현황_VCA 조립 및 D900 일일품질현황_VCA 조립 및 D900 일일품질현황_VCA 조립 및 D900 일일품질현황Rev3_최종_19169_SV-650生产品质日报新样式（10）月" xfId="780"/>
    <cellStyle name="7_신기종 완성 진행 현황_P910진행현황_VCA 조립 및 D900 일일품질현황_VCA 조립 및 D900 일일품질현황_VCA 조립 및 D900 일일품질현황_VCA 조립 및 D900 일일품질현황Rev3_최종_19169_SV-650生产品质日报新样式（10）月_(0317) U900 3월 91.6K" xfId="781"/>
    <cellStyle name="7_신기종 완성 진행 현황_P910진행현황_VCA 조립 및 D900 일일품질현황_VCA 조립 및 D900 일일품질현황_VCA 조립 및 D900 일일품질현황_VCA 조립 및 D900 일일품질현황Rev3_최종_19169_SV-650生产品质日报新样式（10）月_(0317) U900 3월 K" xfId="782"/>
    <cellStyle name="7_신기종 완성 진행 현황_P910진행현황_VCA 조립 및 D900 일일품질현황_VCA 조립 및 D900 일일품질현황_VCA 조립 및 D900 일일품질현황_VCA 조립 및 D900 일일품질현황Rev3_최종_19169_SV-650生产品质日报新样式（10）月_(080307) U900 3월 운영방안_신지훈" xfId="783"/>
    <cellStyle name="7_신기종 완성 진행 현황_P910진행현황_VCA 조립 및 D900 일일품질현황_VCA 조립 및 D900 일일품질현황_VCA 조립 및 D900 일일품질현황_VCA 조립 및 D900 일일품질현황Rev3_최종_19169_SV-650生产品质日报新样式（10）月_(080311) U900(Soul) 주요 원자재 3월 입고 수정계획_협의결과_신지훈_1" xfId="784"/>
    <cellStyle name="7_신기종 완성 진행 현황_P910진행현황_VCA 조립 및 D900 일일품질현황_VCA 조립 및 D900 일일품질현황_VCA 조립 및 D900 일일품질현황_VCA 조립 및 D900 일일품질현황Rev3_최종_SV-650生产品质日报新样式（10）月" xfId="785"/>
    <cellStyle name="7_신기종 완성 진행 현황_P910진행현황_VCA 조립 및 D900 일일품질현황_VCA 조립 및 D900 일일품질현황_VCA 조립 및 D900 일일품질현황_VCA 조립 및 D900 일일품질현황Rev3_최종_SV-650生产品质日报新样式（10）月_(0317) U900 3월 91.6K" xfId="786"/>
    <cellStyle name="7_신기종 완성 진행 현황_P910진행현황_VCA 조립 및 D900 일일품질현황_VCA 조립 및 D900 일일품질현황_VCA 조립 및 D900 일일품질현황_VCA 조립 및 D900 일일품질현황Rev3_최종_SV-650生产品质日报新样式（10）月_(0317) U900 3월 K" xfId="787"/>
    <cellStyle name="7_신기종 완성 진행 현황_P910진행현황_VCA 조립 및 D900 일일품질현황_VCA 조립 및 D900 일일품질현황_VCA 조립 및 D900 일일품질현황_VCA 조립 및 D900 일일품질현황Rev3_최종_SV-650生产品质日报新样式（10）月_(080307) U900 3월 운영방안_신지훈" xfId="788"/>
    <cellStyle name="7_신기종 완성 진행 현황_P910진행현황_VCA 조립 및 D900 일일품질현황_VCA 조립 및 D900 일일품질현황_VCA 조립 및 D900 일일품질현황_VCA 조립 및 D900 일일품질현황Rev3_최종_SV-650生产品质日报新样式（10）月_(080311) U900(Soul) 주요 원자재 3월 입고 수정계획_협의결과_신지훈_1" xfId="789"/>
    <cellStyle name="7_신기종 완성 진행 현황_P910진행현황_VCA 조립 및 D900 일일품질현황_VCA 조립 및 D900 일일품질현황_VCA 조립 및 D900 일일품질현황Rev2" xfId="790"/>
    <cellStyle name="7_신기종 완성 진행 현황_P910진행현황_VCA 조립 및 D900 일일품질현황_VCA 조립 및 D900 일일품질현황_VCA 조립 및 D900 일일품질현황Rev2_(0317) U900 3월 91.6K" xfId="791"/>
    <cellStyle name="7_신기종 완성 진행 현황_P910진행현황_VCA 조립 및 D900 일일품질현황_VCA 조립 및 D900 일일품질현황_VCA 조립 및 D900 일일품질현황Rev2_(0317) U900 3월 K" xfId="792"/>
    <cellStyle name="7_신기종 완성 진행 현황_P910진행현황_VCA 조립 및 D900 일일품질현황_VCA 조립 및 D900 일일품질현황_VCA 조립 및 D900 일일품질현황Rev2_(080307) U900 3월 운영방안_신지훈" xfId="793"/>
    <cellStyle name="7_신기종 완성 진행 현황_P910진행현황_VCA 조립 및 D900 일일품질현황_VCA 조립 및 D900 일일품질현황_VCA 조립 및 D900 일일품질현황Rev2_(080311) U900(Soul) 주요 원자재 3월 입고 수정계획_협의결과_신지훈_1" xfId="794"/>
    <cellStyle name="7_신기종 완성 진행 현황_P910진행현황_VCA 조립 및 D900 일일품질현황_VCA 조립 및 D900 일일품질현황_VCA 조립 및 D900 일일품질현황Rev2_(10월)VCA 조립 및 D900 일일품질현황Rev3(new)" xfId="795"/>
    <cellStyle name="7_신기종 완성 진행 현황_P910진행현황_VCA 조립 및 D900 일일품질현황_VCA 조립 및 D900 일일품질현황_VCA 조립 및 D900 일일품질현황Rev2_(10월)VCA 조립 및 D900 일일품질현황Rev3(new)_(0317) U900 3월 91.6K" xfId="796"/>
    <cellStyle name="7_신기종 완성 진행 현황_P910진행현황_VCA 조립 및 D900 일일품질현황_VCA 조립 및 D900 일일품질현황_VCA 조립 및 D900 일일품질현황Rev2_(10월)VCA 조립 및 D900 일일품질현황Rev3(new)_(0317) U900 3월 K" xfId="797"/>
    <cellStyle name="7_신기종 완성 진행 현황_P910진행현황_VCA 조립 및 D900 일일품질현황_VCA 조립 및 D900 일일품질현황_VCA 조립 및 D900 일일품질현황Rev2_(10월)VCA 조립 및 D900 일일품질현황Rev3(new)_(080307) U900 3월 운영방안_신지훈" xfId="798"/>
    <cellStyle name="7_신기종 완성 진행 현황_P910진행현황_VCA 조립 및 D900 일일품질현황_VCA 조립 및 D900 일일품질현황_VCA 조립 및 D900 일일품질현황Rev2_(10월)VCA 조립 및 D900 일일품질현황Rev3(new)_(080311) U900(Soul) 주요 원자재 3월 입고 수정계획_협의결과_신지훈_1" xfId="799"/>
    <cellStyle name="7_신기종 완성 진행 현황_P910진행현황_VCA 조립 및 D900 일일품질현황_VCA 조립 및 D900 일일품질현황_VCA 조립 및 D900 일일품질현황Rev2_(10월)VCA 조립 및 D900 일일품질현황Rev3(new)_SV-650生产品质日报新样式（10）月" xfId="800"/>
    <cellStyle name="7_신기종 완성 진행 현황_P910진행현황_VCA 조립 및 D900 일일품질현황_VCA 조립 및 D900 일일품질현황_VCA 조립 및 D900 일일품질현황Rev2_(10월)VCA 조립 및 D900 일일품질현황Rev3(new)_SV-650生产品质日报新样式（10）月_(0317) U900 3월 91.6K" xfId="801"/>
    <cellStyle name="7_신기종 완성 진행 현황_P910진행현황_VCA 조립 및 D900 일일품질현황_VCA 조립 및 D900 일일품질현황_VCA 조립 및 D900 일일품질현황Rev2_(10월)VCA 조립 및 D900 일일품질현황Rev3(new)_SV-650生产品质日报新样式（10）月_(0317) U900 3월 K" xfId="802"/>
    <cellStyle name="7_신기종 완성 진행 현황_P910진행현황_VCA 조립 및 D900 일일품질현황_VCA 조립 및 D900 일일품질현황_VCA 조립 및 D900 일일품질현황Rev2_(10월)VCA 조립 및 D900 일일품질현황Rev3(new)_SV-650生产品质日报新样式（10）月_(080307) U900 3월 운영방안_신지훈" xfId="803"/>
    <cellStyle name="7_신기종 완성 진행 현황_P910진행현황_VCA 조립 및 D900 일일품질현황_VCA 조립 및 D900 일일품질현황_VCA 조립 및 D900 일일품질현황Rev2_(10월)VCA 조립 및 D900 일일품질현황Rev3(new)_SV-650生产品质日报新样式（10）月_(080311) U900(Soul) 주요 원자재 3월 입고 수정계획_협의결과_신지훈_1" xfId="804"/>
    <cellStyle name="7_신기종 완성 진행 현황_P910진행현황_VCA 조립 및 D900 일일품질현황_VCA 조립 및 D900 일일품질현황_VCA 조립 및 D900 일일품질현황Rev2_SV-650生产品质日报新样式（10）月" xfId="805"/>
    <cellStyle name="7_신기종 완성 진행 현황_P910진행현황_VCA 조립 및 D900 일일품질현황_VCA 조립 및 D900 일일품질현황_VCA 조립 및 D900 일일품질현황Rev2_SV-650生产品质日报新样式（10）月_(0317) U900 3월 91.6K" xfId="806"/>
    <cellStyle name="7_신기종 완성 진행 현황_P910진행현황_VCA 조립 및 D900 일일품질현황_VCA 조립 및 D900 일일품질현황_VCA 조립 및 D900 일일품질현황Rev2_SV-650生产品质日报新样式（10）月_(0317) U900 3월 K" xfId="807"/>
    <cellStyle name="7_신기종 완성 진행 현황_P910진행현황_VCA 조립 및 D900 일일품질현황_VCA 조립 및 D900 일일품질현황_VCA 조립 및 D900 일일품질현황Rev2_SV-650生产品质日报新样式（10）月_(080307) U900 3월 운영방안_신지훈" xfId="808"/>
    <cellStyle name="7_신기종 완성 진행 현황_P910진행현황_VCA 조립 및 D900 일일품질현황_VCA 조립 및 D900 일일품질현황_VCA 조립 및 D900 일일품질현황Rev2_SV-650生产品质日报新样式（10）月_(080311) U900(Soul) 주요 원자재 3월 입고 수정계획_협의결과_신지훈_1" xfId="809"/>
    <cellStyle name="7_신기종 완성 진행 현황_P910진행현황_VCA 조립 및 D900 일일품질현황_VCA 조립 및 D900 일일품질현황_VCA 조립 및 D900 일일품질현황Rev2_VCA 조립 및 D900 일일품질현황Rev3" xfId="810"/>
    <cellStyle name="7_신기종 완성 진행 현황_P910진행현황_VCA 조립 및 D900 일일품질현황_VCA 조립 및 D900 일일품질현황_VCA 조립 및 D900 일일품질현황Rev2_VCA 조립 및 D900 일일품질현황Rev3_(0317) U900 3월 91.6K" xfId="811"/>
    <cellStyle name="7_신기종 완성 진행 현황_P910진행현황_VCA 조립 및 D900 일일품질현황_VCA 조립 및 D900 일일품질현황_VCA 조립 및 D900 일일품질현황Rev2_VCA 조립 및 D900 일일품질현황Rev3_(0317) U900 3월 K" xfId="812"/>
    <cellStyle name="7_신기종 완성 진행 현황_P910진행현황_VCA 조립 및 D900 일일품질현황_VCA 조립 및 D900 일일품질현황_VCA 조립 및 D900 일일품질현황Rev2_VCA 조립 및 D900 일일품질현황Rev3_(080307) U900 3월 운영방안_신지훈" xfId="813"/>
    <cellStyle name="7_신기종 완성 진행 현황_P910진행현황_VCA 조립 및 D900 일일품질현황_VCA 조립 및 D900 일일품질현황_VCA 조립 및 D900 일일품질현황Rev2_VCA 조립 및 D900 일일품질현황Rev3_(080311) U900(Soul) 주요 원자재 3월 입고 수정계획_협의결과_신지훈_1" xfId="814"/>
    <cellStyle name="7_신기종 완성 진행 현황_P910진행현황_VCA 조립 및 D900 일일품질현황_VCA 조립 및 D900 일일품질현황_VCA 조립 및 D900 일일품질현황Rev2_VCA 조립 및 D900 일일품질현황Rev3_SV-650生产品质日报新样式（10）月" xfId="815"/>
    <cellStyle name="7_신기종 완성 진행 현황_P910진행현황_VCA 조립 및 D900 일일품질현황_VCA 조립 및 D900 일일품질현황_VCA 조립 및 D900 일일품질현황Rev2_VCA 조립 및 D900 일일품질현황Rev3_SV-650生产品质日报新样式（10）月_(0317) U900 3월 91.6K" xfId="816"/>
    <cellStyle name="7_신기종 완성 진행 현황_P910진행현황_VCA 조립 및 D900 일일품질현황_VCA 조립 및 D900 일일품질현황_VCA 조립 및 D900 일일품질현황Rev2_VCA 조립 및 D900 일일품질현황Rev3_SV-650生产品质日报新样式（10）月_(0317) U900 3월 K" xfId="817"/>
    <cellStyle name="7_신기종 완성 진행 현황_P910진행현황_VCA 조립 및 D900 일일품질현황_VCA 조립 및 D900 일일품질현황_VCA 조립 및 D900 일일품질현황Rev2_VCA 조립 및 D900 일일품질현황Rev3_SV-650生产品质日报新样式（10）月_(080307) U900 3월 운영방안_신지훈" xfId="818"/>
    <cellStyle name="7_신기종 완성 진행 현황_P910진행현황_VCA 조립 및 D900 일일품질현황_VCA 조립 및 D900 일일품질현황_VCA 조립 및 D900 일일품질현황Rev2_VCA 조립 및 D900 일일품질현황Rev3_SV-650生产品质日报新样式（10）月_(080311) U900(Soul) 주요 원자재 3월 입고 수정계획_협의결과_신지훈_1" xfId="819"/>
    <cellStyle name="7_신기종 완성 진행 현황_P910진행현황_VCA 조립 및 D900 일일품질현황_VCA 조립 및 D900 일일품질현황_VCA 조립 및 D900 일일품질현황Rev2_VCA 조립 및 D900 일일품질현황Rev3_최종" xfId="820"/>
    <cellStyle name="7_신기종 완성 진행 현황_P910진행현황_VCA 조립 및 D900 일일품질현황_VCA 조립 및 D900 일일품질현황_VCA 조립 및 D900 일일품질현황Rev2_VCA 조립 및 D900 일일품질현황Rev3_최종_(0317) U900 3월 91.6K" xfId="821"/>
    <cellStyle name="7_신기종 완성 진행 현황_P910진행현황_VCA 조립 및 D900 일일품질현황_VCA 조립 및 D900 일일품질현황_VCA 조립 및 D900 일일품질현황Rev2_VCA 조립 및 D900 일일품질현황Rev3_최종_(0317) U900 3월 K" xfId="822"/>
    <cellStyle name="7_신기종 완성 진행 현황_P910진행현황_VCA 조립 및 D900 일일품질현황_VCA 조립 및 D900 일일품질현황_VCA 조립 및 D900 일일품질현황Rev2_VCA 조립 및 D900 일일품질현황Rev3_최종_(080307) U900 3월 운영방안_신지훈" xfId="823"/>
    <cellStyle name="7_신기종 완성 진행 현황_P910진행현황_VCA 조립 및 D900 일일품질현황_VCA 조립 및 D900 일일품질현황_VCA 조립 및 D900 일일품질현황Rev2_VCA 조립 및 D900 일일품질현황Rev3_최종_(080311) U900(Soul) 주요 원자재 3월 입고 수정계획_협의결과_신지훈_1" xfId="824"/>
    <cellStyle name="7_신기종 완성 진행 현황_P910진행현황_VCA 조립 및 D900 일일품질현황_VCA 조립 및 D900 일일품질현황_VCA 조립 및 D900 일일품질현황Rev2_VCA 조립 및 D900 일일품질현황Rev3_최종_19169" xfId="825"/>
    <cellStyle name="7_신기종 완성 진행 현황_P910진행현황_VCA 조립 및 D900 일일품질현황_VCA 조립 및 D900 일일품질현황_VCA 조립 및 D900 일일품질현황Rev2_VCA 조립 및 D900 일일품질현황Rev3_최종_19169_(0317) U900 3월 91.6K" xfId="826"/>
    <cellStyle name="7_신기종 완성 진행 현황_P910진행현황_VCA 조립 및 D900 일일품질현황_VCA 조립 및 D900 일일품질현황_VCA 조립 및 D900 일일품질현황Rev2_VCA 조립 및 D900 일일품질현황Rev3_최종_19169_(0317) U900 3월 K" xfId="827"/>
    <cellStyle name="7_신기종 완성 진행 현황_P910진행현황_VCA 조립 및 D900 일일품질현황_VCA 조립 및 D900 일일품질현황_VCA 조립 및 D900 일일품질현황Rev2_VCA 조립 및 D900 일일품질현황Rev3_최종_19169_(080307) U900 3월 운영방안_신지훈" xfId="828"/>
    <cellStyle name="7_신기종 완성 진행 현황_P910진행현황_VCA 조립 및 D900 일일품질현황_VCA 조립 및 D900 일일품질현황_VCA 조립 및 D900 일일품질현황Rev2_VCA 조립 및 D900 일일품질현황Rev3_최종_19169_(080311) U900(Soul) 주요 원자재 3월 입고 수정계획_협의결과_신지훈_1" xfId="829"/>
    <cellStyle name="7_신기종 완성 진행 현황_P910진행현황_VCA 조립 및 D900 일일품질현황_VCA 조립 및 D900 일일품질현황_VCA 조립 및 D900 일일품질현황Rev2_VCA 조립 및 D900 일일품질현황Rev3_최종_19169_SV-650生产品质日报新样式（10）月" xfId="830"/>
    <cellStyle name="7_신기종 완성 진행 현황_P910진행현황_VCA 조립 및 D900 일일품질현황_VCA 조립 및 D900 일일품질현황_VCA 조립 및 D900 일일품질현황Rev2_VCA 조립 및 D900 일일품질현황Rev3_최종_19169_SV-650生产品质日报新样式（10）月_(0317) U900 3월 91.6K" xfId="831"/>
    <cellStyle name="7_신기종 완성 진행 현황_P910진행현황_VCA 조립 및 D900 일일품질현황_VCA 조립 및 D900 일일품질현황_VCA 조립 및 D900 일일품질현황Rev2_VCA 조립 및 D900 일일품질현황Rev3_최종_19169_SV-650生产品质日报新样式（10）月_(0317) U900 3월 K" xfId="832"/>
    <cellStyle name="7_신기종 완성 진행 현황_P910진행현황_VCA 조립 및 D900 일일품질현황_VCA 조립 및 D900 일일품질현황_VCA 조립 및 D900 일일품질현황Rev2_VCA 조립 및 D900 일일품질현황Rev3_최종_19169_SV-650生产品质日报新样式（10）月_(080307) U900 3월 운영방안_신지훈" xfId="833"/>
    <cellStyle name="7_신기종 완성 진행 현황_P910진행현황_VCA 조립 및 D900 일일품질현황_VCA 조립 및 D900 일일품질현황_VCA 조립 및 D900 일일품질현황Rev2_VCA 조립 및 D900 일일품질현황Rev3_최종_19169_SV-650生产品质日报新样式（10）月_(080311) U900(Soul) 주요 원자재 3월 입고 수정계획_협의결과_신지훈_1" xfId="834"/>
    <cellStyle name="7_신기종 완성 진행 현황_P910진행현황_VCA 조립 및 D900 일일품질현황_VCA 조립 및 D900 일일품질현황_VCA 조립 및 D900 일일품질현황Rev2_VCA 조립 및 D900 일일품질현황Rev3_최종_SV-650生产品质日报新样式（10）月" xfId="835"/>
    <cellStyle name="7_신기종 완성 진행 현황_P910진행현황_VCA 조립 및 D900 일일품질현황_VCA 조립 및 D900 일일품질현황_VCA 조립 및 D900 일일품질현황Rev2_VCA 조립 및 D900 일일품질현황Rev3_최종_SV-650生产品质日报新样式（10）月_(0317) U900 3월 91.6K" xfId="836"/>
    <cellStyle name="7_신기종 완성 진행 현황_P910진행현황_VCA 조립 및 D900 일일품질현황_VCA 조립 및 D900 일일품질현황_VCA 조립 및 D900 일일품질현황Rev2_VCA 조립 및 D900 일일품질현황Rev3_최종_SV-650生产品质日报新样式（10）月_(0317) U900 3월 K" xfId="837"/>
    <cellStyle name="7_신기종 완성 진행 현황_P910진행현황_VCA 조립 및 D900 일일품질현황_VCA 조립 및 D900 일일품질현황_VCA 조립 및 D900 일일품질현황Rev2_VCA 조립 및 D900 일일품질현황Rev3_최종_SV-650生产品质日报新样式（10）月_(080307) U900 3월 운영방안_신지훈" xfId="838"/>
    <cellStyle name="7_신기종 완성 진행 현황_P910진행현황_VCA 조립 및 D900 일일품질현황_VCA 조립 및 D900 일일품질현황_VCA 조립 및 D900 일일품질현황Rev2_VCA 조립 및 D900 일일품질현황Rev3_최종_SV-650生产品质日报新样式（10）月_(080311) U900(Soul) 주요 원자재 3월 입고 수정계획_협의결과_신지훈_1" xfId="839"/>
    <cellStyle name="7_신기종 완성 진행 현황_P910진행현황_VCA 조립 및 D900 일일품질현황_VCA 조립 및 D900 일일품질현황Rev2" xfId="840"/>
    <cellStyle name="7_신기종 완성 진행 현황_P910진행현황_VCA 조립 및 D900 일일품질현황_VCA 조립 및 D900 일일품질현황Rev2_(0317) U900 3월 91.6K" xfId="841"/>
    <cellStyle name="7_신기종 완성 진행 현황_P910진행현황_VCA 조립 및 D900 일일품질현황_VCA 조립 및 D900 일일품질현황Rev2_(0317) U900 3월 K" xfId="842"/>
    <cellStyle name="7_신기종 완성 진행 현황_P910진행현황_VCA 조립 및 D900 일일품질현황_VCA 조립 및 D900 일일품질현황Rev2_(080307) U900 3월 운영방안_신지훈" xfId="843"/>
    <cellStyle name="7_신기종 완성 진행 현황_P910진행현황_VCA 조립 및 D900 일일품질현황_VCA 조립 및 D900 일일품질현황Rev2_(080311) U900(Soul) 주요 원자재 3월 입고 수정계획_협의결과_신지훈_1" xfId="844"/>
    <cellStyle name="7_신기종 완성 진행 현황_P910진행현황_VCA 조립 및 D900 일일품질현황_VCA 조립 및 D900 일일품질현황Rev2_SV-650生产品质日报新样式（10）月" xfId="845"/>
    <cellStyle name="7_신기종 완성 진행 현황_P910진행현황_VCA 조립 및 D900 일일품질현황_VCA 조립 및 D900 일일품질현황Rev2_SV-650生产品质日报新样式（10）月_(0317) U900 3월 91.6K" xfId="846"/>
    <cellStyle name="7_신기종 완성 진행 현황_P910진행현황_VCA 조립 및 D900 일일품질현황_VCA 조립 및 D900 일일품질현황Rev2_SV-650生产品质日报新样式（10）月_(0317) U900 3월 K" xfId="847"/>
    <cellStyle name="7_신기종 완성 진행 현황_P910진행현황_VCA 조립 및 D900 일일품질현황_VCA 조립 및 D900 일일품질현황Rev2_SV-650生产品质日报新样式（10）月_(080307) U900 3월 운영방안_신지훈" xfId="848"/>
    <cellStyle name="7_신기종 완성 진행 현황_P910진행현황_VCA 조립 및 D900 일일품질현황_VCA 조립 및 D900 일일품질현황Rev2_SV-650生产品质日报新样式（10）月_(080311) U900(Soul) 주요 원자재 3월 입고 수정계획_협의결과_신지훈_1" xfId="849"/>
    <cellStyle name="7_신기종 완성 진행 현황_P910진행현황_VCA 조립 및 D900 일일품질현황_VCA 조립 및 D900 일일품질현황Rev2_VCA 조립 및 D900 일일품질현황Rev2" xfId="850"/>
    <cellStyle name="7_신기종 완성 진행 현황_P910진행현황_VCA 조립 및 D900 일일품질현황_VCA 조립 및 D900 일일품질현황Rev2_VCA 조립 및 D900 일일품질현황Rev2_(0317) U900 3월 91.6K" xfId="851"/>
    <cellStyle name="7_신기종 완성 진행 현황_P910진행현황_VCA 조립 및 D900 일일품질현황_VCA 조립 및 D900 일일품질현황Rev2_VCA 조립 및 D900 일일품질현황Rev2_(0317) U900 3월 K" xfId="852"/>
    <cellStyle name="7_신기종 완성 진행 현황_P910진행현황_VCA 조립 및 D900 일일품질현황_VCA 조립 및 D900 일일품질현황Rev2_VCA 조립 및 D900 일일품질현황Rev2_(080307) U900 3월 운영방안_신지훈" xfId="853"/>
    <cellStyle name="7_신기종 완성 진행 현황_P910진행현황_VCA 조립 및 D900 일일품질현황_VCA 조립 및 D900 일일품질현황Rev2_VCA 조립 및 D900 일일품질현황Rev2_(080311) U900(Soul) 주요 원자재 3월 입고 수정계획_협의결과_신지훈_1" xfId="854"/>
    <cellStyle name="7_신기종 완성 진행 현황_P910진행현황_VCA 조립 및 D900 일일품질현황_VCA 조립 및 D900 일일품질현황Rev2_VCA 조립 및 D900 일일품질현황Rev2_(10월)VCA 조립 및 D900 일일품질현황Rev3(new)" xfId="855"/>
    <cellStyle name="7_신기종 완성 진행 현황_P910진행현황_VCA 조립 및 D900 일일품질현황_VCA 조립 및 D900 일일품질현황Rev2_VCA 조립 및 D900 일일품질현황Rev2_(10월)VCA 조립 및 D900 일일품질현황Rev3(new)_(0317) U900 3월 91.6K" xfId="856"/>
    <cellStyle name="7_신기종 완성 진행 현황_P910진행현황_VCA 조립 및 D900 일일품질현황_VCA 조립 및 D900 일일품질현황Rev2_VCA 조립 및 D900 일일품질현황Rev2_(10월)VCA 조립 및 D900 일일품질현황Rev3(new)_(0317) U900 3월 K" xfId="857"/>
    <cellStyle name="7_신기종 완성 진행 현황_P910진행현황_VCA 조립 및 D900 일일품질현황_VCA 조립 및 D900 일일품질현황Rev2_VCA 조립 및 D900 일일품질현황Rev2_(10월)VCA 조립 및 D900 일일품질현황Rev3(new)_(080307) U900 3월 운영방안_신지훈" xfId="858"/>
    <cellStyle name="7_신기종 완성 진행 현황_P910진행현황_VCA 조립 및 D900 일일품질현황_VCA 조립 및 D900 일일품질현황Rev2_VCA 조립 및 D900 일일품질현황Rev2_(10월)VCA 조립 및 D900 일일품질현황Rev3(new)_(080311) U900(Soul) 주요 원자재 3월 입고 수정계획_협의결과_신지훈_1" xfId="859"/>
    <cellStyle name="7_신기종 완성 진행 현황_P910진행현황_VCA 조립 및 D900 일일품질현황_VCA 조립 및 D900 일일품질현황Rev2_VCA 조립 및 D900 일일품질현황Rev2_(10월)VCA 조립 및 D900 일일품질현황Rev3(new)_SV-650生产品质日报新样式（10）月" xfId="860"/>
    <cellStyle name="7_신기종 완성 진행 현황_P910진행현황_VCA 조립 및 D900 일일품질현황_VCA 조립 및 D900 일일품질현황Rev2_VCA 조립 및 D900 일일품질현황Rev2_(10월)VCA 조립 및 D900 일일품질현황Rev3(new)_SV-650生产品质日报新样式（10）月_(0317) U900 3월 91.6K" xfId="861"/>
    <cellStyle name="7_신기종 완성 진행 현황_P910진행현황_VCA 조립 및 D900 일일품질현황_VCA 조립 및 D900 일일품질현황Rev2_VCA 조립 및 D900 일일품질현황Rev2_(10월)VCA 조립 및 D900 일일품질현황Rev3(new)_SV-650生产品质日报新样式（10）月_(0317) U900 3월 K" xfId="862"/>
    <cellStyle name="7_신기종 완성 진행 현황_P910진행현황_VCA 조립 및 D900 일일품질현황_VCA 조립 및 D900 일일품질현황Rev2_VCA 조립 및 D900 일일품질현황Rev2_(10월)VCA 조립 및 D900 일일품질현황Rev3(new)_SV-650生产品质日报新样式（10）月_(080307) U900 3월 운영방안_신지훈" xfId="863"/>
    <cellStyle name="7_신기종 완성 진행 현황_P910진행현황_VCA 조립 및 D900 일일품질현황_VCA 조립 및 D900 일일품질현황Rev2_VCA 조립 및 D900 일일품질현황Rev2_(10월)VCA 조립 및 D900 일일품질현황Rev3(new)_SV-650生产品质日报新样式（10）月_(080311) U900(Soul) 주요 원자재 3월 입고 수정계획_협의결과_신지훈_1" xfId="864"/>
    <cellStyle name="7_신기종 완성 진행 현황_P910진행현황_VCA 조립 및 D900 일일품질현황_VCA 조립 및 D900 일일품질현황Rev2_VCA 조립 및 D900 일일품질현황Rev2_SV-650生产品质日报新样式（10）月" xfId="865"/>
    <cellStyle name="7_신기종 완성 진행 현황_P910진행현황_VCA 조립 및 D900 일일품질현황_VCA 조립 및 D900 일일품질현황Rev2_VCA 조립 및 D900 일일품질현황Rev2_SV-650生产品质日报新样式（10）月_(0317) U900 3월 91.6K" xfId="866"/>
    <cellStyle name="7_신기종 완성 진행 현황_P910진행현황_VCA 조립 및 D900 일일품질현황_VCA 조립 및 D900 일일품질현황Rev2_VCA 조립 및 D900 일일품질현황Rev2_SV-650生产品质日报新样式（10）月_(0317) U900 3월 K" xfId="867"/>
    <cellStyle name="7_신기종 완성 진행 현황_P910진행현황_VCA 조립 및 D900 일일품질현황_VCA 조립 및 D900 일일품질현황Rev2_VCA 조립 및 D900 일일품질현황Rev2_SV-650生产品质日报新样式（10）月_(080307) U900 3월 운영방안_신지훈" xfId="868"/>
    <cellStyle name="7_신기종 완성 진행 현황_P910진행현황_VCA 조립 및 D900 일일품질현황_VCA 조립 및 D900 일일품질현황Rev2_VCA 조립 및 D900 일일품질현황Rev2_SV-650生产品质日报新样式（10）月_(080311) U900(Soul) 주요 원자재 3월 입고 수정계획_협의결과_신지훈_1" xfId="869"/>
    <cellStyle name="7_신기종 완성 진행 현황_P910진행현황_VCA 조립 및 D900 일일품질현황_VCA 조립 및 D900 일일품질현황Rev2_VCA 조립 및 D900 일일품질현황Rev2_VCA 조립 및 D900 일일품질현황Rev3" xfId="870"/>
    <cellStyle name="7_신기종 완성 진행 현황_P910진행현황_VCA 조립 및 D900 일일품질현황_VCA 조립 및 D900 일일품질현황Rev2_VCA 조립 및 D900 일일품질현황Rev2_VCA 조립 및 D900 일일품질현황Rev3_(0317) U900 3월 91.6K" xfId="871"/>
    <cellStyle name="7_신기종 완성 진행 현황_P910진행현황_VCA 조립 및 D900 일일품질현황_VCA 조립 및 D900 일일품질현황Rev2_VCA 조립 및 D900 일일품질현황Rev2_VCA 조립 및 D900 일일품질현황Rev3_(0317) U900 3월 K" xfId="872"/>
    <cellStyle name="7_신기종 완성 진행 현황_P910진행현황_VCA 조립 및 D900 일일품질현황_VCA 조립 및 D900 일일품질현황Rev2_VCA 조립 및 D900 일일품질현황Rev2_VCA 조립 및 D900 일일품질현황Rev3_(080307) U900 3월 운영방안_신지훈" xfId="873"/>
    <cellStyle name="7_신기종 완성 진행 현황_P910진행현황_VCA 조립 및 D900 일일품질현황_VCA 조립 및 D900 일일품질현황Rev2_VCA 조립 및 D900 일일품질현황Rev2_VCA 조립 및 D900 일일품질현황Rev3_(080311) U900(Soul) 주요 원자재 3월 입고 수정계획_협의결과_신지훈_1" xfId="874"/>
    <cellStyle name="7_신기종 완성 진행 현황_P910진행현황_VCA 조립 및 D900 일일품질현황_VCA 조립 및 D900 일일품질현황Rev2_VCA 조립 및 D900 일일품질현황Rev2_VCA 조립 및 D900 일일품질현황Rev3_SV-650生产品质日报新样式（10）月" xfId="875"/>
    <cellStyle name="7_신기종 완성 진행 현황_P910진행현황_VCA 조립 및 D900 일일품질현황_VCA 조립 및 D900 일일품질현황Rev2_VCA 조립 및 D900 일일품질현황Rev2_VCA 조립 및 D900 일일품질현황Rev3_SV-650生产品质日报新样式（10）月_(0317) U900 3월 91.6K" xfId="876"/>
    <cellStyle name="7_신기종 완성 진행 현황_P910진행현황_VCA 조립 및 D900 일일품질현황_VCA 조립 및 D900 일일품질현황Rev2_VCA 조립 및 D900 일일품질현황Rev2_VCA 조립 및 D900 일일품질현황Rev3_SV-650生产品质日报新样式（10）月_(0317) U900 3월 K" xfId="877"/>
    <cellStyle name="7_신기종 완성 진행 현황_P910진행현황_VCA 조립 및 D900 일일품질현황_VCA 조립 및 D900 일일품질현황Rev2_VCA 조립 및 D900 일일품질현황Rev2_VCA 조립 및 D900 일일품질현황Rev3_SV-650生产品质日报新样式（10）月_(080307) U900 3월 운영방안_신지훈" xfId="878"/>
    <cellStyle name="7_신기종 완성 진행 현황_P910진행현황_VCA 조립 및 D900 일일품질현황_VCA 조립 및 D900 일일품질현황Rev2_VCA 조립 및 D900 일일품질현황Rev2_VCA 조립 및 D900 일일품질현황Rev3_SV-650生产品质日报新样式（10）月_(080311) U900(Soul) 주요 원자재 3월 입고 수정계획_협의결과_신지훈_1" xfId="879"/>
    <cellStyle name="7_신기종 완성 진행 현황_P910진행현황_VCA 조립 및 D900 일일품질현황_VCA 조립 및 D900 일일품질현황Rev2_VCA 조립 및 D900 일일품질현황Rev2_VCA 조립 및 D900 일일품질현황Rev3_최종" xfId="880"/>
    <cellStyle name="7_신기종 완성 진행 현황_P910진행현황_VCA 조립 및 D900 일일품질현황_VCA 조립 및 D900 일일품질현황Rev2_VCA 조립 및 D900 일일품질현황Rev2_VCA 조립 및 D900 일일품질현황Rev3_최종_(0317) U900 3월 91.6K" xfId="881"/>
    <cellStyle name="7_신기종 완성 진행 현황_P910진행현황_VCA 조립 및 D900 일일품질현황_VCA 조립 및 D900 일일품질현황Rev2_VCA 조립 및 D900 일일품질현황Rev2_VCA 조립 및 D900 일일품질현황Rev3_최종_(0317) U900 3월 K" xfId="882"/>
    <cellStyle name="7_신기종 완성 진행 현황_P910진행현황_VCA 조립 및 D900 일일품질현황_VCA 조립 및 D900 일일품질현황Rev2_VCA 조립 및 D900 일일품질현황Rev2_VCA 조립 및 D900 일일품질현황Rev3_최종_(080307) U900 3월 운영방안_신지훈" xfId="883"/>
    <cellStyle name="7_신기종 완성 진행 현황_P910진행현황_VCA 조립 및 D900 일일품질현황_VCA 조립 및 D900 일일품질현황Rev2_VCA 조립 및 D900 일일품질현황Rev2_VCA 조립 및 D900 일일품질현황Rev3_최종_(080311) U900(Soul) 주요 원자재 3월 입고 수정계획_협의결과_신지훈_1" xfId="884"/>
    <cellStyle name="7_신기종 완성 진행 현황_P910진행현황_VCA 조립 및 D900 일일품질현황_VCA 조립 및 D900 일일품질현황Rev2_VCA 조립 및 D900 일일품질현황Rev2_VCA 조립 및 D900 일일품질현황Rev3_최종_19169" xfId="885"/>
    <cellStyle name="7_신기종 완성 진행 현황_P910진행현황_VCA 조립 및 D900 일일품질현황_VCA 조립 및 D900 일일품질현황Rev2_VCA 조립 및 D900 일일품질현황Rev2_VCA 조립 및 D900 일일품질현황Rev3_최종_19169_(0317) U900 3월 91.6K" xfId="886"/>
    <cellStyle name="7_신기종 완성 진행 현황_P910진행현황_VCA 조립 및 D900 일일품질현황_VCA 조립 및 D900 일일품질현황Rev2_VCA 조립 및 D900 일일품질현황Rev2_VCA 조립 및 D900 일일품질현황Rev3_최종_19169_(0317) U900 3월 K" xfId="887"/>
    <cellStyle name="7_신기종 완성 진행 현황_P910진행현황_VCA 조립 및 D900 일일품질현황_VCA 조립 및 D900 일일품질현황Rev2_VCA 조립 및 D900 일일품질현황Rev2_VCA 조립 및 D900 일일품질현황Rev3_최종_19169_(080307) U900 3월 운영방안_신지훈" xfId="888"/>
    <cellStyle name="7_신기종 완성 진행 현황_P910진행현황_VCA 조립 및 D900 일일품질현황_VCA 조립 및 D900 일일품질현황Rev2_VCA 조립 및 D900 일일품질현황Rev2_VCA 조립 및 D900 일일품질현황Rev3_최종_19169_(080311) U900(Soul) 주요 원자재 3월 입고 수정계획_협의결과_신지훈_1" xfId="889"/>
    <cellStyle name="7_신기종 완성 진행 현황_P910진행현황_VCA 조립 및 D900 일일품질현황_VCA 조립 및 D900 일일품질현황Rev2_VCA 조립 및 D900 일일품질현황Rev2_VCA 조립 및 D900 일일품질현황Rev3_최종_19169_SV-650生产品质日报新样式（10）月" xfId="890"/>
    <cellStyle name="7_신기종 완성 진행 현황_P910진행현황_VCA 조립 및 D900 일일품질현황_VCA 조립 및 D900 일일품질현황Rev2_VCA 조립 및 D900 일일품질현황Rev2_VCA 조립 및 D900 일일품질현황Rev3_최종_19169_SV-650生产品质日报新样式（10）月_(0317) U900 3월 91.6K" xfId="891"/>
    <cellStyle name="7_신기종 완성 진행 현황_P910진행현황_VCA 조립 및 D900 일일품질현황_VCA 조립 및 D900 일일품질현황Rev2_VCA 조립 및 D900 일일품질현황Rev2_VCA 조립 및 D900 일일품질현황Rev3_최종_19169_SV-650生产品质日报新样式（10）月_(0317) U900 3월 K" xfId="892"/>
    <cellStyle name="7_신기종 완성 진행 현황_P910진행현황_VCA 조립 및 D900 일일품질현황_VCA 조립 및 D900 일일품질현황Rev2_VCA 조립 및 D900 일일품질현황Rev2_VCA 조립 및 D900 일일품질현황Rev3_최종_19169_SV-650生产品质日报新样式（10）月_(080307) U900 3월 운영방안_신지훈" xfId="893"/>
    <cellStyle name="7_신기종 완성 진행 현황_P910진행현황_VCA 조립 및 D900 일일품질현황_VCA 조립 및 D900 일일품질현황Rev2_VCA 조립 및 D900 일일품질현황Rev2_VCA 조립 및 D900 일일품질현황Rev3_최종_19169_SV-650生产品质日报新样式（10）月_(080311) U900(Soul) 주요 원자재 3월 입고 수정계획_협의결과_신지훈_1" xfId="894"/>
    <cellStyle name="7_신기종 완성 진행 현황_P910진행현황_VCA 조립 및 D900 일일품질현황_VCA 조립 및 D900 일일품질현황Rev2_VCA 조립 및 D900 일일품질현황Rev2_VCA 조립 및 D900 일일품질현황Rev3_최종_SV-650生产品质日报新样式（10）月" xfId="895"/>
    <cellStyle name="7_신기종 완성 진행 현황_P910진행현황_VCA 조립 및 D900 일일품질현황_VCA 조립 및 D900 일일품질현황Rev2_VCA 조립 및 D900 일일품질현황Rev2_VCA 조립 및 D900 일일품질현황Rev3_최종_SV-650生产品质日报新样式（10）月_(0317) U900 3월 91.6K" xfId="896"/>
    <cellStyle name="7_신기종 완성 진행 현황_P910진행현황_VCA 조립 및 D900 일일품질현황_VCA 조립 및 D900 일일품질현황Rev2_VCA 조립 및 D900 일일품질현황Rev2_VCA 조립 및 D900 일일품질현황Rev3_최종_SV-650生产品质日报新样式（10）月_(0317) U900 3월 K" xfId="897"/>
    <cellStyle name="7_신기종 완성 진행 현황_P910진행현황_VCA 조립 및 D900 일일품질현황_VCA 조립 및 D900 일일품질현황Rev2_VCA 조립 및 D900 일일품질현황Rev2_VCA 조립 및 D900 일일품질현황Rev3_최종_SV-650生产品质日报新样式（10）月_(080307) U900 3월 운영방안_신지훈" xfId="898"/>
    <cellStyle name="7_신기종 완성 진행 현황_P910진행현황_VCA 조립 및 D900 일일품질현황_VCA 조립 및 D900 일일품질현황Rev2_VCA 조립 및 D900 일일품질현황Rev2_VCA 조립 및 D900 일일품질현황Rev3_최종_SV-650生产品质日报新样式（10）月_(080311) U900(Soul) 주요 원자재 3월 입고 수정계획_협의결과_신지훈_1" xfId="899"/>
    <cellStyle name="7_신기종 완성 진행 현황_P910진행현황_VCA 조립 및 D900 일일품질현황_VCA 조립 및 D900 일일품질현황Rev3" xfId="900"/>
    <cellStyle name="7_신기종 완성 진행 현황_P910진행현황_VCA 조립 및 D900 일일품질현황_VCA 조립 및 D900 일일품질현황Rev3_(0317) U900 3월 91.6K" xfId="901"/>
    <cellStyle name="7_신기종 완성 진행 현황_P910진행현황_VCA 조립 및 D900 일일품질현황_VCA 조립 및 D900 일일품질현황Rev3_(0317) U900 3월 K" xfId="902"/>
    <cellStyle name="7_신기종 완성 진행 현황_P910진행현황_VCA 조립 및 D900 일일품질현황_VCA 조립 및 D900 일일품질현황Rev3_(080307) U900 3월 운영방안_신지훈" xfId="903"/>
    <cellStyle name="7_신기종 완성 진행 현황_P910진행현황_VCA 조립 및 D900 일일품질현황_VCA 조립 및 D900 일일품질현황Rev3_(080311) U900(Soul) 주요 원자재 3월 입고 수정계획_협의결과_신지훈_1" xfId="904"/>
    <cellStyle name="7_신기종 완성 진행 현황_P910진행현황_VCA 조립 및 D900 일일품질현황_VCA 조립 및 D900 일일품질현황Rev3_SV-650生产品质日报新样式（10）月" xfId="905"/>
    <cellStyle name="7_신기종 완성 진행 현황_P910진행현황_VCA 조립 및 D900 일일품질현황_VCA 조립 및 D900 일일품질현황Rev3_SV-650生产品质日报新样式（10）月_(0317) U900 3월 91.6K" xfId="906"/>
    <cellStyle name="7_신기종 완성 진행 현황_P910진행현황_VCA 조립 및 D900 일일품질현황_VCA 조립 및 D900 일일품질현황Rev3_SV-650生产品质日报新样式（10）月_(0317) U900 3월 K" xfId="907"/>
    <cellStyle name="7_신기종 완성 진행 현황_P910진행현황_VCA 조립 및 D900 일일품질현황_VCA 조립 및 D900 일일품질현황Rev3_SV-650生产品质日报新样式（10）月_(080307) U900 3월 운영방안_신지훈" xfId="908"/>
    <cellStyle name="7_신기종 완성 진행 현황_P910진행현황_VCA 조립 및 D900 일일품질현황_VCA 조립 및 D900 일일품질현황Rev3_SV-650生产品质日报新样式（10）月_(080311) U900(Soul) 주요 원자재 3월 입고 수정계획_협의결과_신지훈_1" xfId="909"/>
    <cellStyle name="7_신기종 완성 진행 현황_P910진행현황_VCA 조립 및 D900 일일품질현황_VCA 조립 및 D900 일일품질현황Rev3_최종" xfId="910"/>
    <cellStyle name="7_신기종 완성 진행 현황_P910진행현황_VCA 조립 및 D900 일일품질현황_VCA 조립 및 D900 일일품질현황Rev3_최종_(0317) U900 3월 91.6K" xfId="911"/>
    <cellStyle name="7_신기종 완성 진행 현황_P910진행현황_VCA 조립 및 D900 일일품질현황_VCA 조립 및 D900 일일품질현황Rev3_최종_(0317) U900 3월 K" xfId="912"/>
    <cellStyle name="7_신기종 완성 진행 현황_P910진행현황_VCA 조립 및 D900 일일품질현황_VCA 조립 및 D900 일일품질현황Rev3_최종_(080307) U900 3월 운영방안_신지훈" xfId="913"/>
    <cellStyle name="7_신기종 완성 진행 현황_P910진행현황_VCA 조립 및 D900 일일품질현황_VCA 조립 및 D900 일일품질현황Rev3_최종_(080311) U900(Soul) 주요 원자재 3월 입고 수정계획_협의결과_신지훈_1" xfId="914"/>
    <cellStyle name="7_신기종 완성 진행 현황_P910진행현황_VCA 조립 및 D900 일일품질현황_VCA 조립 및 D900 일일품질현황Rev3_최종_19169" xfId="915"/>
    <cellStyle name="7_신기종 완성 진행 현황_P910진행현황_VCA 조립 및 D900 일일품질현황_VCA 조립 및 D900 일일품질현황Rev3_최종_19169_(0317) U900 3월 91.6K" xfId="916"/>
    <cellStyle name="7_신기종 완성 진행 현황_P910진행현황_VCA 조립 및 D900 일일품질현황_VCA 조립 및 D900 일일품질현황Rev3_최종_19169_(0317) U900 3월 K" xfId="917"/>
    <cellStyle name="7_신기종 완성 진행 현황_P910진행현황_VCA 조립 및 D900 일일품질현황_VCA 조립 및 D900 일일품질현황Rev3_최종_19169_(080307) U900 3월 운영방안_신지훈" xfId="918"/>
    <cellStyle name="7_신기종 완성 진행 현황_P910진행현황_VCA 조립 및 D900 일일품질현황_VCA 조립 및 D900 일일품질현황Rev3_최종_19169_(080311) U900(Soul) 주요 원자재 3월 입고 수정계획_협의결과_신지훈_1" xfId="919"/>
    <cellStyle name="7_신기종 완성 진행 현황_P910진행현황_VCA 조립 및 D900 일일품질현황_VCA 조립 및 D900 일일품질현황Rev3_최종_19169_SV-650生产品质日报新样式（10）月" xfId="920"/>
    <cellStyle name="7_신기종 완성 진행 현황_P910진행현황_VCA 조립 및 D900 일일품질현황_VCA 조립 및 D900 일일품질현황Rev3_최종_19169_SV-650生产品质日报新样式（10）月_(0317) U900 3월 91.6K" xfId="921"/>
    <cellStyle name="7_신기종 완성 진행 현황_P910진행현황_VCA 조립 및 D900 일일품질현황_VCA 조립 및 D900 일일품질현황Rev3_최종_19169_SV-650生产品质日报新样式（10）月_(0317) U900 3월 K" xfId="922"/>
    <cellStyle name="7_신기종 완성 진행 현황_P910진행현황_VCA 조립 및 D900 일일품질현황_VCA 조립 및 D900 일일품질현황Rev3_최종_19169_SV-650生产品质日报新样式（10）月_(080307) U900 3월 운영방안_신지훈" xfId="923"/>
    <cellStyle name="7_신기종 완성 진행 현황_P910진행현황_VCA 조립 및 D900 일일품질현황_VCA 조립 및 D900 일일품질현황Rev3_최종_19169_SV-650生产品质日报新样式（10）月_(080311) U900(Soul) 주요 원자재 3월 입고 수정계획_협의결과_신지훈_1" xfId="924"/>
    <cellStyle name="7_신기종 완성 진행 현황_P910진행현황_VCA 조립 및 D900 일일품질현황_VCA 조립 및 D900 일일품질현황Rev3_최종_SV-650生产品质日报新样式（10）月" xfId="925"/>
    <cellStyle name="7_신기종 완성 진행 현황_P910진행현황_VCA 조립 및 D900 일일품질현황_VCA 조립 및 D900 일일품질현황Rev3_최종_SV-650生产品质日报新样式（10）月_(0317) U900 3월 91.6K" xfId="926"/>
    <cellStyle name="7_신기종 완성 진행 현황_P910진행현황_VCA 조립 및 D900 일일품질현황_VCA 조립 및 D900 일일품질현황Rev3_최종_SV-650生产品质日报新样式（10）月_(0317) U900 3월 K" xfId="927"/>
    <cellStyle name="7_신기종 완성 진행 현황_P910진행현황_VCA 조립 및 D900 일일품질현황_VCA 조립 및 D900 일일품질현황Rev3_최종_SV-650生产品质日报新样式（10）月_(080307) U900 3월 운영방안_신지훈" xfId="928"/>
    <cellStyle name="7_신기종 완성 진행 현황_P910진행현황_VCA 조립 및 D900 일일품질현황_VCA 조립 및 D900 일일품질현황Rev3_최종_SV-650生产品质日报新样式（10）月_(080311) U900(Soul) 주요 원자재 3월 입고 수정계획_협의결과_신지훈_1" xfId="929"/>
    <cellStyle name="7_신기종 완성 진행 현황_P910진행현황_VCA 조립 및 D900 일일품질현황Rev2" xfId="930"/>
    <cellStyle name="7_신기종 완성 진행 현황_P910진행현황_VCA 조립 및 D900 일일품질현황Rev2_(0317) U900 3월 91.6K" xfId="931"/>
    <cellStyle name="7_신기종 완성 진행 현황_P910진행현황_VCA 조립 및 D900 일일품질현황Rev2_(0317) U900 3월 K" xfId="932"/>
    <cellStyle name="7_신기종 완성 진행 현황_P910진행현황_VCA 조립 및 D900 일일품질현황Rev2_(080307) U900 3월 운영방안_신지훈" xfId="933"/>
    <cellStyle name="7_신기종 완성 진행 현황_P910진행현황_VCA 조립 및 D900 일일품질현황Rev2_(080311) U900(Soul) 주요 원자재 3월 입고 수정계획_협의결과_신지훈_1" xfId="934"/>
    <cellStyle name="7_신기종 완성 진행 현황_P910진행현황_VCA 조립 및 D900 일일품질현황Rev2_(10월)VCA 조립 및 D900 일일품질현황Rev3(new)" xfId="935"/>
    <cellStyle name="7_신기종 완성 진행 현황_P910진행현황_VCA 조립 및 D900 일일품질현황Rev2_(10월)VCA 조립 및 D900 일일품질현황Rev3(new)_(0317) U900 3월 91.6K" xfId="936"/>
    <cellStyle name="7_신기종 완성 진행 현황_P910진행현황_VCA 조립 및 D900 일일품질현황Rev2_(10월)VCA 조립 및 D900 일일품질현황Rev3(new)_(0317) U900 3월 K" xfId="937"/>
    <cellStyle name="7_신기종 완성 진행 현황_P910진행현황_VCA 조립 및 D900 일일품질현황Rev2_(10월)VCA 조립 및 D900 일일품질현황Rev3(new)_(080307) U900 3월 운영방안_신지훈" xfId="938"/>
    <cellStyle name="7_신기종 완성 진행 현황_P910진행현황_VCA 조립 및 D900 일일품질현황Rev2_(10월)VCA 조립 및 D900 일일품질현황Rev3(new)_(080311) U900(Soul) 주요 원자재 3월 입고 수정계획_협의결과_신지훈_1" xfId="939"/>
    <cellStyle name="7_신기종 완성 진행 현황_P910진행현황_VCA 조립 및 D900 일일품질현황Rev2_(10월)VCA 조립 및 D900 일일품질현황Rev3(new)_SV-650生产品质日报新样式（10）月" xfId="940"/>
    <cellStyle name="7_신기종 완성 진행 현황_P910진행현황_VCA 조립 및 D900 일일품질현황Rev2_(10월)VCA 조립 및 D900 일일품질현황Rev3(new)_SV-650生产品质日报新样式（10）月_(0317) U900 3월 91.6K" xfId="941"/>
    <cellStyle name="7_신기종 완성 진행 현황_P910진행현황_VCA 조립 및 D900 일일품질현황Rev2_(10월)VCA 조립 및 D900 일일품질현황Rev3(new)_SV-650生产品质日报新样式（10）月_(0317) U900 3월 K" xfId="942"/>
    <cellStyle name="7_신기종 완성 진행 현황_P910진행현황_VCA 조립 및 D900 일일품질현황Rev2_(10월)VCA 조립 및 D900 일일품질현황Rev3(new)_SV-650生产品质日报新样式（10）月_(080307) U900 3월 운영방안_신지훈" xfId="943"/>
    <cellStyle name="7_신기종 완성 진행 현황_P910진행현황_VCA 조립 및 D900 일일품질현황Rev2_(10월)VCA 조립 및 D900 일일품질현황Rev3(new)_SV-650生产品质日报新样式（10）月_(080311) U900(Soul) 주요 원자재 3월 입고 수정계획_협의결과_신지훈_1" xfId="944"/>
    <cellStyle name="7_신기종 완성 진행 현황_P910진행현황_VCA 조립 및 D900 일일품질현황Rev2_SV-650生产品质日报新样式（10）月" xfId="945"/>
    <cellStyle name="7_신기종 완성 진행 현황_P910진행현황_VCA 조립 및 D900 일일품질현황Rev2_SV-650生产品质日报新样式（10）月_(0317) U900 3월 91.6K" xfId="946"/>
    <cellStyle name="7_신기종 완성 진행 현황_P910진행현황_VCA 조립 및 D900 일일품질현황Rev2_SV-650生产品质日报新样式（10）月_(0317) U900 3월 K" xfId="947"/>
    <cellStyle name="7_신기종 완성 진행 현황_P910진행현황_VCA 조립 및 D900 일일품질현황Rev2_SV-650生产品质日报新样式（10）月_(080307) U900 3월 운영방안_신지훈" xfId="948"/>
    <cellStyle name="7_신기종 완성 진행 현황_P910진행현황_VCA 조립 및 D900 일일품질현황Rev2_SV-650生产品质日报新样式（10）月_(080311) U900(Soul) 주요 원자재 3월 입고 수정계획_협의결과_신지훈_1" xfId="949"/>
    <cellStyle name="7_신기종 완성 진행 현황_P910진행현황_VCA 조립 및 D900 일일품질현황Rev2_VCA 조립 및 D900 일일품질현황Rev3" xfId="950"/>
    <cellStyle name="7_신기종 완성 진행 현황_P910진행현황_VCA 조립 및 D900 일일품질현황Rev2_VCA 조립 및 D900 일일품질현황Rev3_(0317) U900 3월 91.6K" xfId="951"/>
    <cellStyle name="7_신기종 완성 진행 현황_P910진행현황_VCA 조립 및 D900 일일품질현황Rev2_VCA 조립 및 D900 일일품질현황Rev3_(0317) U900 3월 K" xfId="952"/>
    <cellStyle name="7_신기종 완성 진행 현황_P910진행현황_VCA 조립 및 D900 일일품질현황Rev2_VCA 조립 및 D900 일일품질현황Rev3_(080307) U900 3월 운영방안_신지훈" xfId="953"/>
    <cellStyle name="7_신기종 완성 진행 현황_P910진행현황_VCA 조립 및 D900 일일품질현황Rev2_VCA 조립 및 D900 일일품질현황Rev3_(080311) U900(Soul) 주요 원자재 3월 입고 수정계획_협의결과_신지훈_1" xfId="954"/>
    <cellStyle name="7_신기종 완성 진행 현황_P910진행현황_VCA 조립 및 D900 일일품질현황Rev2_VCA 조립 및 D900 일일품질현황Rev3_SV-650生产品质日报新样式（10）月" xfId="955"/>
    <cellStyle name="7_신기종 완성 진행 현황_P910진행현황_VCA 조립 및 D900 일일품질현황Rev2_VCA 조립 및 D900 일일품질현황Rev3_SV-650生产品质日报新样式（10）月_(0317) U900 3월 91.6K" xfId="956"/>
    <cellStyle name="7_신기종 완성 진행 현황_P910진행현황_VCA 조립 및 D900 일일품질현황Rev2_VCA 조립 및 D900 일일품질현황Rev3_SV-650生产品质日报新样式（10）月_(0317) U900 3월 K" xfId="957"/>
    <cellStyle name="7_신기종 완성 진행 현황_P910진행현황_VCA 조립 및 D900 일일품질현황Rev2_VCA 조립 및 D900 일일품질현황Rev3_SV-650生产品质日报新样式（10）月_(080307) U900 3월 운영방안_신지훈" xfId="958"/>
    <cellStyle name="7_신기종 완성 진행 현황_P910진행현황_VCA 조립 및 D900 일일품질현황Rev2_VCA 조립 및 D900 일일품질현황Rev3_SV-650生产品质日报新样式（10）月_(080311) U900(Soul) 주요 원자재 3월 입고 수정계획_협의결과_신지훈_1" xfId="959"/>
    <cellStyle name="7_신기종 완성 진행 현황_P910진행현황_VCA 조립 및 D900 일일품질현황Rev2_VCA 조립 및 D900 일일품질현황Rev3_최종" xfId="960"/>
    <cellStyle name="7_신기종 완성 진행 현황_P910진행현황_VCA 조립 및 D900 일일품질현황Rev2_VCA 조립 및 D900 일일품질현황Rev3_최종_(0317) U900 3월 91.6K" xfId="961"/>
    <cellStyle name="7_신기종 완성 진행 현황_P910진행현황_VCA 조립 및 D900 일일품질현황Rev2_VCA 조립 및 D900 일일품질현황Rev3_최종_(0317) U900 3월 K" xfId="962"/>
    <cellStyle name="7_신기종 완성 진행 현황_P910진행현황_VCA 조립 및 D900 일일품질현황Rev2_VCA 조립 및 D900 일일품질현황Rev3_최종_(080307) U900 3월 운영방안_신지훈" xfId="963"/>
    <cellStyle name="7_신기종 완성 진행 현황_P910진행현황_VCA 조립 및 D900 일일품질현황Rev2_VCA 조립 및 D900 일일품질현황Rev3_최종_(080311) U900(Soul) 주요 원자재 3월 입고 수정계획_협의결과_신지훈_1" xfId="964"/>
    <cellStyle name="7_신기종 완성 진행 현황_P910진행현황_VCA 조립 및 D900 일일품질현황Rev2_VCA 조립 및 D900 일일품질현황Rev3_최종_19169" xfId="965"/>
    <cellStyle name="7_신기종 완성 진행 현황_P910진행현황_VCA 조립 및 D900 일일품질현황Rev2_VCA 조립 및 D900 일일품질현황Rev3_최종_19169_(0317) U900 3월 91.6K" xfId="966"/>
    <cellStyle name="7_신기종 완성 진행 현황_P910진행현황_VCA 조립 및 D900 일일품질현황Rev2_VCA 조립 및 D900 일일품질현황Rev3_최종_19169_(0317) U900 3월 K" xfId="967"/>
    <cellStyle name="7_신기종 완성 진행 현황_P910진행현황_VCA 조립 및 D900 일일품질현황Rev2_VCA 조립 및 D900 일일품질현황Rev3_최종_19169_(080307) U900 3월 운영방안_신지훈" xfId="968"/>
    <cellStyle name="7_신기종 완성 진행 현황_P910진행현황_VCA 조립 및 D900 일일품질현황Rev2_VCA 조립 및 D900 일일품질현황Rev3_최종_19169_(080311) U900(Soul) 주요 원자재 3월 입고 수정계획_협의결과_신지훈_1" xfId="969"/>
    <cellStyle name="7_신기종 완성 진행 현황_P910진행현황_VCA 조립 및 D900 일일품질현황Rev2_VCA 조립 및 D900 일일품질현황Rev3_최종_19169_SV-650生产品质日报新样式（10）月" xfId="970"/>
    <cellStyle name="7_신기종 완성 진행 현황_P910진행현황_VCA 조립 및 D900 일일품질현황Rev2_VCA 조립 및 D900 일일품질현황Rev3_최종_19169_SV-650生产品质日报新样式（10）月_(0317) U900 3월 91.6K" xfId="971"/>
    <cellStyle name="7_신기종 완성 진행 현황_P910진행현황_VCA 조립 및 D900 일일품질현황Rev2_VCA 조립 및 D900 일일품질현황Rev3_최종_19169_SV-650生产品质日报新样式（10）月_(0317) U900 3월 K" xfId="972"/>
    <cellStyle name="7_신기종 완성 진행 현황_P910진행현황_VCA 조립 및 D900 일일품질현황Rev2_VCA 조립 및 D900 일일품질현황Rev3_최종_19169_SV-650生产品质日报新样式（10）月_(080307) U900 3월 운영방안_신지훈" xfId="973"/>
    <cellStyle name="7_신기종 완성 진행 현황_P910진행현황_VCA 조립 및 D900 일일품질현황Rev2_VCA 조립 및 D900 일일품질현황Rev3_최종_19169_SV-650生产品质日报新样式（10）月_(080311) U900(Soul) 주요 원자재 3월 입고 수정계획_협의결과_신지훈_1" xfId="974"/>
    <cellStyle name="7_신기종 완성 진행 현황_P910진행현황_VCA 조립 및 D900 일일품질현황Rev2_VCA 조립 및 D900 일일품질현황Rev3_최종_SV-650生产品质日报新样式（10）月" xfId="975"/>
    <cellStyle name="7_신기종 완성 진행 현황_P910진행현황_VCA 조립 및 D900 일일품질현황Rev2_VCA 조립 및 D900 일일품질현황Rev3_최종_SV-650生产品质日报新样式（10）月_(0317) U900 3월 91.6K" xfId="976"/>
    <cellStyle name="7_신기종 완성 진행 현황_P910진행현황_VCA 조립 및 D900 일일품질현황Rev2_VCA 조립 및 D900 일일품질현황Rev3_최종_SV-650生产品质日报新样式（10）月_(0317) U900 3월 K" xfId="977"/>
    <cellStyle name="7_신기종 완성 진행 현황_P910진행현황_VCA 조립 및 D900 일일품질현황Rev2_VCA 조립 및 D900 일일품질현황Rev3_최종_SV-650生产品质日报新样式（10）月_(080307) U900 3월 운영방안_신지훈" xfId="978"/>
    <cellStyle name="7_신기종 완성 진행 현황_P910진행현황_VCA 조립 및 D900 일일품질현황Rev2_VCA 조립 및 D900 일일품질현황Rev3_최종_SV-650生产品质日报新样式（10）月_(080311) U900(Soul) 주요 원자재 3월 입고 수정계획_협의결과_신지훈_1" xfId="979"/>
    <cellStyle name="7_신기종 완성 진행 현황_SV-650生产品质日报新样式（10）月" xfId="980"/>
    <cellStyle name="7_신기종 완성 진행 현황_SV-650生产品质日报新样式（10）月_(0317) U900 3월 91.6K" xfId="981"/>
    <cellStyle name="7_신기종 완성 진행 현황_SV-650生产品质日报新样式（10）月_(0317) U900 3월 K" xfId="982"/>
    <cellStyle name="7_신기종 완성 진행 현황_SV-650生产品质日报新样式（10）月_(080307) U900 3월 운영방안_신지훈" xfId="983"/>
    <cellStyle name="7_신기종 완성 진행 현황_SV-650生产品质日报新样式（10）月_(080311) U900(Soul) 주요 원자재 3월 입고 수정계획_협의결과_신지훈_1" xfId="984"/>
    <cellStyle name="7_신기종 완성 진행 현황_VCA 조립 및 D900 일일품질현황" xfId="985"/>
    <cellStyle name="7_신기종 완성 진행 현황_VCA 조립 및 D900 일일품질현황_(0317) U900 3월 91.6K" xfId="986"/>
    <cellStyle name="7_신기종 완성 진행 현황_VCA 조립 및 D900 일일품질현황_(0317) U900 3월 K" xfId="987"/>
    <cellStyle name="7_신기종 완성 진행 현황_VCA 조립 및 D900 일일품질현황_(080307) U900 3월 운영방안_신지훈" xfId="988"/>
    <cellStyle name="7_신기종 완성 진행 현황_VCA 조립 및 D900 일일품질현황_(080311) U900(Soul) 주요 원자재 3월 입고 수정계획_협의결과_신지훈_1" xfId="989"/>
    <cellStyle name="7_신기종 완성 진행 현황_VCA 조립 및 D900 일일품질현황_(10월)VCA 조립 및 D900 일일품질현황Rev3(new)" xfId="990"/>
    <cellStyle name="7_신기종 완성 진행 현황_VCA 조립 및 D900 일일품질현황_(10월)VCA 조립 및 D900 일일품질현황Rev3(new)_(0317) U900 3월 91.6K" xfId="991"/>
    <cellStyle name="7_신기종 완성 진행 현황_VCA 조립 및 D900 일일품질현황_(10월)VCA 조립 및 D900 일일품질현황Rev3(new)_(0317) U900 3월 K" xfId="992"/>
    <cellStyle name="7_신기종 완성 진행 현황_VCA 조립 및 D900 일일품질현황_(10월)VCA 조립 및 D900 일일품질현황Rev3(new)_(080307) U900 3월 운영방안_신지훈" xfId="993"/>
    <cellStyle name="7_신기종 완성 진행 현황_VCA 조립 및 D900 일일품질현황_(10월)VCA 조립 및 D900 일일품질현황Rev3(new)_(080311) U900(Soul) 주요 원자재 3월 입고 수정계획_협의결과_신지훈_1" xfId="994"/>
    <cellStyle name="7_신기종 완성 진행 현황_VCA 조립 및 D900 일일품질현황_(10월)VCA 조립 및 D900 일일품질현황Rev3(new)_SV-650生产品质日报新样式（10）月" xfId="995"/>
    <cellStyle name="7_신기종 완성 진행 현황_VCA 조립 및 D900 일일품질현황_(10월)VCA 조립 및 D900 일일품질현황Rev3(new)_SV-650生产品质日报新样式（10）月_(0317) U900 3월 91.6K" xfId="996"/>
    <cellStyle name="7_신기종 완성 진행 현황_VCA 조립 및 D900 일일품질현황_(10월)VCA 조립 및 D900 일일품질현황Rev3(new)_SV-650生产品质日报新样式（10）月_(0317) U900 3월 K" xfId="997"/>
    <cellStyle name="7_신기종 완성 진행 현황_VCA 조립 및 D900 일일품질현황_(10월)VCA 조립 및 D900 일일품질현황Rev3(new)_SV-650生产品质日报新样式（10）月_(080307) U900 3월 운영방안_신지훈" xfId="998"/>
    <cellStyle name="7_신기종 완성 진행 현황_VCA 조립 및 D900 일일품질현황_(10월)VCA 조립 및 D900 일일품질현황Rev3(new)_SV-650生产品质日报新样式（10）月_(080311) U900(Soul) 주요 원자재 3월 입고 수정계획_협의결과_신지훈_1" xfId="999"/>
    <cellStyle name="7_신기종 완성 진행 현황_VCA 조립 및 D900 일일품질현황_SV-650生产品质日报新样式（10）月" xfId="1000"/>
    <cellStyle name="7_신기종 완성 진행 현황_VCA 조립 및 D900 일일품질현황_SV-650生产品质日报新样式（10）月_(0317) U900 3월 91.6K" xfId="1001"/>
    <cellStyle name="7_신기종 완성 진행 현황_VCA 조립 및 D900 일일품질현황_SV-650生产品质日报新样式（10）月_(0317) U900 3월 K" xfId="1002"/>
    <cellStyle name="7_신기종 완성 진행 현황_VCA 조립 및 D900 일일품질현황_SV-650生产品质日报新样式（10）月_(080307) U900 3월 운영방안_신지훈" xfId="1003"/>
    <cellStyle name="7_신기종 완성 진행 현황_VCA 조립 및 D900 일일품질현황_SV-650生产品质日报新样式（10）月_(080311) U900(Soul) 주요 원자재 3월 입고 수정계획_협의결과_신지훈_1" xfId="1004"/>
    <cellStyle name="7_신기종 완성 진행 현황_VCA 조립 및 D900 일일품질현황_VCA 조립 및 D900 일일품질현황" xfId="1005"/>
    <cellStyle name="7_신기종 완성 진행 현황_VCA 조립 및 D900 일일품질현황_VCA 조립 및 D900 일일품질현황_(0317) U900 3월 91.6K" xfId="1006"/>
    <cellStyle name="7_신기종 완성 진행 현황_VCA 조립 및 D900 일일품질현황_VCA 조립 및 D900 일일품질현황_(0317) U900 3월 K" xfId="1007"/>
    <cellStyle name="7_신기종 완성 진행 현황_VCA 조립 및 D900 일일품질현황_VCA 조립 및 D900 일일품질현황_(080307) U900 3월 운영방안_신지훈" xfId="1008"/>
    <cellStyle name="7_신기종 완성 진행 현황_VCA 조립 및 D900 일일품질현황_VCA 조립 및 D900 일일품질현황_(080311) U900(Soul) 주요 원자재 3월 입고 수정계획_협의결과_신지훈_1" xfId="1009"/>
    <cellStyle name="7_신기종 완성 진행 현황_VCA 조립 및 D900 일일품질현황_VCA 조립 및 D900 일일품질현황_SV-650生产品质日报新样式（10）月" xfId="1010"/>
    <cellStyle name="7_신기종 완성 진행 현황_VCA 조립 및 D900 일일품질현황_VCA 조립 및 D900 일일품질현황_SV-650生产品质日报新样式（10）月_(0317) U900 3월 91.6K" xfId="1011"/>
    <cellStyle name="7_신기종 완성 진행 현황_VCA 조립 및 D900 일일품질현황_VCA 조립 및 D900 일일품질현황_SV-650生产品质日报新样式（10）月_(0317) U900 3월 K" xfId="1012"/>
    <cellStyle name="7_신기종 완성 진행 현황_VCA 조립 및 D900 일일품질현황_VCA 조립 및 D900 일일품질현황_SV-650生产品质日报新样式（10）月_(080307) U900 3월 운영방안_신지훈" xfId="1013"/>
    <cellStyle name="7_신기종 완성 진행 현황_VCA 조립 및 D900 일일품질현황_VCA 조립 및 D900 일일품질현황_SV-650生产品质日报新样式（10）月_(080311) U900(Soul) 주요 원자재 3월 입고 수정계획_협의결과_신지훈_1" xfId="1014"/>
    <cellStyle name="7_신기종 완성 진행 현황_VCA 조립 및 D900 일일품질현황_VCA 조립 및 D900 일일품질현황_VCA 조립 및 D900 일일품질현황" xfId="1015"/>
    <cellStyle name="7_신기종 완성 진행 현황_VCA 조립 및 D900 일일품질현황_VCA 조립 및 D900 일일품질현황_VCA 조립 및 D900 일일품질현황_(0317) U900 3월 91.6K" xfId="1016"/>
    <cellStyle name="7_신기종 완성 진행 현황_VCA 조립 및 D900 일일품질현황_VCA 조립 및 D900 일일품질현황_VCA 조립 및 D900 일일품질현황_(0317) U900 3월 K" xfId="1017"/>
    <cellStyle name="7_신기종 완성 진행 현황_VCA 조립 및 D900 일일품질현황_VCA 조립 및 D900 일일품질현황_VCA 조립 및 D900 일일품질현황_(080307) U900 3월 운영방안_신지훈" xfId="1018"/>
    <cellStyle name="7_신기종 완성 진행 현황_VCA 조립 및 D900 일일품질현황_VCA 조립 및 D900 일일품질현황_VCA 조립 및 D900 일일품질현황_(080311) U900(Soul) 주요 원자재 3월 입고 수정계획_협의결과_신지훈_1" xfId="1019"/>
    <cellStyle name="7_신기종 완성 진행 현황_VCA 조립 및 D900 일일품질현황_VCA 조립 및 D900 일일품질현황_VCA 조립 및 D900 일일품질현황_(10월)VCA 조립 및 D900 일일품질현황Rev3(new)" xfId="1020"/>
    <cellStyle name="7_신기종 완성 진행 현황_VCA 조립 및 D900 일일품질현황_VCA 조립 및 D900 일일품질현황_VCA 조립 및 D900 일일품질현황_(10월)VCA 조립 및 D900 일일품질현황Rev3(new)_(0317) U900 3월 91.6K" xfId="1021"/>
    <cellStyle name="7_신기종 완성 진행 현황_VCA 조립 및 D900 일일품질현황_VCA 조립 및 D900 일일품질현황_VCA 조립 및 D900 일일품질현황_(10월)VCA 조립 및 D900 일일품질현황Rev3(new)_(0317) U900 3월 K" xfId="1022"/>
    <cellStyle name="7_신기종 완성 진행 현황_VCA 조립 및 D900 일일품질현황_VCA 조립 및 D900 일일품질현황_VCA 조립 및 D900 일일품질현황_(10월)VCA 조립 및 D900 일일품질현황Rev3(new)_(080307) U900 3월 운영방안_신지훈" xfId="1023"/>
    <cellStyle name="7_신기종 완성 진행 현황_VCA 조립 및 D900 일일품질현황_VCA 조립 및 D900 일일품질현황_VCA 조립 및 D900 일일품질현황_(10월)VCA 조립 및 D900 일일품질현황Rev3(new)_(080311) U900(Soul) 주요 원자재 3월 입고 수정계획_협의결과_신지훈_1" xfId="1024"/>
    <cellStyle name="7_신기종 완성 진행 현황_VCA 조립 및 D900 일일품질현황_VCA 조립 및 D900 일일품질현황_VCA 조립 및 D900 일일품질현황_(10월)VCA 조립 및 D900 일일품질현황Rev3(new)_SV-650生产品质日报新样式（10）月" xfId="1025"/>
    <cellStyle name="7_신기종 완성 진행 현황_VCA 조립 및 D900 일일품질현황_VCA 조립 및 D900 일일품질현황_VCA 조립 및 D900 일일품질현황_(10월)VCA 조립 및 D900 일일품질현황Rev3(new)_SV-650生产品质日报新样式（10）月_(0317) U900 3월 91.6K" xfId="1026"/>
    <cellStyle name="7_신기종 완성 진행 현황_VCA 조립 및 D900 일일품질현황_VCA 조립 및 D900 일일품질현황_VCA 조립 및 D900 일일품질현황_(10월)VCA 조립 및 D900 일일품질현황Rev3(new)_SV-650生产品质日报新样式（10）月_(0317) U900 3월 K" xfId="1027"/>
    <cellStyle name="7_신기종 완성 진행 현황_VCA 조립 및 D900 일일품질현황_VCA 조립 및 D900 일일품질현황_VCA 조립 및 D900 일일품질현황_(10월)VCA 조립 및 D900 일일품질현황Rev3(new)_SV-650生产品质日报新样式（10）月_(080307) U900 3월 운영방안_신지훈" xfId="1028"/>
    <cellStyle name="7_신기종 완성 진행 현황_VCA 조립 및 D900 일일품질현황_VCA 조립 및 D900 일일품질현황_VCA 조립 및 D900 일일품질현황_(10월)VCA 조립 및 D900 일일품질현황Rev3(new)_SV-650生产品质日报新样式（10）月_(080311) U900(Soul) 주요 원자재 3월 입고 수정계획_협의결과_신지훈_1" xfId="1029"/>
    <cellStyle name="7_신기종 완성 진행 현황_VCA 조립 및 D900 일일품질현황_VCA 조립 및 D900 일일품질현황_VCA 조립 및 D900 일일품질현황_SV-650生产品质日报新样式（10）月" xfId="1030"/>
    <cellStyle name="7_신기종 완성 진행 현황_VCA 조립 및 D900 일일품질현황_VCA 조립 및 D900 일일품질현황_VCA 조립 및 D900 일일품질현황_SV-650生产品质日报新样式（10）月_(0317) U900 3월 91.6K" xfId="1031"/>
    <cellStyle name="7_신기종 완성 진행 현황_VCA 조립 및 D900 일일품질현황_VCA 조립 및 D900 일일품질현황_VCA 조립 및 D900 일일품질현황_SV-650生产品质日报新样式（10）月_(0317) U900 3월 K" xfId="1032"/>
    <cellStyle name="7_신기종 완성 진행 현황_VCA 조립 및 D900 일일품질현황_VCA 조립 및 D900 일일품질현황_VCA 조립 및 D900 일일품질현황_SV-650生产品质日报新样式（10）月_(080307) U900 3월 운영방안_신지훈" xfId="1033"/>
    <cellStyle name="7_신기종 완성 진행 현황_VCA 조립 및 D900 일일품질현황_VCA 조립 및 D900 일일품질현황_VCA 조립 및 D900 일일품질현황_SV-650生产品质日报新样式（10）月_(080311) U900(Soul) 주요 원자재 3월 입고 수정계획_협의결과_신지훈_1" xfId="1034"/>
    <cellStyle name="7_신기종 완성 진행 현황_VCA 조립 및 D900 일일품질현황_VCA 조립 및 D900 일일품질현황_VCA 조립 및 D900 일일품질현황_VCA 조립 및 D900 일일품질현황Rev2" xfId="1035"/>
    <cellStyle name="7_신기종 완성 진행 현황_VCA 조립 및 D900 일일품질현황_VCA 조립 및 D900 일일품질현황_VCA 조립 및 D900 일일품질현황_VCA 조립 및 D900 일일품질현황Rev2_(0317) U900 3월 91.6K" xfId="1036"/>
    <cellStyle name="7_신기종 완성 진행 현황_VCA 조립 및 D900 일일품질현황_VCA 조립 및 D900 일일품질현황_VCA 조립 및 D900 일일품질현황_VCA 조립 및 D900 일일품질현황Rev2_(0317) U900 3월 K" xfId="1037"/>
    <cellStyle name="7_신기종 완성 진행 현황_VCA 조립 및 D900 일일품질현황_VCA 조립 및 D900 일일품질현황_VCA 조립 및 D900 일일품질현황_VCA 조립 및 D900 일일품질현황Rev2_(080307) U900 3월 운영방안_신지훈" xfId="1038"/>
    <cellStyle name="7_신기종 완성 진행 현황_VCA 조립 및 D900 일일품질현황_VCA 조립 및 D900 일일품질현황_VCA 조립 및 D900 일일품질현황_VCA 조립 및 D900 일일품질현황Rev2_(080311) U900(Soul) 주요 원자재 3월 입고 수정계획_협의결과_신지훈_1" xfId="1039"/>
    <cellStyle name="7_신기종 완성 진행 현황_VCA 조립 및 D900 일일품질현황_VCA 조립 및 D900 일일품질현황_VCA 조립 및 D900 일일품질현황_VCA 조립 및 D900 일일품질현황Rev2_SV-650生产品质日报新样式（10）月" xfId="1040"/>
    <cellStyle name="7_신기종 완성 진행 현황_VCA 조립 및 D900 일일품질현황_VCA 조립 및 D900 일일품질현황_VCA 조립 및 D900 일일품질현황_VCA 조립 및 D900 일일품질현황Rev2_SV-650生产品质日报新样式（10）月_(0317) U900 3월 91.6K" xfId="1041"/>
    <cellStyle name="7_신기종 완성 진행 현황_VCA 조립 및 D900 일일품질현황_VCA 조립 및 D900 일일품질현황_VCA 조립 및 D900 일일품질현황_VCA 조립 및 D900 일일품질현황Rev2_SV-650生产品质日报新样式（10）月_(0317) U900 3월 K" xfId="1042"/>
    <cellStyle name="7_신기종 완성 진행 현황_VCA 조립 및 D900 일일품질현황_VCA 조립 및 D900 일일품질현황_VCA 조립 및 D900 일일품질현황_VCA 조립 및 D900 일일품질현황Rev2_SV-650生产品质日报新样式（10）月_(080307) U900 3월 운영방안_신지훈" xfId="1043"/>
    <cellStyle name="7_신기종 완성 진행 현황_VCA 조립 및 D900 일일품질현황_VCA 조립 및 D900 일일품질현황_VCA 조립 및 D900 일일품질현황_VCA 조립 및 D900 일일품질현황Rev2_SV-650生产品质日报新样式（10）月_(080311) U900(Soul) 주요 원자재 3월 입고 수정계획_협의결과_신지훈_1" xfId="1044"/>
    <cellStyle name="7_신기종 완성 진행 현황_VCA 조립 및 D900 일일품질현황_VCA 조립 및 D900 일일품질현황_VCA 조립 및 D900 일일품질현황_VCA 조립 및 D900 일일품질현황Rev2_VCA 조립 및 D900 일일품질현황Rev2" xfId="1045"/>
    <cellStyle name="7_신기종 완성 진행 현황_VCA 조립 및 D900 일일품질현황_VCA 조립 및 D900 일일품질현황_VCA 조립 및 D900 일일품질현황_VCA 조립 및 D900 일일품질현황Rev2_VCA 조립 및 D900 일일품질현황Rev2_(0317) U900 3월 91.6K" xfId="1046"/>
    <cellStyle name="7_신기종 완성 진행 현황_VCA 조립 및 D900 일일품질현황_VCA 조립 및 D900 일일품질현황_VCA 조립 및 D900 일일품질현황_VCA 조립 및 D900 일일품질현황Rev2_VCA 조립 및 D900 일일품질현황Rev2_(0317) U900 3월 K" xfId="1047"/>
    <cellStyle name="7_신기종 완성 진행 현황_VCA 조립 및 D900 일일품질현황_VCA 조립 및 D900 일일품질현황_VCA 조립 및 D900 일일품질현황_VCA 조립 및 D900 일일품질현황Rev2_VCA 조립 및 D900 일일품질현황Rev2_(080307) U900 3월 운영방안_신지훈" xfId="1048"/>
    <cellStyle name="7_신기종 완성 진행 현황_VCA 조립 및 D900 일일품질현황_VCA 조립 및 D900 일일품질현황_VCA 조립 및 D900 일일품질현황_VCA 조립 및 D900 일일품질현황Rev2_VCA 조립 및 D900 일일품질현황Rev2_(080311) U900(Soul) 주요 원자재 3월 입고 수정계획_협의결과_신지훈_1" xfId="1049"/>
    <cellStyle name="7_신기종 완성 진행 현황_VCA 조립 및 D900 일일품질현황_VCA 조립 및 D900 일일품질현황_VCA 조립 및 D900 일일품질현황_VCA 조립 및 D900 일일품질현황Rev2_VCA 조립 및 D900 일일품질현황Rev2_(10월)VCA 조립 및 D900 일일품질현황Rev3(new)" xfId="1050"/>
    <cellStyle name="7_신기종 완성 진행 현황_VCA 조립 및 D900 일일품질현황_VCA 조립 및 D900 일일품질현황_VCA 조립 및 D900 일일품질현황_VCA 조립 및 D900 일일품질현황Rev2_VCA 조립 및 D900 일일품질현황Rev2_(10월)VCA 조립 및 D900 일일품질현황Rev3(new)_(0317) U900 3월 91.6K" xfId="1051"/>
    <cellStyle name="7_신기종 완성 진행 현황_VCA 조립 및 D900 일일품질현황_VCA 조립 및 D900 일일품질현황_VCA 조립 및 D900 일일품질현황_VCA 조립 및 D900 일일품질현황Rev2_VCA 조립 및 D900 일일품질현황Rev2_(10월)VCA 조립 및 D900 일일품질현황Rev3(new)_(0317) U900 3월 K" xfId="1052"/>
    <cellStyle name="7_신기종 완성 진행 현황_VCA 조립 및 D900 일일품질현황_VCA 조립 및 D900 일일품질현황_VCA 조립 및 D900 일일품질현황_VCA 조립 및 D900 일일품질현황Rev2_VCA 조립 및 D900 일일품질현황Rev2_(10월)VCA 조립 및 D900 일일품질현황Rev3(new)_(080307) U900 3월 운영방안_신지훈" xfId="1053"/>
    <cellStyle name="7_신기종 완성 진행 현황_VCA 조립 및 D900 일일품질현황_VCA 조립 및 D900 일일품질현황_VCA 조립 및 D900 일일품질현황_VCA 조립 및 D900 일일품질현황Rev2_VCA 조립 및 D900 일일품질현황Rev2_(10월)VCA 조립 및 D900 일일품질현황Rev3(new)_(080311) U900(Soul) 주요 원자재 3월 입고 수정계획_협의결과_신지훈_1" xfId="1054"/>
    <cellStyle name="7_신기종 완성 진행 현황_VCA 조립 및 D900 일일품질현황_VCA 조립 및 D900 일일품질현황_VCA 조립 및 D900 일일품질현황_VCA 조립 및 D900 일일품질현황Rev2_VCA 조립 및 D900 일일품질현황Rev2_(10월)VCA 조립 및 D900 일일품질현황Rev3(new)_SV-650生产品质日报新样式（10）月" xfId="1055"/>
    <cellStyle name="7_신기종 완성 진행 현황_VCA 조립 및 D900 일일품질현황_VCA 조립 및 D900 일일품질현황_VCA 조립 및 D900 일일품질현황_VCA 조립 및 D900 일일품질현황Rev2_VCA 조립 및 D900 일일품질현황Rev2_(10월)VCA 조립 및 D900 일일품질현황Rev3(new)_SV-650生产品质日报新样式（10）月_(0317) U900 3월 91.6K" xfId="1056"/>
    <cellStyle name="7_신기종 완성 진행 현황_VCA 조립 및 D900 일일품질현황_VCA 조립 및 D900 일일품질현황_VCA 조립 및 D900 일일품질현황_VCA 조립 및 D900 일일품질현황Rev2_VCA 조립 및 D900 일일품질현황Rev2_(10월)VCA 조립 및 D900 일일품질현황Rev3(new)_SV-650生产品质日报新样式（10）月_(0317) U900 3월 K" xfId="1057"/>
    <cellStyle name="7_신기종 완성 진행 현황_VCA 조립 및 D900 일일품질현황_VCA 조립 및 D900 일일품질현황_VCA 조립 및 D900 일일품질현황_VCA 조립 및 D900 일일품질현황Rev2_VCA 조립 및 D900 일일품질현황Rev2_(10월)VCA 조립 및 D900 일일품질현황Rev3(new)_SV-650生产品质日报新样式（10）月_(080307) U900 3월 운영방안_신지훈" xfId="1058"/>
    <cellStyle name="7_신기종 완성 진행 현황_VCA 조립 및 D900 일일품질현황_VCA 조립 및 D900 일일품질현황_VCA 조립 및 D900 일일품질현황_VCA 조립 및 D900 일일품질현황Rev2_VCA 조립 및 D900 일일품질현황Rev2_(10월)VCA 조립 및 D900 일일품질현황Rev3(new)_SV-650生产品质日报新样式（10）月_(080311) U900(Soul) 주요 원자재 3월 입고 수정계획_협의결과_신지훈_1" xfId="1059"/>
    <cellStyle name="7_신기종 완성 진행 현황_VCA 조립 및 D900 일일품질현황_VCA 조립 및 D900 일일품질현황_VCA 조립 및 D900 일일품질현황_VCA 조립 및 D900 일일품질현황Rev2_VCA 조립 및 D900 일일품질현황Rev2_SV-650生产品质日报新样式（10）月" xfId="1060"/>
    <cellStyle name="7_신기종 완성 진행 현황_VCA 조립 및 D900 일일품질현황_VCA 조립 및 D900 일일품질현황_VCA 조립 및 D900 일일품질현황_VCA 조립 및 D900 일일품질현황Rev2_VCA 조립 및 D900 일일품질현황Rev2_SV-650生产品质日报新样式（10）月_(0317) U900 3월 91.6K" xfId="1061"/>
    <cellStyle name="7_신기종 완성 진행 현황_VCA 조립 및 D900 일일품질현황_VCA 조립 및 D900 일일품질현황_VCA 조립 및 D900 일일품질현황_VCA 조립 및 D900 일일품질현황Rev2_VCA 조립 및 D900 일일품질현황Rev2_SV-650生产品质日报新样式（10）月_(0317) U900 3월 K" xfId="1062"/>
    <cellStyle name="7_신기종 완성 진행 현황_VCA 조립 및 D900 일일품질현황_VCA 조립 및 D900 일일품질현황_VCA 조립 및 D900 일일품질현황_VCA 조립 및 D900 일일품질현황Rev2_VCA 조립 및 D900 일일품질현황Rev2_SV-650生产品质日报新样式（10）月_(080307) U900 3월 운영방안_신지훈" xfId="1063"/>
    <cellStyle name="7_신기종 완성 진행 현황_VCA 조립 및 D900 일일품질현황_VCA 조립 및 D900 일일품질현황_VCA 조립 및 D900 일일품질현황_VCA 조립 및 D900 일일품질현황Rev2_VCA 조립 및 D900 일일품질현황Rev2_SV-650生产品质日报新样式（10）月_(080311) U900(Soul) 주요 원자재 3월 입고 수정계획_협의결과_신지훈_1" xfId="1064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" xfId="1065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(0317) U900 3월 91.6K" xfId="1066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(0317) U900 3월 K" xfId="1067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(080307) U900 3월 운영방안_신지훈" xfId="1068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(080311) U900(Soul) 주요 원자재 3월 입고 수정계획_협의결과_신지훈_1" xfId="1069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SV-650生产品质日报新样式（10）月" xfId="1070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SV-650生产品质日报新样式（10）月_(0317) U900 3월 91.6K" xfId="1071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SV-650生产品质日报新样式（10）月_(0317) U900 3월 K" xfId="1072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SV-650生产品质日报新样式（10）月_(080307) U900 3월 운영방안_신지훈" xfId="1073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SV-650生产品质日报新样式（10）月_(080311) U900(Soul) 주요 원자재 3월 입고 수정계획_협의결과_신지훈_1" xfId="1074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" xfId="1075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(0317) U900 3월 91.6K" xfId="1076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(0317) U900 3월 K" xfId="1077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(080307) U900 3월 운영방안_신지훈" xfId="1078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(080311) U900(Soul) 주요 원자재 3월 입고 수정계획_협의결과_신지훈_1" xfId="1079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19169" xfId="1080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19169_(0317) U900 3월 91.6K" xfId="1081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19169_(0317) U900 3월 K" xfId="1082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19169_(080307) U900 3월 운영방안_신지훈" xfId="1083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19169_(080311) U900(Soul) 주요 원자재 3월 입고 수정계획_협의결과_신지훈_1" xfId="1084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19169_SV-650生产品质日报新样式（10）月" xfId="1085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19169_SV-650生产品质日报新样式（10）月_(0317) U900 3월 91.6K" xfId="1086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19169_SV-650生产品质日报新样式（10）月_(0317) U900 3월 K" xfId="1087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19169_SV-650生产品质日报新样式（10）月_(080307) U900 3월 운영방안_신지훈" xfId="1088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19169_SV-650生产品质日报新样式（10）月_(080311) U900(Soul) 주요 원자재 3월 입고 수정계획_협의결과_신지훈_1" xfId="1089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SV-650生产品质日报新样式（10）月" xfId="1090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SV-650生产品质日报新样式（10）月_(0317) U900 3월 91.6K" xfId="1091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SV-650生产品质日报新样式（10）月_(0317) U900 3월 K" xfId="1092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SV-650生产品质日报新样式（10）月_(080307) U900 3월 운영방안_신지훈" xfId="1093"/>
    <cellStyle name="7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SV-650生产品质日报新样式（10）月_(080311) U900(Soul) 주요 원자재 3월 입고 수정계획_협의결과_신지훈_1" xfId="1094"/>
    <cellStyle name="7_신기종 완성 진행 현황_VCA 조립 및 D900 일일품질현황_VCA 조립 및 D900 일일품질현황_VCA 조립 및 D900 일일품질현황_VCA 조립 및 D900 일일품질현황Rev3" xfId="1095"/>
    <cellStyle name="7_신기종 완성 진행 현황_VCA 조립 및 D900 일일품질현황_VCA 조립 및 D900 일일품질현황_VCA 조립 및 D900 일일품질현황_VCA 조립 및 D900 일일품질현황Rev3_(0317) U900 3월 91.6K" xfId="1096"/>
    <cellStyle name="7_신기종 완성 진행 현황_VCA 조립 및 D900 일일품질현황_VCA 조립 및 D900 일일품질현황_VCA 조립 및 D900 일일품질현황_VCA 조립 및 D900 일일품질현황Rev3_(0317) U900 3월 K" xfId="1097"/>
    <cellStyle name="7_신기종 완성 진행 현황_VCA 조립 및 D900 일일품질현황_VCA 조립 및 D900 일일품질현황_VCA 조립 및 D900 일일품질현황_VCA 조립 및 D900 일일품질현황Rev3_(080307) U900 3월 운영방안_신지훈" xfId="1098"/>
    <cellStyle name="7_신기종 완성 진행 현황_VCA 조립 및 D900 일일품질현황_VCA 조립 및 D900 일일품질현황_VCA 조립 및 D900 일일품질현황_VCA 조립 및 D900 일일품질현황Rev3_(080311) U900(Soul) 주요 원자재 3월 입고 수정계획_협의결과_신지훈_1" xfId="1099"/>
    <cellStyle name="7_신기종 완성 진행 현황_VCA 조립 및 D900 일일품질현황_VCA 조립 및 D900 일일품질현황_VCA 조립 및 D900 일일품질현황_VCA 조립 및 D900 일일품질현황Rev3_SV-650生产品质日报新样式（10）月" xfId="1100"/>
    <cellStyle name="7_신기종 완성 진행 현황_VCA 조립 및 D900 일일품질현황_VCA 조립 및 D900 일일품질현황_VCA 조립 및 D900 일일품질현황_VCA 조립 및 D900 일일품질현황Rev3_SV-650生产品质日报新样式（10）月_(0317) U900 3월 91.6K" xfId="1101"/>
    <cellStyle name="7_신기종 완성 진행 현황_VCA 조립 및 D900 일일품질현황_VCA 조립 및 D900 일일품질현황_VCA 조립 및 D900 일일품질현황_VCA 조립 및 D900 일일품질현황Rev3_SV-650生产品质日报新样式（10）月_(0317) U900 3월 K" xfId="1102"/>
    <cellStyle name="7_신기종 완성 진행 현황_VCA 조립 및 D900 일일품질현황_VCA 조립 및 D900 일일품질현황_VCA 조립 및 D900 일일품질현황_VCA 조립 및 D900 일일품질현황Rev3_SV-650生产品质日报新样式（10）月_(080307) U900 3월 운영방안_신지훈" xfId="1103"/>
    <cellStyle name="7_신기종 완성 진행 현황_VCA 조립 및 D900 일일품질현황_VCA 조립 및 D900 일일품질현황_VCA 조립 및 D900 일일품질현황_VCA 조립 및 D900 일일품질현황Rev3_SV-650生产品质日报新样式（10）月_(080311) U900(Soul) 주요 원자재 3월 입고 수정계획_협의결과_신지훈_1" xfId="1104"/>
    <cellStyle name="7_신기종 완성 진행 현황_VCA 조립 및 D900 일일품질현황_VCA 조립 및 D900 일일품질현황_VCA 조립 및 D900 일일품질현황_VCA 조립 및 D900 일일품질현황Rev3_최종" xfId="1105"/>
    <cellStyle name="7_신기종 완성 진행 현황_VCA 조립 및 D900 일일품질현황_VCA 조립 및 D900 일일품질현황_VCA 조립 및 D900 일일품질현황_VCA 조립 및 D900 일일품질현황Rev3_최종_(0317) U900 3월 91.6K" xfId="1106"/>
    <cellStyle name="7_신기종 완성 진행 현황_VCA 조립 및 D900 일일품질현황_VCA 조립 및 D900 일일품질현황_VCA 조립 및 D900 일일품질현황_VCA 조립 및 D900 일일품질현황Rev3_최종_(0317) U900 3월 K" xfId="1107"/>
    <cellStyle name="7_신기종 완성 진행 현황_VCA 조립 및 D900 일일품질현황_VCA 조립 및 D900 일일품질현황_VCA 조립 및 D900 일일품질현황_VCA 조립 및 D900 일일품질현황Rev3_최종_(080307) U900 3월 운영방안_신지훈" xfId="1108"/>
    <cellStyle name="7_신기종 완성 진행 현황_VCA 조립 및 D900 일일품질현황_VCA 조립 및 D900 일일품질현황_VCA 조립 및 D900 일일품질현황_VCA 조립 및 D900 일일품질현황Rev3_최종_(080311) U900(Soul) 주요 원자재 3월 입고 수정계획_협의결과_신지훈_1" xfId="1109"/>
    <cellStyle name="7_신기종 완성 진행 현황_VCA 조립 및 D900 일일품질현황_VCA 조립 및 D900 일일품질현황_VCA 조립 및 D900 일일품질현황_VCA 조립 및 D900 일일품질현황Rev3_최종_19169" xfId="1110"/>
    <cellStyle name="7_신기종 완성 진행 현황_VCA 조립 및 D900 일일품질현황_VCA 조립 및 D900 일일품질현황_VCA 조립 및 D900 일일품질현황_VCA 조립 및 D900 일일품질현황Rev3_최종_19169_(0317) U900 3월 91.6K" xfId="1111"/>
    <cellStyle name="7_신기종 완성 진행 현황_VCA 조립 및 D900 일일품질현황_VCA 조립 및 D900 일일품질현황_VCA 조립 및 D900 일일품질현황_VCA 조립 및 D900 일일품질현황Rev3_최종_19169_(0317) U900 3월 K" xfId="1112"/>
    <cellStyle name="7_신기종 완성 진행 현황_VCA 조립 및 D900 일일품질현황_VCA 조립 및 D900 일일품질현황_VCA 조립 및 D900 일일품질현황_VCA 조립 및 D900 일일품질현황Rev3_최종_19169_(080307) U900 3월 운영방안_신지훈" xfId="1113"/>
    <cellStyle name="7_신기종 완성 진행 현황_VCA 조립 및 D900 일일품질현황_VCA 조립 및 D900 일일품질현황_VCA 조립 및 D900 일일품질현황_VCA 조립 및 D900 일일품질현황Rev3_최종_19169_(080311) U900(Soul) 주요 원자재 3월 입고 수정계획_협의결과_신지훈_1" xfId="1114"/>
    <cellStyle name="7_신기종 완성 진행 현황_VCA 조립 및 D900 일일품질현황_VCA 조립 및 D900 일일품질현황_VCA 조립 및 D900 일일품질현황_VCA 조립 및 D900 일일품질현황Rev3_최종_19169_SV-650生产品质日报新样式（10）月" xfId="1115"/>
    <cellStyle name="7_신기종 완성 진행 현황_VCA 조립 및 D900 일일품질현황_VCA 조립 및 D900 일일품질현황_VCA 조립 및 D900 일일품질현황_VCA 조립 및 D900 일일품질현황Rev3_최종_19169_SV-650生产品质日报新样式（10）月_(0317) U900 3월 91.6K" xfId="1116"/>
    <cellStyle name="7_신기종 완성 진행 현황_VCA 조립 및 D900 일일품질현황_VCA 조립 및 D900 일일품질현황_VCA 조립 및 D900 일일품질현황_VCA 조립 및 D900 일일품질현황Rev3_최종_19169_SV-650生产品质日报新样式（10）月_(0317) U900 3월 K" xfId="1117"/>
    <cellStyle name="7_신기종 완성 진행 현황_VCA 조립 및 D900 일일품질현황_VCA 조립 및 D900 일일품질현황_VCA 조립 및 D900 일일품질현황_VCA 조립 및 D900 일일품질현황Rev3_최종_19169_SV-650生产品质日报新样式（10）月_(080307) U900 3월 운영방안_신지훈" xfId="1118"/>
    <cellStyle name="7_신기종 완성 진행 현황_VCA 조립 및 D900 일일품질현황_VCA 조립 및 D900 일일품질현황_VCA 조립 및 D900 일일품질현황_VCA 조립 및 D900 일일품질현황Rev3_최종_19169_SV-650生产品质日报新样式（10）月_(080311) U900(Soul) 주요 원자재 3월 입고 수정계획_협의결과_신지훈_1" xfId="1119"/>
    <cellStyle name="7_신기종 완성 진행 현황_VCA 조립 및 D900 일일품질현황_VCA 조립 및 D900 일일품질현황_VCA 조립 및 D900 일일품질현황_VCA 조립 및 D900 일일품질현황Rev3_최종_SV-650生产品质日报新样式（10）月" xfId="1120"/>
    <cellStyle name="7_신기종 완성 진행 현황_VCA 조립 및 D900 일일품질현황_VCA 조립 및 D900 일일품질현황_VCA 조립 및 D900 일일품질현황_VCA 조립 및 D900 일일품질현황Rev3_최종_SV-650生产品质日报新样式（10）月_(0317) U900 3월 91.6K" xfId="1121"/>
    <cellStyle name="7_신기종 완성 진행 현황_VCA 조립 및 D900 일일품질현황_VCA 조립 및 D900 일일품질현황_VCA 조립 및 D900 일일품질현황_VCA 조립 및 D900 일일품질현황Rev3_최종_SV-650生产品质日报新样式（10）月_(0317) U900 3월 K" xfId="1122"/>
    <cellStyle name="7_신기종 완성 진행 현황_VCA 조립 및 D900 일일품질현황_VCA 조립 및 D900 일일품질현황_VCA 조립 및 D900 일일품질현황_VCA 조립 및 D900 일일품질현황Rev3_최종_SV-650生产品质日报新样式（10）月_(080307) U900 3월 운영방안_신지훈" xfId="1123"/>
    <cellStyle name="7_신기종 완성 진행 현황_VCA 조립 및 D900 일일품질현황_VCA 조립 및 D900 일일품질현황_VCA 조립 및 D900 일일품질현황_VCA 조립 및 D900 일일품질현황Rev3_최종_SV-650生产品质日报新样式（10）月_(080311) U900(Soul) 주요 원자재 3월 입고 수정계획_협의결과_신지훈_1" xfId="1124"/>
    <cellStyle name="7_신기종 완성 진행 현황_VCA 조립 및 D900 일일품질현황_VCA 조립 및 D900 일일품질현황_VCA 조립 및 D900 일일품질현황Rev2" xfId="1125"/>
    <cellStyle name="7_신기종 완성 진행 현황_VCA 조립 및 D900 일일품질현황_VCA 조립 및 D900 일일품질현황_VCA 조립 및 D900 일일품질현황Rev2_(0317) U900 3월 91.6K" xfId="1126"/>
    <cellStyle name="7_신기종 완성 진행 현황_VCA 조립 및 D900 일일품질현황_VCA 조립 및 D900 일일품질현황_VCA 조립 및 D900 일일품질현황Rev2_(0317) U900 3월 K" xfId="1127"/>
    <cellStyle name="7_신기종 완성 진행 현황_VCA 조립 및 D900 일일품질현황_VCA 조립 및 D900 일일품질현황_VCA 조립 및 D900 일일품질현황Rev2_(080307) U900 3월 운영방안_신지훈" xfId="1128"/>
    <cellStyle name="7_신기종 완성 진행 현황_VCA 조립 및 D900 일일품질현황_VCA 조립 및 D900 일일품질현황_VCA 조립 및 D900 일일품질현황Rev2_(080311) U900(Soul) 주요 원자재 3월 입고 수정계획_협의결과_신지훈_1" xfId="1129"/>
    <cellStyle name="7_신기종 완성 진행 현황_VCA 조립 및 D900 일일품질현황_VCA 조립 및 D900 일일품질현황_VCA 조립 및 D900 일일품질현황Rev2_(10월)VCA 조립 및 D900 일일품질현황Rev3(new)" xfId="1130"/>
    <cellStyle name="7_신기종 완성 진행 현황_VCA 조립 및 D900 일일품질현황_VCA 조립 및 D900 일일품질현황_VCA 조립 및 D900 일일품질현황Rev2_(10월)VCA 조립 및 D900 일일품질현황Rev3(new)_(0317) U900 3월 91.6K" xfId="1131"/>
    <cellStyle name="7_신기종 완성 진행 현황_VCA 조립 및 D900 일일품질현황_VCA 조립 및 D900 일일품질현황_VCA 조립 및 D900 일일품질현황Rev2_(10월)VCA 조립 및 D900 일일품질현황Rev3(new)_(0317) U900 3월 K" xfId="1132"/>
    <cellStyle name="7_신기종 완성 진행 현황_VCA 조립 및 D900 일일품질현황_VCA 조립 및 D900 일일품질현황_VCA 조립 및 D900 일일품질현황Rev2_(10월)VCA 조립 및 D900 일일품질현황Rev3(new)_(080307) U900 3월 운영방안_신지훈" xfId="1133"/>
    <cellStyle name="7_신기종 완성 진행 현황_VCA 조립 및 D900 일일품질현황_VCA 조립 및 D900 일일품질현황_VCA 조립 및 D900 일일품질현황Rev2_(10월)VCA 조립 및 D900 일일품질현황Rev3(new)_(080311) U900(Soul) 주요 원자재 3월 입고 수정계획_협의결과_신지훈_1" xfId="1134"/>
    <cellStyle name="7_신기종 완성 진행 현황_VCA 조립 및 D900 일일품질현황_VCA 조립 및 D900 일일품질현황_VCA 조립 및 D900 일일품질현황Rev2_(10월)VCA 조립 및 D900 일일품질현황Rev3(new)_SV-650生产品质日报新样式（10）月" xfId="1135"/>
    <cellStyle name="7_신기종 완성 진행 현황_VCA 조립 및 D900 일일품질현황_VCA 조립 및 D900 일일품질현황_VCA 조립 및 D900 일일품질현황Rev2_(10월)VCA 조립 및 D900 일일품질현황Rev3(new)_SV-650生产品质日报新样式（10）月_(0317) U900 3월 91.6K" xfId="1136"/>
    <cellStyle name="7_신기종 완성 진행 현황_VCA 조립 및 D900 일일품질현황_VCA 조립 및 D900 일일품질현황_VCA 조립 및 D900 일일품질현황Rev2_(10월)VCA 조립 및 D900 일일품질현황Rev3(new)_SV-650生产品质日报新样式（10）月_(0317) U900 3월 K" xfId="1137"/>
    <cellStyle name="7_신기종 완성 진행 현황_VCA 조립 및 D900 일일품질현황_VCA 조립 및 D900 일일품질현황_VCA 조립 및 D900 일일품질현황Rev2_(10월)VCA 조립 및 D900 일일품질현황Rev3(new)_SV-650生产品质日报新样式（10）月_(080307) U900 3월 운영방안_신지훈" xfId="1138"/>
    <cellStyle name="7_신기종 완성 진행 현황_VCA 조립 및 D900 일일품질현황_VCA 조립 및 D900 일일품질현황_VCA 조립 및 D900 일일품질현황Rev2_(10월)VCA 조립 및 D900 일일품질현황Rev3(new)_SV-650生产品质日报新样式（10）月_(080311) U900(Soul) 주요 원자재 3월 입고 수정계획_협의결과_신지훈_1" xfId="1139"/>
    <cellStyle name="7_신기종 완성 진행 현황_VCA 조립 및 D900 일일품질현황_VCA 조립 및 D900 일일품질현황_VCA 조립 및 D900 일일품질현황Rev2_SV-650生产品质日报新样式（10）月" xfId="1140"/>
    <cellStyle name="7_신기종 완성 진행 현황_VCA 조립 및 D900 일일품질현황_VCA 조립 및 D900 일일품질현황_VCA 조립 및 D900 일일품질현황Rev2_SV-650生产品质日报新样式（10）月_(0317) U900 3월 91.6K" xfId="1141"/>
    <cellStyle name="7_신기종 완성 진행 현황_VCA 조립 및 D900 일일품질현황_VCA 조립 및 D900 일일품질현황_VCA 조립 및 D900 일일품질현황Rev2_SV-650生产品质日报新样式（10）月_(0317) U900 3월 K" xfId="1142"/>
    <cellStyle name="7_신기종 완성 진행 현황_VCA 조립 및 D900 일일품질현황_VCA 조립 및 D900 일일품질현황_VCA 조립 및 D900 일일품질현황Rev2_SV-650生产品质日报新样式（10）月_(080307) U900 3월 운영방안_신지훈" xfId="1143"/>
    <cellStyle name="7_신기종 완성 진행 현황_VCA 조립 및 D900 일일품질현황_VCA 조립 및 D900 일일품질현황_VCA 조립 및 D900 일일품질현황Rev2_SV-650生产品质日报新样式（10）月_(080311) U900(Soul) 주요 원자재 3월 입고 수정계획_협의결과_신지훈_1" xfId="1144"/>
    <cellStyle name="7_신기종 완성 진행 현황_VCA 조립 및 D900 일일품질현황_VCA 조립 및 D900 일일품질현황_VCA 조립 및 D900 일일품질현황Rev2_VCA 조립 및 D900 일일품질현황Rev3" xfId="1145"/>
    <cellStyle name="7_신기종 완성 진행 현황_VCA 조립 및 D900 일일품질현황_VCA 조립 및 D900 일일품질현황_VCA 조립 및 D900 일일품질현황Rev2_VCA 조립 및 D900 일일품질현황Rev3_(0317) U900 3월 91.6K" xfId="1146"/>
    <cellStyle name="7_신기종 완성 진행 현황_VCA 조립 및 D900 일일품질현황_VCA 조립 및 D900 일일품질현황_VCA 조립 및 D900 일일품질현황Rev2_VCA 조립 및 D900 일일품질현황Rev3_(0317) U900 3월 K" xfId="1147"/>
    <cellStyle name="7_신기종 완성 진행 현황_VCA 조립 및 D900 일일품질현황_VCA 조립 및 D900 일일품질현황_VCA 조립 및 D900 일일품질현황Rev2_VCA 조립 및 D900 일일품질현황Rev3_(080307) U900 3월 운영방안_신지훈" xfId="1148"/>
    <cellStyle name="7_신기종 완성 진행 현황_VCA 조립 및 D900 일일품질현황_VCA 조립 및 D900 일일품질현황_VCA 조립 및 D900 일일품질현황Rev2_VCA 조립 및 D900 일일품질현황Rev3_(080311) U900(Soul) 주요 원자재 3월 입고 수정계획_협의결과_신지훈_1" xfId="1149"/>
    <cellStyle name="7_신기종 완성 진행 현황_VCA 조립 및 D900 일일품질현황_VCA 조립 및 D900 일일품질현황_VCA 조립 및 D900 일일품질현황Rev2_VCA 조립 및 D900 일일품질현황Rev3_SV-650生产品质日报新样式（10）月" xfId="1150"/>
    <cellStyle name="7_신기종 완성 진행 현황_VCA 조립 및 D900 일일품질현황_VCA 조립 및 D900 일일품질현황_VCA 조립 및 D900 일일품질현황Rev2_VCA 조립 및 D900 일일품질현황Rev3_SV-650生产品质日报新样式（10）月_(0317) U900 3월 91.6K" xfId="1151"/>
    <cellStyle name="7_신기종 완성 진행 현황_VCA 조립 및 D900 일일품질현황_VCA 조립 및 D900 일일품질현황_VCA 조립 및 D900 일일품질현황Rev2_VCA 조립 및 D900 일일품질현황Rev3_SV-650生产品质日报新样式（10）月_(0317) U900 3월 K" xfId="1152"/>
    <cellStyle name="7_신기종 완성 진행 현황_VCA 조립 및 D900 일일품질현황_VCA 조립 및 D900 일일품질현황_VCA 조립 및 D900 일일품질현황Rev2_VCA 조립 및 D900 일일품질현황Rev3_SV-650生产品质日报新样式（10）月_(080307) U900 3월 운영방안_신지훈" xfId="1153"/>
    <cellStyle name="7_신기종 완성 진행 현황_VCA 조립 및 D900 일일품질현황_VCA 조립 및 D900 일일품질현황_VCA 조립 및 D900 일일품질현황Rev2_VCA 조립 및 D900 일일품질현황Rev3_SV-650生产品质日报新样式（10）月_(080311) U900(Soul) 주요 원자재 3월 입고 수정계획_협의결과_신지훈_1" xfId="1154"/>
    <cellStyle name="7_신기종 완성 진행 현황_VCA 조립 및 D900 일일품질현황_VCA 조립 및 D900 일일품질현황_VCA 조립 및 D900 일일품질현황Rev2_VCA 조립 및 D900 일일품질현황Rev3_최종" xfId="1155"/>
    <cellStyle name="7_신기종 완성 진행 현황_VCA 조립 및 D900 일일품질현황_VCA 조립 및 D900 일일품질현황_VCA 조립 및 D900 일일품질현황Rev2_VCA 조립 및 D900 일일품질현황Rev3_최종_(0317) U900 3월 91.6K" xfId="1156"/>
    <cellStyle name="7_신기종 완성 진행 현황_VCA 조립 및 D900 일일품질현황_VCA 조립 및 D900 일일품질현황_VCA 조립 및 D900 일일품질현황Rev2_VCA 조립 및 D900 일일품질현황Rev3_최종_(0317) U900 3월 K" xfId="1157"/>
    <cellStyle name="7_신기종 완성 진행 현황_VCA 조립 및 D900 일일품질현황_VCA 조립 및 D900 일일품질현황_VCA 조립 및 D900 일일품질현황Rev2_VCA 조립 및 D900 일일품질현황Rev3_최종_(080307) U900 3월 운영방안_신지훈" xfId="1158"/>
    <cellStyle name="7_신기종 완성 진행 현황_VCA 조립 및 D900 일일품질현황_VCA 조립 및 D900 일일품질현황_VCA 조립 및 D900 일일품질현황Rev2_VCA 조립 및 D900 일일품질현황Rev3_최종_(080311) U900(Soul) 주요 원자재 3월 입고 수정계획_협의결과_신지훈_1" xfId="1159"/>
    <cellStyle name="7_신기종 완성 진행 현황_VCA 조립 및 D900 일일품질현황_VCA 조립 및 D900 일일품질현황_VCA 조립 및 D900 일일품질현황Rev2_VCA 조립 및 D900 일일품질현황Rev3_최종_19169" xfId="1160"/>
    <cellStyle name="7_신기종 완성 진행 현황_VCA 조립 및 D900 일일품질현황_VCA 조립 및 D900 일일품질현황_VCA 조립 및 D900 일일품질현황Rev2_VCA 조립 및 D900 일일품질현황Rev3_최종_19169_(0317) U900 3월 91.6K" xfId="1161"/>
    <cellStyle name="7_신기종 완성 진행 현황_VCA 조립 및 D900 일일품질현황_VCA 조립 및 D900 일일품질현황_VCA 조립 및 D900 일일품질현황Rev2_VCA 조립 및 D900 일일품질현황Rev3_최종_19169_(0317) U900 3월 K" xfId="1162"/>
    <cellStyle name="7_신기종 완성 진행 현황_VCA 조립 및 D900 일일품질현황_VCA 조립 및 D900 일일품질현황_VCA 조립 및 D900 일일품질현황Rev2_VCA 조립 및 D900 일일품질현황Rev3_최종_19169_(080307) U900 3월 운영방안_신지훈" xfId="1163"/>
    <cellStyle name="7_신기종 완성 진행 현황_VCA 조립 및 D900 일일품질현황_VCA 조립 및 D900 일일품질현황_VCA 조립 및 D900 일일품질현황Rev2_VCA 조립 및 D900 일일품질현황Rev3_최종_19169_(080311) U900(Soul) 주요 원자재 3월 입고 수정계획_협의결과_신지훈_1" xfId="1164"/>
    <cellStyle name="7_신기종 완성 진행 현황_VCA 조립 및 D900 일일품질현황_VCA 조립 및 D900 일일품질현황_VCA 조립 및 D900 일일품질현황Rev2_VCA 조립 및 D900 일일품질현황Rev3_최종_19169_SV-650生产品质日报新样式（10）月" xfId="1165"/>
    <cellStyle name="7_신기종 완성 진행 현황_VCA 조립 및 D900 일일품질현황_VCA 조립 및 D900 일일품질현황_VCA 조립 및 D900 일일품질현황Rev2_VCA 조립 및 D900 일일품질현황Rev3_최종_19169_SV-650生产品质日报新样式（10）月_(0317) U900 3월 91.6K" xfId="1166"/>
    <cellStyle name="7_신기종 완성 진행 현황_VCA 조립 및 D900 일일품질현황_VCA 조립 및 D900 일일품질현황_VCA 조립 및 D900 일일품질현황Rev2_VCA 조립 및 D900 일일품질현황Rev3_최종_19169_SV-650生产品质日报新样式（10）月_(0317) U900 3월 K" xfId="1167"/>
    <cellStyle name="7_신기종 완성 진행 현황_VCA 조립 및 D900 일일품질현황_VCA 조립 및 D900 일일품질현황_VCA 조립 및 D900 일일품질현황Rev2_VCA 조립 및 D900 일일품질현황Rev3_최종_19169_SV-650生产品质日报新样式（10）月_(080307) U900 3월 운영방안_신지훈" xfId="1168"/>
    <cellStyle name="7_신기종 완성 진행 현황_VCA 조립 및 D900 일일품질현황_VCA 조립 및 D900 일일품질현황_VCA 조립 및 D900 일일품질현황Rev2_VCA 조립 및 D900 일일품질현황Rev3_최종_19169_SV-650生产品质日报新样式（10）月_(080311) U900(Soul) 주요 원자재 3월 입고 수정계획_협의결과_신지훈_1" xfId="1169"/>
    <cellStyle name="7_신기종 완성 진행 현황_VCA 조립 및 D900 일일품질현황_VCA 조립 및 D900 일일품질현황_VCA 조립 및 D900 일일품질현황Rev2_VCA 조립 및 D900 일일품질현황Rev3_최종_SV-650生产品质日报新样式（10）月" xfId="1170"/>
    <cellStyle name="7_신기종 완성 진행 현황_VCA 조립 및 D900 일일품질현황_VCA 조립 및 D900 일일품질현황_VCA 조립 및 D900 일일품질현황Rev2_VCA 조립 및 D900 일일품질현황Rev3_최종_SV-650生产品质日报新样式（10）月_(0317) U900 3월 91.6K" xfId="1171"/>
    <cellStyle name="7_신기종 완성 진행 현황_VCA 조립 및 D900 일일품질현황_VCA 조립 및 D900 일일품질현황_VCA 조립 및 D900 일일품질현황Rev2_VCA 조립 및 D900 일일품질현황Rev3_최종_SV-650生产品质日报新样式（10）月_(0317) U900 3월 K" xfId="1172"/>
    <cellStyle name="7_신기종 완성 진행 현황_VCA 조립 및 D900 일일품질현황_VCA 조립 및 D900 일일품질현황_VCA 조립 및 D900 일일품질현황Rev2_VCA 조립 및 D900 일일품질현황Rev3_최종_SV-650生产品质日报新样式（10）月_(080307) U900 3월 운영방안_신지훈" xfId="1173"/>
    <cellStyle name="7_신기종 완성 진행 현황_VCA 조립 및 D900 일일품질현황_VCA 조립 및 D900 일일품질현황_VCA 조립 및 D900 일일품질현황Rev2_VCA 조립 및 D900 일일품질현황Rev3_최종_SV-650生产品质日报新样式（10）月_(080311) U900(Soul) 주요 원자재 3월 입고 수정계획_협의결과_신지훈_1" xfId="1174"/>
    <cellStyle name="7_신기종 완성 진행 현황_VCA 조립 및 D900 일일품질현황_VCA 조립 및 D900 일일품질현황Rev2" xfId="1175"/>
    <cellStyle name="7_신기종 완성 진행 현황_VCA 조립 및 D900 일일품질현황_VCA 조립 및 D900 일일품질현황Rev2_(0317) U900 3월 91.6K" xfId="1176"/>
    <cellStyle name="7_신기종 완성 진행 현황_VCA 조립 및 D900 일일품질현황_VCA 조립 및 D900 일일품질현황Rev2_(0317) U900 3월 K" xfId="1177"/>
    <cellStyle name="7_신기종 완성 진행 현황_VCA 조립 및 D900 일일품질현황_VCA 조립 및 D900 일일품질현황Rev2_(080307) U900 3월 운영방안_신지훈" xfId="1178"/>
    <cellStyle name="7_신기종 완성 진행 현황_VCA 조립 및 D900 일일품질현황_VCA 조립 및 D900 일일품질현황Rev2_(080311) U900(Soul) 주요 원자재 3월 입고 수정계획_협의결과_신지훈_1" xfId="1179"/>
    <cellStyle name="7_신기종 완성 진행 현황_VCA 조립 및 D900 일일품질현황_VCA 조립 및 D900 일일품질현황Rev2_SV-650生产品质日报新样式（10）月" xfId="1180"/>
    <cellStyle name="7_신기종 완성 진행 현황_VCA 조립 및 D900 일일품질현황_VCA 조립 및 D900 일일품질현황Rev2_SV-650生产品质日报新样式（10）月_(0317) U900 3월 91.6K" xfId="1181"/>
    <cellStyle name="7_신기종 완성 진행 현황_VCA 조립 및 D900 일일품질현황_VCA 조립 및 D900 일일품질현황Rev2_SV-650生产品质日报新样式（10）月_(0317) U900 3월 K" xfId="1182"/>
    <cellStyle name="7_신기종 완성 진행 현황_VCA 조립 및 D900 일일품질현황_VCA 조립 및 D900 일일품질현황Rev2_SV-650生产品质日报新样式（10）月_(080307) U900 3월 운영방안_신지훈" xfId="1183"/>
    <cellStyle name="7_신기종 완성 진행 현황_VCA 조립 및 D900 일일품질현황_VCA 조립 및 D900 일일품질현황Rev2_SV-650生产品质日报新样式（10）月_(080311) U900(Soul) 주요 원자재 3월 입고 수정계획_협의결과_신지훈_1" xfId="1184"/>
    <cellStyle name="7_신기종 완성 진행 현황_VCA 조립 및 D900 일일품질현황_VCA 조립 및 D900 일일품질현황Rev2_VCA 조립 및 D900 일일품질현황Rev2" xfId="1185"/>
    <cellStyle name="7_신기종 완성 진행 현황_VCA 조립 및 D900 일일품질현황_VCA 조립 및 D900 일일품질현황Rev2_VCA 조립 및 D900 일일품질현황Rev2_(0317) U900 3월 91.6K" xfId="1186"/>
    <cellStyle name="7_신기종 완성 진행 현황_VCA 조립 및 D900 일일품질현황_VCA 조립 및 D900 일일품질현황Rev2_VCA 조립 및 D900 일일품질현황Rev2_(0317) U900 3월 K" xfId="1187"/>
    <cellStyle name="7_신기종 완성 진행 현황_VCA 조립 및 D900 일일품질현황_VCA 조립 및 D900 일일품질현황Rev2_VCA 조립 및 D900 일일품질현황Rev2_(080307) U900 3월 운영방안_신지훈" xfId="1188"/>
    <cellStyle name="7_신기종 완성 진행 현황_VCA 조립 및 D900 일일품질현황_VCA 조립 및 D900 일일품질현황Rev2_VCA 조립 및 D900 일일품질현황Rev2_(080311) U900(Soul) 주요 원자재 3월 입고 수정계획_협의결과_신지훈_1" xfId="1189"/>
    <cellStyle name="7_신기종 완성 진행 현황_VCA 조립 및 D900 일일품질현황_VCA 조립 및 D900 일일품질현황Rev2_VCA 조립 및 D900 일일품질현황Rev2_(10월)VCA 조립 및 D900 일일품질현황Rev3(new)" xfId="1190"/>
    <cellStyle name="7_신기종 완성 진행 현황_VCA 조립 및 D900 일일품질현황_VCA 조립 및 D900 일일품질현황Rev2_VCA 조립 및 D900 일일품질현황Rev2_(10월)VCA 조립 및 D900 일일품질현황Rev3(new)_(0317) U900 3월 91.6K" xfId="1191"/>
    <cellStyle name="7_신기종 완성 진행 현황_VCA 조립 및 D900 일일품질현황_VCA 조립 및 D900 일일품질현황Rev2_VCA 조립 및 D900 일일품질현황Rev2_(10월)VCA 조립 및 D900 일일품질현황Rev3(new)_(0317) U900 3월 K" xfId="1192"/>
    <cellStyle name="7_신기종 완성 진행 현황_VCA 조립 및 D900 일일품질현황_VCA 조립 및 D900 일일품질현황Rev2_VCA 조립 및 D900 일일품질현황Rev2_(10월)VCA 조립 및 D900 일일품질현황Rev3(new)_(080307) U900 3월 운영방안_신지훈" xfId="1193"/>
    <cellStyle name="7_신기종 완성 진행 현황_VCA 조립 및 D900 일일품질현황_VCA 조립 및 D900 일일품질현황Rev2_VCA 조립 및 D900 일일품질현황Rev2_(10월)VCA 조립 및 D900 일일품질현황Rev3(new)_(080311) U900(Soul) 주요 원자재 3월 입고 수정계획_협의결과_신지훈_1" xfId="1194"/>
    <cellStyle name="7_신기종 완성 진행 현황_VCA 조립 및 D900 일일품질현황_VCA 조립 및 D900 일일품질현황Rev2_VCA 조립 및 D900 일일품질현황Rev2_(10월)VCA 조립 및 D900 일일품질현황Rev3(new)_SV-650生产品质日报新样式（10）月" xfId="1195"/>
    <cellStyle name="7_신기종 완성 진행 현황_VCA 조립 및 D900 일일품질현황_VCA 조립 및 D900 일일품질현황Rev2_VCA 조립 및 D900 일일품질현황Rev2_(10월)VCA 조립 및 D900 일일품질현황Rev3(new)_SV-650生产品质日报新样式（10）月_(0317) U900 3월 91.6K" xfId="1196"/>
    <cellStyle name="7_신기종 완성 진행 현황_VCA 조립 및 D900 일일품질현황_VCA 조립 및 D900 일일품질현황Rev2_VCA 조립 및 D900 일일품질현황Rev2_(10월)VCA 조립 및 D900 일일품질현황Rev3(new)_SV-650生产品质日报新样式（10）月_(0317) U900 3월 K" xfId="1197"/>
    <cellStyle name="7_신기종 완성 진행 현황_VCA 조립 및 D900 일일품질현황_VCA 조립 및 D900 일일품질현황Rev2_VCA 조립 및 D900 일일품질현황Rev2_(10월)VCA 조립 및 D900 일일품질현황Rev3(new)_SV-650生产品质日报新样式（10）月_(080307) U900 3월 운영방안_신지훈" xfId="1198"/>
    <cellStyle name="7_신기종 완성 진행 현황_VCA 조립 및 D900 일일품질현황_VCA 조립 및 D900 일일품질현황Rev2_VCA 조립 및 D900 일일품질현황Rev2_(10월)VCA 조립 및 D900 일일품질현황Rev3(new)_SV-650生产品质日报新样式（10）月_(080311) U900(Soul) 주요 원자재 3월 입고 수정계획_협의결과_신지훈_1" xfId="1199"/>
    <cellStyle name="7_신기종 완성 진행 현황_VCA 조립 및 D900 일일품질현황_VCA 조립 및 D900 일일품질현황Rev2_VCA 조립 및 D900 일일품질현황Rev2_SV-650生产品质日报新样式（10）月" xfId="1200"/>
    <cellStyle name="7_신기종 완성 진행 현황_VCA 조립 및 D900 일일품질현황_VCA 조립 및 D900 일일품질현황Rev2_VCA 조립 및 D900 일일품질현황Rev2_SV-650生产品质日报新样式（10）月_(0317) U900 3월 91.6K" xfId="1201"/>
    <cellStyle name="7_신기종 완성 진행 현황_VCA 조립 및 D900 일일품질현황_VCA 조립 및 D900 일일품질현황Rev2_VCA 조립 및 D900 일일품질현황Rev2_SV-650生产品质日报新样式（10）月_(0317) U900 3월 K" xfId="1202"/>
    <cellStyle name="7_신기종 완성 진행 현황_VCA 조립 및 D900 일일품질현황_VCA 조립 및 D900 일일품질현황Rev2_VCA 조립 및 D900 일일품질현황Rev2_SV-650生产品质日报新样式（10）月_(080307) U900 3월 운영방안_신지훈" xfId="1203"/>
    <cellStyle name="7_신기종 완성 진행 현황_VCA 조립 및 D900 일일품질현황_VCA 조립 및 D900 일일품질현황Rev2_VCA 조립 및 D900 일일품질현황Rev2_SV-650生产品质日报新样式（10）月_(080311) U900(Soul) 주요 원자재 3월 입고 수정계획_협의결과_신지훈_1" xfId="1204"/>
    <cellStyle name="7_신기종 완성 진행 현황_VCA 조립 및 D900 일일품질현황_VCA 조립 및 D900 일일품질현황Rev2_VCA 조립 및 D900 일일품질현황Rev2_VCA 조립 및 D900 일일품질현황Rev3" xfId="1205"/>
    <cellStyle name="7_신기종 완성 진행 현황_VCA 조립 및 D900 일일품질현황_VCA 조립 및 D900 일일품질현황Rev2_VCA 조립 및 D900 일일품질현황Rev2_VCA 조립 및 D900 일일품질현황Rev3_(0317) U900 3월 91.6K" xfId="1206"/>
    <cellStyle name="7_신기종 완성 진행 현황_VCA 조립 및 D900 일일품질현황_VCA 조립 및 D900 일일품질현황Rev2_VCA 조립 및 D900 일일품질현황Rev2_VCA 조립 및 D900 일일품질현황Rev3_(0317) U900 3월 K" xfId="1207"/>
    <cellStyle name="7_신기종 완성 진행 현황_VCA 조립 및 D900 일일품질현황_VCA 조립 및 D900 일일품질현황Rev2_VCA 조립 및 D900 일일품질현황Rev2_VCA 조립 및 D900 일일품질현황Rev3_(080307) U900 3월 운영방안_신지훈" xfId="1208"/>
    <cellStyle name="7_신기종 완성 진행 현황_VCA 조립 및 D900 일일품질현황_VCA 조립 및 D900 일일품질현황Rev2_VCA 조립 및 D900 일일품질현황Rev2_VCA 조립 및 D900 일일품질현황Rev3_(080311) U900(Soul) 주요 원자재 3월 입고 수정계획_협의결과_신지훈_1" xfId="1209"/>
    <cellStyle name="7_신기종 완성 진행 현황_VCA 조립 및 D900 일일품질현황_VCA 조립 및 D900 일일품질현황Rev2_VCA 조립 및 D900 일일품질현황Rev2_VCA 조립 및 D900 일일품질현황Rev3_SV-650生产品质日报新样式（10）月" xfId="1210"/>
    <cellStyle name="7_신기종 완성 진행 현황_VCA 조립 및 D900 일일품질현황_VCA 조립 및 D900 일일품질현황Rev2_VCA 조립 및 D900 일일품질현황Rev2_VCA 조립 및 D900 일일품질현황Rev3_SV-650生产品质日报新样式（10）月_(0317) U900 3월 91.6K" xfId="1211"/>
    <cellStyle name="7_신기종 완성 진행 현황_VCA 조립 및 D900 일일품질현황_VCA 조립 및 D900 일일품질현황Rev2_VCA 조립 및 D900 일일품질현황Rev2_VCA 조립 및 D900 일일품질현황Rev3_SV-650生产品质日报新样式（10）月_(0317) U900 3월 K" xfId="1212"/>
    <cellStyle name="7_신기종 완성 진행 현황_VCA 조립 및 D900 일일품질현황_VCA 조립 및 D900 일일품질현황Rev2_VCA 조립 및 D900 일일품질현황Rev2_VCA 조립 및 D900 일일품질현황Rev3_SV-650生产品质日报新样式（10）月_(080307) U900 3월 운영방안_신지훈" xfId="1213"/>
    <cellStyle name="7_신기종 완성 진행 현황_VCA 조립 및 D900 일일품질현황_VCA 조립 및 D900 일일품질현황Rev2_VCA 조립 및 D900 일일품질현황Rev2_VCA 조립 및 D900 일일품질현황Rev3_SV-650生产品质日报新样式（10）月_(080311) U900(Soul) 주요 원자재 3월 입고 수정계획_협의결과_신지훈_1" xfId="1214"/>
    <cellStyle name="7_신기종 완성 진행 현황_VCA 조립 및 D900 일일품질현황_VCA 조립 및 D900 일일품질현황Rev2_VCA 조립 및 D900 일일품질현황Rev2_VCA 조립 및 D900 일일품질현황Rev3_최종" xfId="1215"/>
    <cellStyle name="7_신기종 완성 진행 현황_VCA 조립 및 D900 일일품질현황_VCA 조립 및 D900 일일품질현황Rev2_VCA 조립 및 D900 일일품질현황Rev2_VCA 조립 및 D900 일일품질현황Rev3_최종_(0317) U900 3월 91.6K" xfId="1216"/>
    <cellStyle name="7_신기종 완성 진행 현황_VCA 조립 및 D900 일일품질현황_VCA 조립 및 D900 일일품질현황Rev2_VCA 조립 및 D900 일일품질현황Rev2_VCA 조립 및 D900 일일품질현황Rev3_최종_(0317) U900 3월 K" xfId="1217"/>
    <cellStyle name="7_신기종 완성 진행 현황_VCA 조립 및 D900 일일품질현황_VCA 조립 및 D900 일일품질현황Rev2_VCA 조립 및 D900 일일품질현황Rev2_VCA 조립 및 D900 일일품질현황Rev3_최종_(080307) U900 3월 운영방안_신지훈" xfId="1218"/>
    <cellStyle name="7_신기종 완성 진행 현황_VCA 조립 및 D900 일일품질현황_VCA 조립 및 D900 일일품질현황Rev2_VCA 조립 및 D900 일일품질현황Rev2_VCA 조립 및 D900 일일품질현황Rev3_최종_(080311) U900(Soul) 주요 원자재 3월 입고 수정계획_협의결과_신지훈_1" xfId="1219"/>
    <cellStyle name="7_신기종 완성 진행 현황_VCA 조립 및 D900 일일품질현황_VCA 조립 및 D900 일일품질현황Rev2_VCA 조립 및 D900 일일품질현황Rev2_VCA 조립 및 D900 일일품질현황Rev3_최종_19169" xfId="1220"/>
    <cellStyle name="7_신기종 완성 진행 현황_VCA 조립 및 D900 일일품질현황_VCA 조립 및 D900 일일품질현황Rev2_VCA 조립 및 D900 일일품질현황Rev2_VCA 조립 및 D900 일일품질현황Rev3_최종_19169_(0317) U900 3월 91.6K" xfId="1221"/>
    <cellStyle name="7_신기종 완성 진행 현황_VCA 조립 및 D900 일일품질현황_VCA 조립 및 D900 일일품질현황Rev2_VCA 조립 및 D900 일일품질현황Rev2_VCA 조립 및 D900 일일품질현황Rev3_최종_19169_(0317) U900 3월 K" xfId="1222"/>
    <cellStyle name="7_신기종 완성 진행 현황_VCA 조립 및 D900 일일품질현황_VCA 조립 및 D900 일일품질현황Rev2_VCA 조립 및 D900 일일품질현황Rev2_VCA 조립 및 D900 일일품질현황Rev3_최종_19169_(080307) U900 3월 운영방안_신지훈" xfId="1223"/>
    <cellStyle name="7_신기종 완성 진행 현황_VCA 조립 및 D900 일일품질현황_VCA 조립 및 D900 일일품질현황Rev2_VCA 조립 및 D900 일일품질현황Rev2_VCA 조립 및 D900 일일품질현황Rev3_최종_19169_(080311) U900(Soul) 주요 원자재 3월 입고 수정계획_협의결과_신지훈_1" xfId="1224"/>
    <cellStyle name="7_신기종 완성 진행 현황_VCA 조립 및 D900 일일품질현황_VCA 조립 및 D900 일일품질현황Rev2_VCA 조립 및 D900 일일품질현황Rev2_VCA 조립 및 D900 일일품질현황Rev3_최종_19169_SV-650生产品质日报新样式（10）月" xfId="1225"/>
    <cellStyle name="7_신기종 완성 진행 현황_VCA 조립 및 D900 일일품질현황_VCA 조립 및 D900 일일품질현황Rev2_VCA 조립 및 D900 일일품질현황Rev2_VCA 조립 및 D900 일일품질현황Rev3_최종_19169_SV-650生产品质日报新样式（10）月_(0317) U900 3월 91.6K" xfId="1226"/>
    <cellStyle name="7_신기종 완성 진행 현황_VCA 조립 및 D900 일일품질현황_VCA 조립 및 D900 일일품질현황Rev2_VCA 조립 및 D900 일일품질현황Rev2_VCA 조립 및 D900 일일품질현황Rev3_최종_19169_SV-650生产品质日报新样式（10）月_(0317) U900 3월 K" xfId="1227"/>
    <cellStyle name="7_신기종 완성 진행 현황_VCA 조립 및 D900 일일품질현황_VCA 조립 및 D900 일일품질현황Rev2_VCA 조립 및 D900 일일품질현황Rev2_VCA 조립 및 D900 일일품질현황Rev3_최종_19169_SV-650生产品质日报新样式（10）月_(080307) U900 3월 운영방안_신지훈" xfId="1228"/>
    <cellStyle name="7_신기종 완성 진행 현황_VCA 조립 및 D900 일일품질현황_VCA 조립 및 D900 일일품질현황Rev2_VCA 조립 및 D900 일일품질현황Rev2_VCA 조립 및 D900 일일품질현황Rev3_최종_19169_SV-650生产品质日报新样式（10）月_(080311) U900(Soul) 주요 원자재 3월 입고 수정계획_협의결과_신지훈_1" xfId="1229"/>
    <cellStyle name="7_신기종 완성 진행 현황_VCA 조립 및 D900 일일품질현황_VCA 조립 및 D900 일일품질현황Rev2_VCA 조립 및 D900 일일품질현황Rev2_VCA 조립 및 D900 일일품질현황Rev3_최종_SV-650生产品质日报新样式（10）月" xfId="1230"/>
    <cellStyle name="7_신기종 완성 진행 현황_VCA 조립 및 D900 일일품질현황_VCA 조립 및 D900 일일품질현황Rev2_VCA 조립 및 D900 일일품질현황Rev2_VCA 조립 및 D900 일일품질현황Rev3_최종_SV-650生产品质日报新样式（10）月_(0317) U900 3월 91.6K" xfId="1231"/>
    <cellStyle name="7_신기종 완성 진행 현황_VCA 조립 및 D900 일일품질현황_VCA 조립 및 D900 일일품질현황Rev2_VCA 조립 및 D900 일일품질현황Rev2_VCA 조립 및 D900 일일품질현황Rev3_최종_SV-650生产品质日报新样式（10）月_(0317) U900 3월 K" xfId="1232"/>
    <cellStyle name="7_신기종 완성 진행 현황_VCA 조립 및 D900 일일품질현황_VCA 조립 및 D900 일일품질현황Rev2_VCA 조립 및 D900 일일품질현황Rev2_VCA 조립 및 D900 일일품질현황Rev3_최종_SV-650生产品质日报新样式（10）月_(080307) U900 3월 운영방안_신지훈" xfId="1233"/>
    <cellStyle name="7_신기종 완성 진행 현황_VCA 조립 및 D900 일일품질현황_VCA 조립 및 D900 일일품질현황Rev2_VCA 조립 및 D900 일일품질현황Rev2_VCA 조립 및 D900 일일품질현황Rev3_최종_SV-650生产品质日报新样式（10）月_(080311) U900(Soul) 주요 원자재 3월 입고 수정계획_협의결과_신지훈_1" xfId="1234"/>
    <cellStyle name="7_신기종 완성 진행 현황_VCA 조립 및 D900 일일품질현황_VCA 조립 및 D900 일일품질현황Rev3" xfId="1235"/>
    <cellStyle name="7_신기종 완성 진행 현황_VCA 조립 및 D900 일일품질현황_VCA 조립 및 D900 일일품질현황Rev3_(0317) U900 3월 91.6K" xfId="1236"/>
    <cellStyle name="7_신기종 완성 진행 현황_VCA 조립 및 D900 일일품질현황_VCA 조립 및 D900 일일품질현황Rev3_(0317) U900 3월 K" xfId="1237"/>
    <cellStyle name="7_신기종 완성 진행 현황_VCA 조립 및 D900 일일품질현황_VCA 조립 및 D900 일일품질현황Rev3_(080307) U900 3월 운영방안_신지훈" xfId="1238"/>
    <cellStyle name="7_신기종 완성 진행 현황_VCA 조립 및 D900 일일품질현황_VCA 조립 및 D900 일일품질현황Rev3_(080311) U900(Soul) 주요 원자재 3월 입고 수정계획_협의결과_신지훈_1" xfId="1239"/>
    <cellStyle name="7_신기종 완성 진행 현황_VCA 조립 및 D900 일일품질현황_VCA 조립 및 D900 일일품질현황Rev3_SV-650生产品质日报新样式（10）月" xfId="1240"/>
    <cellStyle name="7_신기종 완성 진행 현황_VCA 조립 및 D900 일일품질현황_VCA 조립 및 D900 일일품질현황Rev3_SV-650生产品质日报新样式（10）月_(0317) U900 3월 91.6K" xfId="1241"/>
    <cellStyle name="7_신기종 완성 진행 현황_VCA 조립 및 D900 일일품질현황_VCA 조립 및 D900 일일품질현황Rev3_SV-650生产品质日报新样式（10）月_(0317) U900 3월 K" xfId="1242"/>
    <cellStyle name="7_신기종 완성 진행 현황_VCA 조립 및 D900 일일품질현황_VCA 조립 및 D900 일일품질현황Rev3_SV-650生产品质日报新样式（10）月_(080307) U900 3월 운영방안_신지훈" xfId="1243"/>
    <cellStyle name="7_신기종 완성 진행 현황_VCA 조립 및 D900 일일품질현황_VCA 조립 및 D900 일일품질현황Rev3_SV-650生产品质日报新样式（10）月_(080311) U900(Soul) 주요 원자재 3월 입고 수정계획_협의결과_신지훈_1" xfId="1244"/>
    <cellStyle name="7_신기종 완성 진행 현황_VCA 조립 및 D900 일일품질현황_VCA 조립 및 D900 일일품질현황Rev3_최종" xfId="1245"/>
    <cellStyle name="7_신기종 완성 진행 현황_VCA 조립 및 D900 일일품질현황_VCA 조립 및 D900 일일품질현황Rev3_최종_(0317) U900 3월 91.6K" xfId="1246"/>
    <cellStyle name="7_신기종 완성 진행 현황_VCA 조립 및 D900 일일품질현황_VCA 조립 및 D900 일일품질현황Rev3_최종_(0317) U900 3월 K" xfId="1247"/>
    <cellStyle name="7_신기종 완성 진행 현황_VCA 조립 및 D900 일일품질현황_VCA 조립 및 D900 일일품질현황Rev3_최종_(080307) U900 3월 운영방안_신지훈" xfId="1248"/>
    <cellStyle name="7_신기종 완성 진행 현황_VCA 조립 및 D900 일일품질현황_VCA 조립 및 D900 일일품질현황Rev3_최종_(080311) U900(Soul) 주요 원자재 3월 입고 수정계획_협의결과_신지훈_1" xfId="1249"/>
    <cellStyle name="7_신기종 완성 진행 현황_VCA 조립 및 D900 일일품질현황_VCA 조립 및 D900 일일품질현황Rev3_최종_19169" xfId="1250"/>
    <cellStyle name="7_신기종 완성 진행 현황_VCA 조립 및 D900 일일품질현황_VCA 조립 및 D900 일일품질현황Rev3_최종_19169_(0317) U900 3월 91.6K" xfId="1251"/>
    <cellStyle name="7_신기종 완성 진행 현황_VCA 조립 및 D900 일일품질현황_VCA 조립 및 D900 일일품질현황Rev3_최종_19169_(0317) U900 3월 K" xfId="1252"/>
    <cellStyle name="7_신기종 완성 진행 현황_VCA 조립 및 D900 일일품질현황_VCA 조립 및 D900 일일품질현황Rev3_최종_19169_(080307) U900 3월 운영방안_신지훈" xfId="1253"/>
    <cellStyle name="7_신기종 완성 진행 현황_VCA 조립 및 D900 일일품질현황_VCA 조립 및 D900 일일품질현황Rev3_최종_19169_(080311) U900(Soul) 주요 원자재 3월 입고 수정계획_협의결과_신지훈_1" xfId="1254"/>
    <cellStyle name="7_신기종 완성 진행 현황_VCA 조립 및 D900 일일품질현황_VCA 조립 및 D900 일일품질현황Rev3_최종_19169_SV-650生产品质日报新样式（10）月" xfId="1255"/>
    <cellStyle name="7_신기종 완성 진행 현황_VCA 조립 및 D900 일일품질현황_VCA 조립 및 D900 일일품질현황Rev3_최종_19169_SV-650生产品质日报新样式（10）月_(0317) U900 3월 91.6K" xfId="1256"/>
    <cellStyle name="7_신기종 완성 진행 현황_VCA 조립 및 D900 일일품질현황_VCA 조립 및 D900 일일품질현황Rev3_최종_19169_SV-650生产品质日报新样式（10）月_(0317) U900 3월 K" xfId="1257"/>
    <cellStyle name="7_신기종 완성 진행 현황_VCA 조립 및 D900 일일품질현황_VCA 조립 및 D900 일일품질현황Rev3_최종_19169_SV-650生产品质日报新样式（10）月_(080307) U900 3월 운영방안_신지훈" xfId="1258"/>
    <cellStyle name="7_신기종 완성 진행 현황_VCA 조립 및 D900 일일품질현황_VCA 조립 및 D900 일일품질현황Rev3_최종_19169_SV-650生产品质日报新样式（10）月_(080311) U900(Soul) 주요 원자재 3월 입고 수정계획_협의결과_신지훈_1" xfId="1259"/>
    <cellStyle name="7_신기종 완성 진행 현황_VCA 조립 및 D900 일일품질현황_VCA 조립 및 D900 일일품질현황Rev3_최종_SV-650生产品质日报新样式（10）月" xfId="1260"/>
    <cellStyle name="7_신기종 완성 진행 현황_VCA 조립 및 D900 일일품질현황_VCA 조립 및 D900 일일품질현황Rev3_최종_SV-650生产品质日报新样式（10）月_(0317) U900 3월 91.6K" xfId="1261"/>
    <cellStyle name="7_신기종 완성 진행 현황_VCA 조립 및 D900 일일품질현황_VCA 조립 및 D900 일일품질현황Rev3_최종_SV-650生产品质日报新样式（10）月_(0317) U900 3월 K" xfId="1262"/>
    <cellStyle name="7_신기종 완성 진행 현황_VCA 조립 및 D900 일일품질현황_VCA 조립 및 D900 일일품질현황Rev3_최종_SV-650生产品质日报新样式（10）月_(080307) U900 3월 운영방안_신지훈" xfId="1263"/>
    <cellStyle name="7_신기종 완성 진행 현황_VCA 조립 및 D900 일일품질현황_VCA 조립 및 D900 일일품질현황Rev3_최종_SV-650生产品质日报新样式（10）月_(080311) U900(Soul) 주요 원자재 3월 입고 수정계획_협의결과_신지훈_1" xfId="1264"/>
    <cellStyle name="7_신기종 완성 진행 현황_VCA 조립 및 D900 일일품질현황Rev2" xfId="1265"/>
    <cellStyle name="7_신기종 완성 진행 현황_VCA 조립 및 D900 일일품질현황Rev2_(0317) U900 3월 91.6K" xfId="1266"/>
    <cellStyle name="7_신기종 완성 진행 현황_VCA 조립 및 D900 일일품질현황Rev2_(0317) U900 3월 K" xfId="1267"/>
    <cellStyle name="7_신기종 완성 진행 현황_VCA 조립 및 D900 일일품질현황Rev2_(080307) U900 3월 운영방안_신지훈" xfId="1268"/>
    <cellStyle name="7_신기종 완성 진행 현황_VCA 조립 및 D900 일일품질현황Rev2_(080311) U900(Soul) 주요 원자재 3월 입고 수정계획_협의결과_신지훈_1" xfId="1269"/>
    <cellStyle name="7_신기종 완성 진행 현황_VCA 조립 및 D900 일일품질현황Rev2_(10월)VCA 조립 및 D900 일일품질현황Rev3(new)" xfId="1270"/>
    <cellStyle name="7_신기종 완성 진행 현황_VCA 조립 및 D900 일일품질현황Rev2_(10월)VCA 조립 및 D900 일일품질현황Rev3(new)_(0317) U900 3월 91.6K" xfId="1271"/>
    <cellStyle name="7_신기종 완성 진행 현황_VCA 조립 및 D900 일일품질현황Rev2_(10월)VCA 조립 및 D900 일일품질현황Rev3(new)_(0317) U900 3월 K" xfId="1272"/>
    <cellStyle name="7_신기종 완성 진행 현황_VCA 조립 및 D900 일일품질현황Rev2_(10월)VCA 조립 및 D900 일일품질현황Rev3(new)_(080307) U900 3월 운영방안_신지훈" xfId="1273"/>
    <cellStyle name="7_신기종 완성 진행 현황_VCA 조립 및 D900 일일품질현황Rev2_(10월)VCA 조립 및 D900 일일품질현황Rev3(new)_(080311) U900(Soul) 주요 원자재 3월 입고 수정계획_협의결과_신지훈_1" xfId="1274"/>
    <cellStyle name="7_신기종 완성 진행 현황_VCA 조립 및 D900 일일품질현황Rev2_(10월)VCA 조립 및 D900 일일품질현황Rev3(new)_SV-650生产品质日报新样式（10）月" xfId="1275"/>
    <cellStyle name="7_신기종 완성 진행 현황_VCA 조립 및 D900 일일품질현황Rev2_(10월)VCA 조립 및 D900 일일품질현황Rev3(new)_SV-650生产品质日报新样式（10）月_(0317) U900 3월 91.6K" xfId="1276"/>
    <cellStyle name="7_신기종 완성 진행 현황_VCA 조립 및 D900 일일품질현황Rev2_(10월)VCA 조립 및 D900 일일품질현황Rev3(new)_SV-650生产品质日报新样式（10）月_(0317) U900 3월 K" xfId="1277"/>
    <cellStyle name="7_신기종 완성 진행 현황_VCA 조립 및 D900 일일품질현황Rev2_(10월)VCA 조립 및 D900 일일품질현황Rev3(new)_SV-650生产品质日报新样式（10）月_(080307) U900 3월 운영방안_신지훈" xfId="1278"/>
    <cellStyle name="7_신기종 완성 진행 현황_VCA 조립 및 D900 일일품질현황Rev2_(10월)VCA 조립 및 D900 일일품질현황Rev3(new)_SV-650生产品质日报新样式（10）月_(080311) U900(Soul) 주요 원자재 3월 입고 수정계획_협의결과_신지훈_1" xfId="1279"/>
    <cellStyle name="7_신기종 완성 진행 현황_VCA 조립 및 D900 일일품질현황Rev2_SV-650生产品质日报新样式（10）月" xfId="1280"/>
    <cellStyle name="7_신기종 완성 진행 현황_VCA 조립 및 D900 일일품질현황Rev2_SV-650生产品质日报新样式（10）月_(0317) U900 3월 91.6K" xfId="1281"/>
    <cellStyle name="7_신기종 완성 진행 현황_VCA 조립 및 D900 일일품질현황Rev2_SV-650生产品质日报新样式（10）月_(0317) U900 3월 K" xfId="1282"/>
    <cellStyle name="7_신기종 완성 진행 현황_VCA 조립 및 D900 일일품질현황Rev2_SV-650生产品质日报新样式（10）月_(080307) U900 3월 운영방안_신지훈" xfId="1283"/>
    <cellStyle name="7_신기종 완성 진행 현황_VCA 조립 및 D900 일일품질현황Rev2_SV-650生产品质日报新样式（10）月_(080311) U900(Soul) 주요 원자재 3월 입고 수정계획_협의결과_신지훈_1" xfId="1284"/>
    <cellStyle name="7_신기종 완성 진행 현황_VCA 조립 및 D900 일일품질현황Rev2_VCA 조립 및 D900 일일품질현황Rev3" xfId="1285"/>
    <cellStyle name="7_신기종 완성 진행 현황_VCA 조립 및 D900 일일품질현황Rev2_VCA 조립 및 D900 일일품질현황Rev3_(0317) U900 3월 91.6K" xfId="1286"/>
    <cellStyle name="7_신기종 완성 진행 현황_VCA 조립 및 D900 일일품질현황Rev2_VCA 조립 및 D900 일일품질현황Rev3_(0317) U900 3월 K" xfId="1287"/>
    <cellStyle name="7_신기종 완성 진행 현황_VCA 조립 및 D900 일일품질현황Rev2_VCA 조립 및 D900 일일품질현황Rev3_(080307) U900 3월 운영방안_신지훈" xfId="1288"/>
    <cellStyle name="7_신기종 완성 진행 현황_VCA 조립 및 D900 일일품질현황Rev2_VCA 조립 및 D900 일일품질현황Rev3_(080311) U900(Soul) 주요 원자재 3월 입고 수정계획_협의결과_신지훈_1" xfId="1289"/>
    <cellStyle name="7_신기종 완성 진행 현황_VCA 조립 및 D900 일일품질현황Rev2_VCA 조립 및 D900 일일품질현황Rev3_SV-650生产品质日报新样式（10）月" xfId="1290"/>
    <cellStyle name="7_신기종 완성 진행 현황_VCA 조립 및 D900 일일품질현황Rev2_VCA 조립 및 D900 일일품질현황Rev3_SV-650生产品质日报新样式（10）月_(0317) U900 3월 91.6K" xfId="1291"/>
    <cellStyle name="7_신기종 완성 진행 현황_VCA 조립 및 D900 일일품질현황Rev2_VCA 조립 및 D900 일일품질현황Rev3_SV-650生产品质日报新样式（10）月_(0317) U900 3월 K" xfId="1292"/>
    <cellStyle name="7_신기종 완성 진행 현황_VCA 조립 및 D900 일일품질현황Rev2_VCA 조립 및 D900 일일품질현황Rev3_SV-650生产品质日报新样式（10）月_(080307) U900 3월 운영방안_신지훈" xfId="1293"/>
    <cellStyle name="7_신기종 완성 진행 현황_VCA 조립 및 D900 일일품질현황Rev2_VCA 조립 및 D900 일일품질현황Rev3_SV-650生产品质日报新样式（10）月_(080311) U900(Soul) 주요 원자재 3월 입고 수정계획_협의결과_신지훈_1" xfId="1294"/>
    <cellStyle name="7_신기종 완성 진행 현황_VCA 조립 및 D900 일일품질현황Rev2_VCA 조립 및 D900 일일품질현황Rev3_최종" xfId="1295"/>
    <cellStyle name="7_신기종 완성 진행 현황_VCA 조립 및 D900 일일품질현황Rev2_VCA 조립 및 D900 일일품질현황Rev3_최종_(0317) U900 3월 91.6K" xfId="1296"/>
    <cellStyle name="7_신기종 완성 진행 현황_VCA 조립 및 D900 일일품질현황Rev2_VCA 조립 및 D900 일일품질현황Rev3_최종_(0317) U900 3월 K" xfId="1297"/>
    <cellStyle name="7_신기종 완성 진행 현황_VCA 조립 및 D900 일일품질현황Rev2_VCA 조립 및 D900 일일품질현황Rev3_최종_(080307) U900 3월 운영방안_신지훈" xfId="1298"/>
    <cellStyle name="7_신기종 완성 진행 현황_VCA 조립 및 D900 일일품질현황Rev2_VCA 조립 및 D900 일일품질현황Rev3_최종_(080311) U900(Soul) 주요 원자재 3월 입고 수정계획_협의결과_신지훈_1" xfId="1299"/>
    <cellStyle name="7_신기종 완성 진행 현황_VCA 조립 및 D900 일일품질현황Rev2_VCA 조립 및 D900 일일품질현황Rev3_최종_19169" xfId="1300"/>
    <cellStyle name="7_신기종 완성 진행 현황_VCA 조립 및 D900 일일품질현황Rev2_VCA 조립 및 D900 일일품질현황Rev3_최종_19169_(0317) U900 3월 91.6K" xfId="1301"/>
    <cellStyle name="7_신기종 완성 진행 현황_VCA 조립 및 D900 일일품질현황Rev2_VCA 조립 및 D900 일일품질현황Rev3_최종_19169_(0317) U900 3월 K" xfId="1302"/>
    <cellStyle name="7_신기종 완성 진행 현황_VCA 조립 및 D900 일일품질현황Rev2_VCA 조립 및 D900 일일품질현황Rev3_최종_19169_(080307) U900 3월 운영방안_신지훈" xfId="1303"/>
    <cellStyle name="7_신기종 완성 진행 현황_VCA 조립 및 D900 일일품질현황Rev2_VCA 조립 및 D900 일일품질현황Rev3_최종_19169_(080311) U900(Soul) 주요 원자재 3월 입고 수정계획_협의결과_신지훈_1" xfId="1304"/>
    <cellStyle name="7_신기종 완성 진행 현황_VCA 조립 및 D900 일일품질현황Rev2_VCA 조립 및 D900 일일품질현황Rev3_최종_19169_SV-650生产品质日报新样式（10）月" xfId="1305"/>
    <cellStyle name="7_신기종 완성 진행 현황_VCA 조립 및 D900 일일품질현황Rev2_VCA 조립 및 D900 일일품질현황Rev3_최종_19169_SV-650生产品质日报新样式（10）月_(0317) U900 3월 91.6K" xfId="1306"/>
    <cellStyle name="7_신기종 완성 진행 현황_VCA 조립 및 D900 일일품질현황Rev2_VCA 조립 및 D900 일일품질현황Rev3_최종_19169_SV-650生产品质日报新样式（10）月_(0317) U900 3월 K" xfId="1307"/>
    <cellStyle name="7_신기종 완성 진행 현황_VCA 조립 및 D900 일일품질현황Rev2_VCA 조립 및 D900 일일품질현황Rev3_최종_19169_SV-650生产品质日报新样式（10）月_(080307) U900 3월 운영방안_신지훈" xfId="1308"/>
    <cellStyle name="7_신기종 완성 진행 현황_VCA 조립 및 D900 일일품질현황Rev2_VCA 조립 및 D900 일일품질현황Rev3_최종_19169_SV-650生产品质日报新样式（10）月_(080311) U900(Soul) 주요 원자재 3월 입고 수정계획_협의결과_신지훈_1" xfId="1309"/>
    <cellStyle name="7_신기종 완성 진행 현황_VCA 조립 및 D900 일일품질현황Rev2_VCA 조립 및 D900 일일품질현황Rev3_최종_SV-650生产品质日报新样式（10）月" xfId="1310"/>
    <cellStyle name="7_신기종 완성 진행 현황_VCA 조립 및 D900 일일품질현황Rev2_VCA 조립 및 D900 일일품질현황Rev3_최종_SV-650生产品质日报新样式（10）月_(0317) U900 3월 91.6K" xfId="1311"/>
    <cellStyle name="7_신기종 완성 진행 현황_VCA 조립 및 D900 일일품질현황Rev2_VCA 조립 및 D900 일일품질현황Rev3_최종_SV-650生产品质日报新样式（10）月_(0317) U900 3월 K" xfId="1312"/>
    <cellStyle name="7_신기종 완성 진행 현황_VCA 조립 및 D900 일일품질현황Rev2_VCA 조립 및 D900 일일품질현황Rev3_최종_SV-650生产品质日报新样式（10）月_(080307) U900 3월 운영방안_신지훈" xfId="1313"/>
    <cellStyle name="7_신기종 완성 진행 현황_VCA 조립 및 D900 일일품질현황Rev2_VCA 조립 및 D900 일일품질현황Rev3_최종_SV-650生产品质日报新样式（10）月_(080311) U900(Soul) 주요 원자재 3월 입고 수정계획_협의결과_신지훈_1" xfId="1314"/>
    <cellStyle name="7_신기종 완성 진행 현황_신기종 완성 진행 현황" xfId="1315"/>
    <cellStyle name="7_신기종 완성 진행 현황_신기종 완성 진행 현황_(0317) U900 3월 91.6K" xfId="1316"/>
    <cellStyle name="7_신기종 완성 진행 현황_신기종 완성 진행 현황_(0317) U900 3월 K" xfId="1317"/>
    <cellStyle name="7_신기종 완성 진행 현황_신기종 완성 진행 현황_(080307) U900 3월 운영방안_신지훈" xfId="1318"/>
    <cellStyle name="7_신기종 완성 진행 현황_신기종 완성 진행 현황_(080311) U900(Soul) 주요 원자재 3월 입고 수정계획_협의결과_신지훈_1" xfId="1319"/>
    <cellStyle name="7_신기종 완성 진행 현황_신기종 완성 진행 현황_SV-650生产品质日报新样式（10）月" xfId="1320"/>
    <cellStyle name="7_신기종 완성 진행 현황_신기종 완성 진행 현황_SV-650生产品质日报新样式（10）月_(0317) U900 3월 91.6K" xfId="1321"/>
    <cellStyle name="7_신기종 완성 진행 현황_신기종 완성 진행 현황_SV-650生产品质日报新样式（10）月_(0317) U900 3월 K" xfId="1322"/>
    <cellStyle name="7_신기종 완성 진행 현황_신기종 완성 진행 현황_SV-650生产品质日报新样式（10）月_(080307) U900 3월 운영방안_신지훈" xfId="1323"/>
    <cellStyle name="7_신기종 완성 진행 현황_신기종 완성 진행 현황_SV-650生产品质日报新样式（10）月_(080311) U900(Soul) 주요 원자재 3월 입고 수정계획_협의결과_신지훈_1" xfId="1324"/>
    <cellStyle name="7_신기종 완성 진행 현황_신기종 완성 진행 현황_VCA 조립 및 D900 일일품질현황" xfId="1325"/>
    <cellStyle name="7_신기종 완성 진행 현황_신기종 완성 진행 현황_VCA 조립 및 D900 일일품질현황_(0317) U900 3월 91.6K" xfId="1326"/>
    <cellStyle name="7_신기종 완성 진행 현황_신기종 완성 진행 현황_VCA 조립 및 D900 일일품질현황_(0317) U900 3월 K" xfId="1327"/>
    <cellStyle name="7_신기종 완성 진행 현황_신기종 완성 진행 현황_VCA 조립 및 D900 일일품질현황_(080307) U900 3월 운영방안_신지훈" xfId="1328"/>
    <cellStyle name="7_신기종 완성 진행 현황_신기종 완성 진행 현황_VCA 조립 및 D900 일일품질현황_(080311) U900(Soul) 주요 원자재 3월 입고 수정계획_협의결과_신지훈_1" xfId="1329"/>
    <cellStyle name="7_신기종 완성 진행 현황_신기종 완성 진행 현황_VCA 조립 및 D900 일일품질현황_(10월)VCA 조립 및 D900 일일품질현황Rev3(new)" xfId="1330"/>
    <cellStyle name="7_신기종 완성 진행 현황_신기종 완성 진행 현황_VCA 조립 및 D900 일일품질현황_(10월)VCA 조립 및 D900 일일품질현황Rev3(new)_(0317) U900 3월 91.6K" xfId="1331"/>
    <cellStyle name="7_신기종 완성 진행 현황_신기종 완성 진행 현황_VCA 조립 및 D900 일일품질현황_(10월)VCA 조립 및 D900 일일품질현황Rev3(new)_(0317) U900 3월 K" xfId="1332"/>
    <cellStyle name="7_신기종 완성 진행 현황_신기종 완성 진행 현황_VCA 조립 및 D900 일일품질현황_(10월)VCA 조립 및 D900 일일품질현황Rev3(new)_(080307) U900 3월 운영방안_신지훈" xfId="1333"/>
    <cellStyle name="7_신기종 완성 진행 현황_신기종 완성 진행 현황_VCA 조립 및 D900 일일품질현황_(10월)VCA 조립 및 D900 일일품질현황Rev3(new)_(080311) U900(Soul) 주요 원자재 3월 입고 수정계획_협의결과_신지훈_1" xfId="1334"/>
    <cellStyle name="7_신기종 완성 진행 현황_신기종 완성 진행 현황_VCA 조립 및 D900 일일품질현황_(10월)VCA 조립 및 D900 일일품질현황Rev3(new)_SV-650生产品质日报新样式（10）月" xfId="1335"/>
    <cellStyle name="7_신기종 완성 진행 현황_신기종 완성 진행 현황_VCA 조립 및 D900 일일품질현황_(10월)VCA 조립 및 D900 일일품질현황Rev3(new)_SV-650生产品质日报新样式（10）月_(0317) U900 3월 91.6K" xfId="1336"/>
    <cellStyle name="7_신기종 완성 진행 현황_신기종 완성 진행 현황_VCA 조립 및 D900 일일품질현황_(10월)VCA 조립 및 D900 일일품질현황Rev3(new)_SV-650生产品质日报新样式（10）月_(0317) U900 3월 K" xfId="1337"/>
    <cellStyle name="7_신기종 완성 진행 현황_신기종 완성 진행 현황_VCA 조립 및 D900 일일품질현황_(10월)VCA 조립 및 D900 일일품질현황Rev3(new)_SV-650生产品质日报新样式（10）月_(080307) U900 3월 운영방안_신지훈" xfId="1338"/>
    <cellStyle name="7_신기종 완성 진행 현황_신기종 완성 진행 현황_VCA 조립 및 D900 일일품질현황_(10월)VCA 조립 및 D900 일일품질현황Rev3(new)_SV-650生产品质日报新样式（10）月_(080311) U900(Soul) 주요 원자재 3월 입고 수정계획_협의결과_신지훈_1" xfId="1339"/>
    <cellStyle name="7_신기종 완성 진행 현황_신기종 완성 진행 현황_VCA 조립 및 D900 일일품질현황_SV-650生产品质日报新样式（10）月" xfId="1340"/>
    <cellStyle name="7_신기종 완성 진행 현황_신기종 완성 진행 현황_VCA 조립 및 D900 일일품질현황_SV-650生产品质日报新样式（10）月_(0317) U900 3월 91.6K" xfId="1341"/>
    <cellStyle name="7_신기종 완성 진행 현황_신기종 완성 진행 현황_VCA 조립 및 D900 일일품질현황_SV-650生产品质日报新样式（10）月_(0317) U900 3월 K" xfId="1342"/>
    <cellStyle name="7_신기종 완성 진행 현황_신기종 완성 진행 현황_VCA 조립 및 D900 일일품질현황_SV-650生产品质日报新样式（10）月_(080307) U900 3월 운영방안_신지훈" xfId="1343"/>
    <cellStyle name="7_신기종 완성 진행 현황_신기종 완성 진행 현황_VCA 조립 및 D900 일일품질현황_SV-650生产品质日报新样式（10）月_(080311) U900(Soul) 주요 원자재 3월 입고 수정계획_협의결과_신지훈_1" xfId="1344"/>
    <cellStyle name="7_신기종 완성 진행 현황_신기종 완성 진행 현황_VCA 조립 및 D900 일일품질현황_VCA 조립 및 D900 일일품질현황" xfId="1345"/>
    <cellStyle name="7_신기종 완성 진행 현황_신기종 완성 진행 현황_VCA 조립 및 D900 일일품질현황_VCA 조립 및 D900 일일품질현황_(0317) U900 3월 91.6K" xfId="1346"/>
    <cellStyle name="7_신기종 완성 진행 현황_신기종 완성 진행 현황_VCA 조립 및 D900 일일품질현황_VCA 조립 및 D900 일일품질현황_(0317) U900 3월 K" xfId="1347"/>
    <cellStyle name="7_신기종 완성 진행 현황_신기종 완성 진행 현황_VCA 조립 및 D900 일일품질현황_VCA 조립 및 D900 일일품질현황_(080307) U900 3월 운영방안_신지훈" xfId="1348"/>
    <cellStyle name="7_신기종 완성 진행 현황_신기종 완성 진행 현황_VCA 조립 및 D900 일일품질현황_VCA 조립 및 D900 일일품질현황_(080311) U900(Soul) 주요 원자재 3월 입고 수정계획_협의결과_신지훈_1" xfId="1349"/>
    <cellStyle name="7_신기종 완성 진행 현황_신기종 완성 진행 현황_VCA 조립 및 D900 일일품질현황_VCA 조립 및 D900 일일품질현황_SV-650生产品质日报新样式（10）月" xfId="1350"/>
    <cellStyle name="7_신기종 완성 진행 현황_신기종 완성 진행 현황_VCA 조립 및 D900 일일품질현황_VCA 조립 및 D900 일일품질현황_SV-650生产品质日报新样式（10）月_(0317) U900 3월 91.6K" xfId="1351"/>
    <cellStyle name="7_신기종 완성 진행 현황_신기종 완성 진행 현황_VCA 조립 및 D900 일일품질현황_VCA 조립 및 D900 일일품질현황_SV-650生产品质日报新样式（10）月_(0317) U900 3월 K" xfId="1352"/>
    <cellStyle name="7_신기종 완성 진행 현황_신기종 완성 진행 현황_VCA 조립 및 D900 일일품질현황_VCA 조립 및 D900 일일품질현황_SV-650生产品质日报新样式（10）月_(080307) U900 3월 운영방안_신지훈" xfId="1353"/>
    <cellStyle name="7_신기종 완성 진행 현황_신기종 완성 진행 현황_VCA 조립 및 D900 일일품질현황_VCA 조립 및 D900 일일품질현황_SV-650生产品质日报新样式（10）月_(080311) U900(Soul) 주요 원자재 3월 입고 수정계획_협의결과_신지훈_1" xfId="1354"/>
    <cellStyle name="7_신기종 완성 진행 현황_신기종 완성 진행 현황_VCA 조립 및 D900 일일품질현황_VCA 조립 및 D900 일일품질현황_VCA 조립 및 D900 일일품질현황" xfId="1355"/>
    <cellStyle name="7_신기종 완성 진행 현황_신기종 완성 진행 현황_VCA 조립 및 D900 일일품질현황_VCA 조립 및 D900 일일품질현황_VCA 조립 및 D900 일일품질현황_(0317) U900 3월 91.6K" xfId="1356"/>
    <cellStyle name="7_신기종 완성 진행 현황_신기종 완성 진행 현황_VCA 조립 및 D900 일일품질현황_VCA 조립 및 D900 일일품질현황_VCA 조립 및 D900 일일품질현황_(0317) U900 3월 K" xfId="1357"/>
    <cellStyle name="7_신기종 완성 진행 현황_신기종 완성 진행 현황_VCA 조립 및 D900 일일품질현황_VCA 조립 및 D900 일일품질현황_VCA 조립 및 D900 일일품질현황_(080307) U900 3월 운영방안_신지훈" xfId="1358"/>
    <cellStyle name="7_신기종 완성 진행 현황_신기종 완성 진행 현황_VCA 조립 및 D900 일일품질현황_VCA 조립 및 D900 일일품질현황_VCA 조립 및 D900 일일품질현황_(080311) U900(Soul) 주요 원자재 3월 입고 수정계획_협의결과_신지훈_1" xfId="1359"/>
    <cellStyle name="7_신기종 완성 진행 현황_신기종 완성 진행 현황_VCA 조립 및 D900 일일품질현황_VCA 조립 및 D900 일일품질현황_VCA 조립 및 D900 일일품질현황_(10월)VCA 조립 및 D900 일일품질현황Rev3(new)" xfId="1360"/>
    <cellStyle name="7_신기종 완성 진행 현황_신기종 완성 진행 현황_VCA 조립 및 D900 일일품질현황_VCA 조립 및 D900 일일품질현황_VCA 조립 및 D900 일일품질현황_(10월)VCA 조립 및 D900 일일품질현황Rev3(new)_(0317) U900 3월 91.6K" xfId="1361"/>
    <cellStyle name="7_신기종 완성 진행 현황_신기종 완성 진행 현황_VCA 조립 및 D900 일일품질현황_VCA 조립 및 D900 일일품질현황_VCA 조립 및 D900 일일품질현황_(10월)VCA 조립 및 D900 일일품질현황Rev3(new)_(0317) U900 3월 K" xfId="1362"/>
    <cellStyle name="7_신기종 완성 진행 현황_신기종 완성 진행 현황_VCA 조립 및 D900 일일품질현황_VCA 조립 및 D900 일일품질현황_VCA 조립 및 D900 일일품질현황_(10월)VCA 조립 및 D900 일일품질현황Rev3(new)_(080307) U900 3월 운영방안_신지훈" xfId="1363"/>
    <cellStyle name="7_신기종 완성 진행 현황_신기종 완성 진행 현황_VCA 조립 및 D900 일일품질현황_VCA 조립 및 D900 일일품질현황_VCA 조립 및 D900 일일품질현황_(10월)VCA 조립 및 D900 일일품질현황Rev3(new)_(080311) U900(Soul) 주요 원자재 3월 입고 수정계획_협의결과_신지훈_1" xfId="1364"/>
    <cellStyle name="7_신기종 완성 진행 현황_신기종 완성 진행 현황_VCA 조립 및 D900 일일품질현황_VCA 조립 및 D900 일일품질현황_VCA 조립 및 D900 일일품질현황_(10월)VCA 조립 및 D900 일일품질현황Rev3(new)_SV-650生产品质日报新样式（10）月" xfId="1365"/>
    <cellStyle name="7_신기종 완성 진행 현황_신기종 완성 진행 현황_VCA 조립 및 D900 일일품질현황_VCA 조립 및 D900 일일품질현황_VCA 조립 및 D900 일일품질현황_(10월)VCA 조립 및 D900 일일품질현황Rev3(new)_SV-650生产品质日报新样式（10）月_(0317) U900 3월 91.6K" xfId="1366"/>
    <cellStyle name="7_신기종 완성 진행 현황_신기종 완성 진행 현황_VCA 조립 및 D900 일일품질현황_VCA 조립 및 D900 일일품질현황_VCA 조립 및 D900 일일품질현황_(10월)VCA 조립 및 D900 일일품질현황Rev3(new)_SV-650生产品质日报新样式（10）月_(0317) U900 3월 K" xfId="1367"/>
    <cellStyle name="7_신기종 완성 진행 현황_신기종 완성 진행 현황_VCA 조립 및 D900 일일품질현황_VCA 조립 및 D900 일일품질현황_VCA 조립 및 D900 일일품질현황_(10월)VCA 조립 및 D900 일일품질현황Rev3(new)_SV-650生产品质日报新样式（10）月_(080307) U900 3월 운영방안_신지훈" xfId="1368"/>
    <cellStyle name="7_신기종 완성 진행 현황_신기종 완성 진행 현황_VCA 조립 및 D900 일일품질현황_VCA 조립 및 D900 일일품질현황_VCA 조립 및 D900 일일품질현황_(10월)VCA 조립 및 D900 일일품질현황Rev3(new)_SV-650生产品质日报新样式（10）月_(080311) U900(Soul) 주요 원자재 3월 입고 수정계획_협의결과_신지훈_1" xfId="1369"/>
    <cellStyle name="7_신기종 완성 진행 현황_신기종 완성 진행 현황_VCA 조립 및 D900 일일품질현황_VCA 조립 및 D900 일일품질현황_VCA 조립 및 D900 일일품질현황_SV-650生产品质日报新样式（10）月" xfId="1370"/>
    <cellStyle name="7_신기종 완성 진행 현황_신기종 완성 진행 현황_VCA 조립 및 D900 일일품질현황_VCA 조립 및 D900 일일품질현황_VCA 조립 및 D900 일일품질현황_SV-650生产品质日报新样式（10）月_(0317) U900 3월 91.6K" xfId="1371"/>
    <cellStyle name="7_신기종 완성 진행 현황_신기종 완성 진행 현황_VCA 조립 및 D900 일일품질현황_VCA 조립 및 D900 일일품질현황_VCA 조립 및 D900 일일품질현황_SV-650生产品质日报新样式（10）月_(0317) U900 3월 K" xfId="1372"/>
    <cellStyle name="7_신기종 완성 진행 현황_신기종 완성 진행 현황_VCA 조립 및 D900 일일품질현황_VCA 조립 및 D900 일일품질현황_VCA 조립 및 D900 일일품질현황_SV-650生产品质日报新样式（10）月_(080307) U900 3월 운영방안_신지훈" xfId="1373"/>
    <cellStyle name="7_신기종 완성 진행 현황_신기종 완성 진행 현황_VCA 조립 및 D900 일일품질현황_VCA 조립 및 D900 일일품질현황_VCA 조립 및 D900 일일품질현황_SV-650生产品质日报新样式（10）月_(080311) U900(Soul) 주요 원자재 3월 입고 수정계획_협의결과_신지훈_1" xfId="1374"/>
    <cellStyle name="7_신기종 완성 진행 현황_신기종 완성 진행 현황_VCA 조립 및 D900 일일품질현황_VCA 조립 및 D900 일일품질현황_VCA 조립 및 D900 일일품질현황_VCA 조립 및 D900 일일품질현황Rev2" xfId="1375"/>
    <cellStyle name="7_신기종 완성 진행 현황_신기종 완성 진행 현황_VCA 조립 및 D900 일일품질현황_VCA 조립 및 D900 일일품질현황_VCA 조립 및 D900 일일품질현황_VCA 조립 및 D900 일일품질현황Rev2_(0317) U900 3월 91.6K" xfId="1376"/>
    <cellStyle name="7_신기종 완성 진행 현황_신기종 완성 진행 현황_VCA 조립 및 D900 일일품질현황_VCA 조립 및 D900 일일품질현황_VCA 조립 및 D900 일일품질현황_VCA 조립 및 D900 일일품질현황Rev2_(0317) U900 3월 K" xfId="1377"/>
    <cellStyle name="7_신기종 완성 진행 현황_신기종 완성 진행 현황_VCA 조립 및 D900 일일품질현황_VCA 조립 및 D900 일일품질현황_VCA 조립 및 D900 일일품질현황_VCA 조립 및 D900 일일품질현황Rev2_(080307) U900 3월 운영방안_신지훈" xfId="1378"/>
    <cellStyle name="7_신기종 완성 진행 현황_신기종 완성 진행 현황_VCA 조립 및 D900 일일품질현황_VCA 조립 및 D900 일일품질현황_VCA 조립 및 D900 일일품질현황_VCA 조립 및 D900 일일품질현황Rev2_(080311) U900(Soul) 주요 원자재 3월 입고 수정계획_협의결과_신지훈_1" xfId="1379"/>
    <cellStyle name="7_신기종 완성 진행 현황_신기종 완성 진행 현황_VCA 조립 및 D900 일일품질현황_VCA 조립 및 D900 일일품질현황_VCA 조립 및 D900 일일품질현황_VCA 조립 및 D900 일일품질현황Rev2_SV-650生产品质日报新样式（10）月" xfId="1380"/>
    <cellStyle name="7_신기종 완성 진행 현황_신기종 완성 진행 현황_VCA 조립 및 D900 일일품질현황_VCA 조립 및 D900 일일품질현황_VCA 조립 및 D900 일일품질현황_VCA 조립 및 D900 일일품질현황Rev2_SV-650生产品质日报新样式（10）月_(0317) U900 3월 91.6K" xfId="1381"/>
    <cellStyle name="7_신기종 완성 진행 현황_신기종 완성 진행 현황_VCA 조립 및 D900 일일품질현황_VCA 조립 및 D900 일일품질현황_VCA 조립 및 D900 일일품질현황_VCA 조립 및 D900 일일품질현황Rev2_SV-650生产品质日报新样式（10）月_(0317) U900 3월 K" xfId="1382"/>
    <cellStyle name="7_신기종 완성 진행 현황_신기종 완성 진행 현황_VCA 조립 및 D900 일일품질현황_VCA 조립 및 D900 일일품질현황_VCA 조립 및 D900 일일품질현황_VCA 조립 및 D900 일일품질현황Rev2_SV-650生产品质日报新样式（10）月_(080307) U900 3월 운영방안_신지훈" xfId="1383"/>
    <cellStyle name="7_신기종 완성 진행 현황_신기종 완성 진행 현황_VCA 조립 및 D900 일일품질현황_VCA 조립 및 D900 일일품질현황_VCA 조립 및 D900 일일품질현황_VCA 조립 및 D900 일일품질현황Rev2_SV-650生产品质日报新样式（10）月_(080311) U900(Soul) 주요 원자재 3월 입고 수정계획_협의결과_신지훈_1" xfId="1384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" xfId="1385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(0317) U900 3월 91.6K" xfId="1386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(0317) U900 3월 K" xfId="1387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(080307) U900 3월 운영방안_신지훈" xfId="1388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(080311) U900(Soul) 주요 원자재 3월 입고 수정계획_협의결과_신지훈_1" xfId="1389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(10월)VCA 조립 및 D900 일일품질현황Rev3(new)" xfId="1390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(10월)VCA 조립 및 D900 일일품질현황Rev3(new)_(0317) U900 3월 91.6K" xfId="1391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(10월)VCA 조립 및 D900 일일품질현황Rev3(new)_(0317) U900 3월 K" xfId="1392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(10월)VCA 조립 및 D900 일일품질현황Rev3(new)_(080307) U900 3월 운영방안_신지훈" xfId="1393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(10월)VCA 조립 및 D900 일일품질현황Rev3(new)_(080311) U900(Soul) 주요 원자재 3월 입고 수정계획_협의결과_신지훈_1" xfId="1394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(10월)VCA 조립 및 D900 일일품질현황Rev3(new)_SV-650生产品质日报新样式（10）月" xfId="1395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(10월)VCA 조립 및 D900 일일품질현황Rev3(new)_SV-650生产品质日报新样式（10）月_(0317) U900 3월 91.6K" xfId="1396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(10월)VCA 조립 및 D900 일일품질현황Rev3(new)_SV-650生产品质日报新样式（10）月_(0317) U900 3월 K" xfId="1397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(10월)VCA 조립 및 D900 일일품질현황Rev3(new)_SV-650生产品质日报新样式（10）月_(080307) U900 3월 운영방안_신지훈" xfId="1398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(10월)VCA 조립 및 D900 일일품질현황Rev3(new)_SV-650生产品质日报新样式（10）月_(080311) U900(Soul) 주요 원자재 3월 입고 수정계획_협의결과_신지훈_1" xfId="1399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SV-650生产品质日报新样式（10）月" xfId="1400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SV-650生产品质日报新样式（10）月_(0317) U900 3월 91.6K" xfId="1401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SV-650生产品质日报新样式（10）月_(0317) U900 3월 K" xfId="1402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SV-650生产品质日报新样式（10）月_(080307) U900 3월 운영방안_신지훈" xfId="1403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SV-650生产品质日报新样式（10）月_(080311) U900(Soul) 주요 원자재 3월 입고 수정계획_협의결과_신지훈_1" xfId="1404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" xfId="1405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(0317) U900 3월 91.6K" xfId="1406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(0317) U900 3월 K" xfId="1407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(080307) U900 3월 운영방안_신지훈" xfId="1408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(080311) U900(Soul) 주요 원자재 3월 입고 수정계획_협의결과_신지훈_1" xfId="1409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SV-650生产品质日报新样式（10）月" xfId="1410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SV-650生产品质日报新样式（10）月_(0317) U900 3월 91.6K" xfId="1411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SV-650生产品质日报新样式（10）月_(0317) U900 3월 K" xfId="1412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SV-650生产品质日报新样式（10）月_(080307) U900 3월 운영방안_신지훈" xfId="1413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SV-650生产品质日报新样式（10）月_(080311) U900(Soul) 주요 원자재 3월 입고 수정계획_협의결과_신지훈_1" xfId="1414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" xfId="1415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(0317) U900 3월 91.6K" xfId="1416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(0317) U900 3월 K" xfId="1417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(080307) U900 3월 운영방안_신지훈" xfId="1418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(080311) U900(Soul) 주요 원자재 3월 입고 수정계획_협의결과_신지훈_1" xfId="1419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19169" xfId="1420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19169_(0317) U900 3월 91.6K" xfId="1421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19169_(0317) U900 3월 K" xfId="1422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19169_(080307) U900 3월 운영방안_신지훈" xfId="1423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19169_(080311) U900(Soul) 주요 원자재 3월 입고 수정계획_협의결과_신지훈_1" xfId="1424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19169_SV-650生产品质日报新样式（10）月" xfId="1425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19169_SV-650生产品质日报新样式（10）月_(0317) U900 3월 91.6K" xfId="1426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19169_SV-650生产品质日报新样式（10）月_(0317) U900 3월 K" xfId="1427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19169_SV-650生产品质日报新样式（10）月_(080307) U900 3월 운영방안_신지훈" xfId="1428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19169_SV-650生产品质日报新样式（10）月_(080311) U900(Soul) 주요 원자재 3월 입고 수정계획_협의결과_신지훈_1" xfId="1429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SV-650生产品质日报新样式（10）月" xfId="1430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SV-650生产品质日报新样式（10）月_(0317) U900 3월 91.6K" xfId="1431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SV-650生产品质日报新样式（10）月_(0317) U900 3월 K" xfId="1432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SV-650生产品质日报新样式（10）月_(080307) U900 3월 운영방안_신지훈" xfId="1433"/>
    <cellStyle name="7_신기종 완성 진행 현황_신기종 완성 진행 현황_VCA 조립 및 D900 일일품질현황_VCA 조립 및 D900 일일품질현황_VCA 조립 및 D900 일일품질현황_VCA 조립 및 D900 일일품질현황Rev2_VCA 조립 및 D900 일일품질현황Rev2_VCA 조립 및 D900 일일품질현황Rev3_최종_SV-650生产品质日报新样式（10）月_(080311) U900(Soul) 주요 원자재 3월 입고 수정계획_협의결과_신지훈_1" xfId="1434"/>
    <cellStyle name="7_신기종 완성 진행 현황_신기종 완성 진행 현황_VCA 조립 및 D900 일일품질현황_VCA 조립 및 D900 일일품질현황_VCA 조립 및 D900 일일품질현황_VCA 조립 및 D900 일일품질현황Rev3" xfId="1435"/>
    <cellStyle name="7_신기종 완성 진행 현황_신기종 완성 진행 현황_VCA 조립 및 D900 일일품질현황_VCA 조립 및 D900 일일품질현황_VCA 조립 및 D900 일일품질현황_VCA 조립 및 D900 일일품질현황Rev3_(0317) U900 3월 91.6K" xfId="1436"/>
    <cellStyle name="7_신기종 완성 진행 현황_신기종 완성 진행 현황_VCA 조립 및 D900 일일품질현황_VCA 조립 및 D900 일일품질현황_VCA 조립 및 D900 일일품질현황_VCA 조립 및 D900 일일품질현황Rev3_(0317) U900 3월 K" xfId="1437"/>
    <cellStyle name="7_신기종 완성 진행 현황_신기종 완성 진행 현황_VCA 조립 및 D900 일일품질현황_VCA 조립 및 D900 일일품질현황_VCA 조립 및 D900 일일품질현황_VCA 조립 및 D900 일일품질현황Rev3_(080307) U900 3월 운영방안_신지훈" xfId="1438"/>
    <cellStyle name="7_신기종 완성 진행 현황_신기종 완성 진행 현황_VCA 조립 및 D900 일일품질현황_VCA 조립 및 D900 일일품질현황_VCA 조립 및 D900 일일품질현황_VCA 조립 및 D900 일일품질현황Rev3_(080311) U900(Soul) 주요 원자재 3월 입고 수정계획_협의결과_신지훈_1" xfId="1439"/>
    <cellStyle name="7_신기종 완성 진행 현황_신기종 완성 진행 현황_VCA 조립 및 D900 일일품질현황_VCA 조립 및 D900 일일품질현황_VCA 조립 및 D900 일일품질현황_VCA 조립 및 D900 일일품질현황Rev3_SV-650生产品质日报新样式（10）月" xfId="1440"/>
    <cellStyle name="7_신기종 완성 진행 현황_신기종 완성 진행 현황_VCA 조립 및 D900 일일품질현황_VCA 조립 및 D900 일일품질현황_VCA 조립 및 D900 일일품질현황_VCA 조립 및 D900 일일품질현황Rev3_SV-650生产品质日报新样式（10）月_(0317) U900 3월 91.6K" xfId="1441"/>
    <cellStyle name="7_신기종 완성 진행 현황_신기종 완성 진행 현황_VCA 조립 및 D900 일일품질현황_VCA 조립 및 D900 일일품질현황_VCA 조립 및 D900 일일품질현황_VCA 조립 및 D900 일일품질현황Rev3_SV-650生产品质日报新样式（10）月_(0317) U900 3월 K" xfId="1442"/>
    <cellStyle name="7_신기종 완성 진행 현황_신기종 완성 진행 현황_VCA 조립 및 D900 일일품질현황_VCA 조립 및 D900 일일품질현황_VCA 조립 및 D900 일일품질현황_VCA 조립 및 D900 일일품질현황Rev3_SV-650生产品质日报新样式（10）月_(080307) U900 3월 운영방안_신지훈" xfId="1443"/>
    <cellStyle name="7_신기종 완성 진행 현황_신기종 완성 진행 현황_VCA 조립 및 D900 일일품질현황_VCA 조립 및 D900 일일품질현황_VCA 조립 및 D900 일일품질현황_VCA 조립 및 D900 일일품질현황Rev3_SV-650生产品质日报新样式（10）月_(080311) U900(Soul) 주요 원자재 3월 입고 수정계획_협의결과_신지훈_1" xfId="1444"/>
    <cellStyle name="7_신기종 완성 진행 현황_신기종 완성 진행 현황_VCA 조립 및 D900 일일품질현황_VCA 조립 및 D900 일일품질현황_VCA 조립 및 D900 일일품질현황_VCA 조립 및 D900 일일품질현황Rev3_최종" xfId="1445"/>
    <cellStyle name="7_신기종 완성 진행 현황_신기종 완성 진행 현황_VCA 조립 및 D900 일일품질현황_VCA 조립 및 D900 일일품질현황_VCA 조립 및 D900 일일품질현황_VCA 조립 및 D900 일일품질현황Rev3_최종_(0317) U900 3월 91.6K" xfId="1446"/>
    <cellStyle name="7_신기종 완성 진행 현황_신기종 완성 진행 현황_VCA 조립 및 D900 일일품질현황_VCA 조립 및 D900 일일품질현황_VCA 조립 및 D900 일일품질현황_VCA 조립 및 D900 일일품질현황Rev3_최종_(0317) U900 3월 K" xfId="1447"/>
    <cellStyle name="7_신기종 완성 진행 현황_신기종 완성 진행 현황_VCA 조립 및 D900 일일품질현황_VCA 조립 및 D900 일일품질현황_VCA 조립 및 D900 일일품질현황_VCA 조립 및 D900 일일품질현황Rev3_최종_(080307) U900 3월 운영방안_신지훈" xfId="1448"/>
    <cellStyle name="7_신기종 완성 진행 현황_신기종 완성 진행 현황_VCA 조립 및 D900 일일품질현황_VCA 조립 및 D900 일일품질현황_VCA 조립 및 D900 일일품질현황_VCA 조립 및 D900 일일품질현황Rev3_최종_(080311) U900(Soul) 주요 원자재 3월 입고 수정계획_협의결과_신지훈_1" xfId="1449"/>
    <cellStyle name="7_신기종 완성 진행 현황_신기종 완성 진행 현황_VCA 조립 및 D900 일일품질현황_VCA 조립 및 D900 일일품질현황_VCA 조립 및 D900 일일품질현황_VCA 조립 및 D900 일일품질현황Rev3_최종_19169" xfId="1450"/>
    <cellStyle name="7_신기종 완성 진행 현황_신기종 완성 진행 현황_VCA 조립 및 D900 일일품질현황_VCA 조립 및 D900 일일품질현황_VCA 조립 및 D900 일일품질현황_VCA 조립 및 D900 일일품질현황Rev3_최종_19169_(0317) U900 3월 91.6K" xfId="1451"/>
    <cellStyle name="7_신기종 완성 진행 현황_신기종 완성 진행 현황_VCA 조립 및 D900 일일품질현황_VCA 조립 및 D900 일일품질현황_VCA 조립 및 D900 일일품질현황_VCA 조립 및 D900 일일품질현황Rev3_최종_19169_(0317) U900 3월 K" xfId="1452"/>
    <cellStyle name="7_신기종 완성 진행 현황_신기종 완성 진행 현황_VCA 조립 및 D900 일일품질현황_VCA 조립 및 D900 일일품질현황_VCA 조립 및 D900 일일품질현황_VCA 조립 및 D900 일일품질현황Rev3_최종_19169_(080307) U900 3월 운영방안_신지훈" xfId="1453"/>
    <cellStyle name="7_신기종 완성 진행 현황_신기종 완성 진행 현황_VCA 조립 및 D900 일일품질현황_VCA 조립 및 D900 일일품질현황_VCA 조립 및 D900 일일품질현황_VCA 조립 및 D900 일일품질현황Rev3_최종_19169_(080311) U900(Soul) 주요 원자재 3월 입고 수정계획_협의결과_신지훈_1" xfId="1454"/>
    <cellStyle name="7_신기종 완성 진행 현황_신기종 완성 진행 현황_VCA 조립 및 D900 일일품질현황_VCA 조립 및 D900 일일품질현황_VCA 조립 및 D900 일일품질현황_VCA 조립 및 D900 일일품질현황Rev3_최종_19169_SV-650生产品质日报新样式（10）月" xfId="1455"/>
    <cellStyle name="7_신기종 완성 진행 현황_신기종 완성 진행 현황_VCA 조립 및 D900 일일품질현황_VCA 조립 및 D900 일일품질현황_VCA 조립 및 D900 일일품질현황_VCA 조립 및 D900 일일품질현황Rev3_최종_19169_SV-650生产品质日报新样式（10）月_(0317) U900 3월 91.6K" xfId="1456"/>
    <cellStyle name="7_신기종 완성 진행 현황_신기종 완성 진행 현황_VCA 조립 및 D900 일일품질현황_VCA 조립 및 D900 일일품질현황_VCA 조립 및 D900 일일품질현황_VCA 조립 및 D900 일일품질현황Rev3_최종_19169_SV-650生产品质日报新样式（10）月_(0317) U900 3월 K" xfId="1457"/>
    <cellStyle name="7_신기종 완성 진행 현황_신기종 완성 진행 현황_VCA 조립 및 D900 일일품질현황_VCA 조립 및 D900 일일품질현황_VCA 조립 및 D900 일일품질현황_VCA 조립 및 D900 일일품질현황Rev3_최종_19169_SV-650生产品质日报新样式（10）月_(080307) U900 3월 운영방안_신지훈" xfId="1458"/>
    <cellStyle name="7_신기종 완성 진행 현황_신기종 완성 진행 현황_VCA 조립 및 D900 일일품질현황_VCA 조립 및 D900 일일품질현황_VCA 조립 및 D900 일일품질현황_VCA 조립 및 D900 일일품질현황Rev3_최종_19169_SV-650生产品质日报新样式（10）月_(080311) U900(Soul) 주요 원자재 3월 입고 수정계획_협의결과_신지훈_1" xfId="1459"/>
    <cellStyle name="7_신기종 완성 진행 현황_신기종 완성 진행 현황_VCA 조립 및 D900 일일품질현황_VCA 조립 및 D900 일일품질현황_VCA 조립 및 D900 일일품질현황_VCA 조립 및 D900 일일품질현황Rev3_최종_SV-650生产品质日报新样式（10）月" xfId="1460"/>
    <cellStyle name="7_신기종 완성 진행 현황_신기종 완성 진행 현황_VCA 조립 및 D900 일일품질현황_VCA 조립 및 D900 일일품질현황_VCA 조립 및 D900 일일품질현황_VCA 조립 및 D900 일일품질현황Rev3_최종_SV-650生产品质日报新样式（10）月_(0317) U900 3월 91.6K" xfId="1461"/>
    <cellStyle name="7_신기종 완성 진행 현황_신기종 완성 진행 현황_VCA 조립 및 D900 일일품질현황_VCA 조립 및 D900 일일품질현황_VCA 조립 및 D900 일일품질현황_VCA 조립 및 D900 일일품질현황Rev3_최종_SV-650生产品质日报新样式（10）月_(0317) U900 3월 K" xfId="1462"/>
    <cellStyle name="7_신기종 완성 진행 현황_신기종 완성 진행 현황_VCA 조립 및 D900 일일품질현황_VCA 조립 및 D900 일일품질현황_VCA 조립 및 D900 일일품질현황_VCA 조립 및 D900 일일품질현황Rev3_최종_SV-650生产品质日报新样式（10）月_(080307) U900 3월 운영방안_신지훈" xfId="1463"/>
    <cellStyle name="7_신기종 완성 진행 현황_신기종 완성 진행 현황_VCA 조립 및 D900 일일품질현황_VCA 조립 및 D900 일일품질현황_VCA 조립 및 D900 일일품질현황_VCA 조립 및 D900 일일품질현황Rev3_최종_SV-650生产品质日报新样式（10）月_(080311) U900(Soul) 주요 원자재 3월 입고 수정계획_협의결과_신지훈_1" xfId="1464"/>
    <cellStyle name="7_신기종 완성 진행 현황_신기종 완성 진행 현황_VCA 조립 및 D900 일일품질현황_VCA 조립 및 D900 일일품질현황_VCA 조립 및 D900 일일품질현황Rev2" xfId="1465"/>
    <cellStyle name="7_신기종 완성 진행 현황_신기종 완성 진행 현황_VCA 조립 및 D900 일일품질현황_VCA 조립 및 D900 일일품질현황_VCA 조립 및 D900 일일품질현황Rev2_(0317) U900 3월 91.6K" xfId="1466"/>
    <cellStyle name="7_신기종 완성 진행 현황_신기종 완성 진행 현황_VCA 조립 및 D900 일일품질현황_VCA 조립 및 D900 일일품질현황_VCA 조립 및 D900 일일품질현황Rev2_(0317) U900 3월 K" xfId="1467"/>
    <cellStyle name="7_신기종 완성 진행 현황_신기종 완성 진행 현황_VCA 조립 및 D900 일일품질현황_VCA 조립 및 D900 일일품질현황_VCA 조립 및 D900 일일품질현황Rev2_(080307) U900 3월 운영방안_신지훈" xfId="1468"/>
    <cellStyle name="7_신기종 완성 진행 현황_신기종 완성 진행 현황_VCA 조립 및 D900 일일품질현황_VCA 조립 및 D900 일일품질현황_VCA 조립 및 D900 일일품질현황Rev2_(080311) U900(Soul) 주요 원자재 3월 입고 수정계획_협의결과_신지훈_1" xfId="1469"/>
    <cellStyle name="7_신기종 완성 진행 현황_신기종 완성 진행 현황_VCA 조립 및 D900 일일품질현황_VCA 조립 및 D900 일일품질현황_VCA 조립 및 D900 일일품질현황Rev2_(10월)VCA 조립 및 D900 일일품질현황Rev3(new)" xfId="1470"/>
    <cellStyle name="7_신기종 완성 진행 현황_신기종 완성 진행 현황_VCA 조립 및 D900 일일품질현황_VCA 조립 및 D900 일일품질현황_VCA 조립 및 D900 일일품질현황Rev2_(10월)VCA 조립 및 D900 일일품질현황Rev3(new)_(0317) U900 3월 91.6K" xfId="1471"/>
    <cellStyle name="7_신기종 완성 진행 현황_신기종 완성 진행 현황_VCA 조립 및 D900 일일품질현황_VCA 조립 및 D900 일일품질현황_VCA 조립 및 D900 일일품질현황Rev2_(10월)VCA 조립 및 D900 일일품질현황Rev3(new)_(0317) U900 3월 K" xfId="1472"/>
    <cellStyle name="7_신기종 완성 진행 현황_신기종 완성 진행 현황_VCA 조립 및 D900 일일품질현황_VCA 조립 및 D900 일일품질현황_VCA 조립 및 D900 일일품질현황Rev2_(10월)VCA 조립 및 D900 일일품질현황Rev3(new)_(080307) U900 3월 운영방안_신지훈" xfId="1473"/>
    <cellStyle name="7_신기종 완성 진행 현황_신기종 완성 진행 현황_VCA 조립 및 D900 일일품질현황_VCA 조립 및 D900 일일품질현황_VCA 조립 및 D900 일일품질현황Rev2_(10월)VCA 조립 및 D900 일일품질현황Rev3(new)_(080311) U900(Soul) 주요 원자재 3월 입고 수정계획_협의결과_신지훈_1" xfId="1474"/>
    <cellStyle name="7_신기종 완성 진행 현황_신기종 완성 진행 현황_VCA 조립 및 D900 일일품질현황_VCA 조립 및 D900 일일품질현황_VCA 조립 및 D900 일일품질현황Rev2_(10월)VCA 조립 및 D900 일일품질현황Rev3(new)_SV-650生产品质日报新样式（10）月" xfId="1475"/>
    <cellStyle name="7_신기종 완성 진행 현황_신기종 완성 진행 현황_VCA 조립 및 D900 일일품질현황_VCA 조립 및 D900 일일품질현황_VCA 조립 및 D900 일일품질현황Rev2_(10월)VCA 조립 및 D900 일일품질현황Rev3(new)_SV-650生产品质日报新样式（10）月_(0317) U900 3월 91.6K" xfId="1476"/>
    <cellStyle name="7_신기종 완성 진행 현황_신기종 완성 진행 현황_VCA 조립 및 D900 일일품질현황_VCA 조립 및 D900 일일품질현황_VCA 조립 및 D900 일일품질현황Rev2_(10월)VCA 조립 및 D900 일일품질현황Rev3(new)_SV-650生产品质日报新样式（10）月_(0317) U900 3월 K" xfId="1477"/>
    <cellStyle name="7_신기종 완성 진행 현황_신기종 완성 진행 현황_VCA 조립 및 D900 일일품질현황_VCA 조립 및 D900 일일품질현황_VCA 조립 및 D900 일일품질현황Rev2_(10월)VCA 조립 및 D900 일일품질현황Rev3(new)_SV-650生产品质日报新样式（10）月_(080307) U900 3월 운영방안_신지훈" xfId="1478"/>
    <cellStyle name="7_신기종 완성 진행 현황_신기종 완성 진행 현황_VCA 조립 및 D900 일일품질현황_VCA 조립 및 D900 일일품질현황_VCA 조립 및 D900 일일품질현황Rev2_(10월)VCA 조립 및 D900 일일품질현황Rev3(new)_SV-650生产品质日报新样式（10）月_(080311) U900(Soul) 주요 원자재 3월 입고 수정계획_협의결과_신지훈_1" xfId="1479"/>
    <cellStyle name="7_신기종 완성 진행 현황_신기종 완성 진행 현황_VCA 조립 및 D900 일일품질현황_VCA 조립 및 D900 일일품질현황_VCA 조립 및 D900 일일품질현황Rev2_SV-650生产品质日报新样式（10）月" xfId="1480"/>
    <cellStyle name="7_신기종 완성 진행 현황_신기종 완성 진행 현황_VCA 조립 및 D900 일일품질현황_VCA 조립 및 D900 일일품질현황_VCA 조립 및 D900 일일품질현황Rev2_SV-650生产品质日报新样式（10）月_(0317) U900 3월 91.6K" xfId="1481"/>
    <cellStyle name="7_신기종 완성 진행 현황_신기종 완성 진행 현황_VCA 조립 및 D900 일일품질현황_VCA 조립 및 D900 일일품질현황_VCA 조립 및 D900 일일품질현황Rev2_SV-650生产品质日报新样式（10）月_(0317) U900 3월 K" xfId="1482"/>
    <cellStyle name="7_신기종 완성 진행 현황_신기종 완성 진행 현황_VCA 조립 및 D900 일일품질현황_VCA 조립 및 D900 일일품질현황_VCA 조립 및 D900 일일품질현황Rev2_SV-650生产品质日报新样式（10）月_(080307) U900 3월 운영방안_신지훈" xfId="1483"/>
    <cellStyle name="7_신기종 완성 진행 현황_신기종 완성 진행 현황_VCA 조립 및 D900 일일품질현황_VCA 조립 및 D900 일일품질현황_VCA 조립 및 D900 일일품질현황Rev2_SV-650生产品质日报新样式（10）月_(080311) U900(Soul) 주요 원자재 3월 입고 수정계획_협의결과_신지훈_1" xfId="1484"/>
    <cellStyle name="7_신기종 완성 진행 현황_신기종 완성 진행 현황_VCA 조립 및 D900 일일품질현황_VCA 조립 및 D900 일일품질현황_VCA 조립 및 D900 일일품질현황Rev2_VCA 조립 및 D900 일일품질현황Rev3" xfId="1485"/>
    <cellStyle name="7_신기종 완성 진행 현황_신기종 완성 진행 현황_VCA 조립 및 D900 일일품질현황_VCA 조립 및 D900 일일품질현황_VCA 조립 및 D900 일일품질현황Rev2_VCA 조립 및 D900 일일품질현황Rev3_(0317) U900 3월 91.6K" xfId="1486"/>
    <cellStyle name="7_신기종 완성 진행 현황_신기종 완성 진행 현황_VCA 조립 및 D900 일일품질현황_VCA 조립 및 D900 일일품질현황_VCA 조립 및 D900 일일품질현황Rev2_VCA 조립 및 D900 일일품질현황Rev3_(0317) U900 3월 K" xfId="1487"/>
    <cellStyle name="7_신기종 완성 진행 현황_신기종 완성 진행 현황_VCA 조립 및 D900 일일품질현황_VCA 조립 및 D900 일일품질현황_VCA 조립 및 D900 일일품질현황Rev2_VCA 조립 및 D900 일일품질현황Rev3_(080307) U900 3월 운영방안_신지훈" xfId="1488"/>
    <cellStyle name="7_신기종 완성 진행 현황_신기종 완성 진행 현황_VCA 조립 및 D900 일일품질현황_VCA 조립 및 D900 일일품질현황_VCA 조립 및 D900 일일품질현황Rev2_VCA 조립 및 D900 일일품질현황Rev3_(080311) U900(Soul) 주요 원자재 3월 입고 수정계획_협의결과_신지훈_1" xfId="1489"/>
    <cellStyle name="7_신기종 완성 진행 현황_신기종 완성 진행 현황_VCA 조립 및 D900 일일품질현황_VCA 조립 및 D900 일일품질현황_VCA 조립 및 D900 일일품질현황Rev2_VCA 조립 및 D900 일일품질현황Rev3_SV-650生产品质日报新样式（10）月" xfId="1490"/>
    <cellStyle name="7_신기종 완성 진행 현황_신기종 완성 진행 현황_VCA 조립 및 D900 일일품질현황_VCA 조립 및 D900 일일품질현황_VCA 조립 및 D900 일일품질현황Rev2_VCA 조립 및 D900 일일품질현황Rev3_SV-650生产品质日报新样式（10）月_(0317) U900 3월 91.6K" xfId="1491"/>
    <cellStyle name="7_신기종 완성 진행 현황_신기종 완성 진행 현황_VCA 조립 및 D900 일일품질현황_VCA 조립 및 D900 일일품질현황_VCA 조립 및 D900 일일품질현황Rev2_VCA 조립 및 D900 일일품질현황Rev3_SV-650生产品质日报新样式（10）月_(0317) U900 3월 K" xfId="1492"/>
    <cellStyle name="7_신기종 완성 진행 현황_신기종 완성 진행 현황_VCA 조립 및 D900 일일품질현황_VCA 조립 및 D900 일일품질현황_VCA 조립 및 D900 일일품질현황Rev2_VCA 조립 및 D900 일일품질현황Rev3_SV-650生产品质日报新样式（10）月_(080307) U900 3월 운영방안_신지훈" xfId="1493"/>
    <cellStyle name="7_신기종 완성 진행 현황_신기종 완성 진행 현황_VCA 조립 및 D900 일일품질현황_VCA 조립 및 D900 일일품질현황_VCA 조립 및 D900 일일품질현황Rev2_VCA 조립 및 D900 일일품질현황Rev3_SV-650生产品质日报新样式（10）月_(080311) U900(Soul) 주요 원자재 3월 입고 수정계획_협의결과_신지훈_1" xfId="1494"/>
    <cellStyle name="7_신기종 완성 진행 현황_신기종 완성 진행 현황_VCA 조립 및 D900 일일품질현황_VCA 조립 및 D900 일일품질현황_VCA 조립 및 D900 일일품질현황Rev2_VCA 조립 및 D900 일일품질현황Rev3_최종" xfId="1495"/>
    <cellStyle name="7_신기종 완성 진행 현황_신기종 완성 진행 현황_VCA 조립 및 D900 일일품질현황_VCA 조립 및 D900 일일품질현황_VCA 조립 및 D900 일일품질현황Rev2_VCA 조립 및 D900 일일품질현황Rev3_최종_(0317) U900 3월 91.6K" xfId="1496"/>
    <cellStyle name="7_신기종 완성 진행 현황_신기종 완성 진행 현황_VCA 조립 및 D900 일일품질현황_VCA 조립 및 D900 일일품질현황_VCA 조립 및 D900 일일품질현황Rev2_VCA 조립 및 D900 일일품질현황Rev3_최종_(0317) U900 3월 K" xfId="1497"/>
    <cellStyle name="7_신기종 완성 진행 현황_신기종 완성 진행 현황_VCA 조립 및 D900 일일품질현황_VCA 조립 및 D900 일일품질현황_VCA 조립 및 D900 일일품질현황Rev2_VCA 조립 및 D900 일일품질현황Rev3_최종_(080307) U900 3월 운영방안_신지훈" xfId="1498"/>
    <cellStyle name="7_신기종 완성 진행 현황_신기종 완성 진행 현황_VCA 조립 및 D900 일일품질현황_VCA 조립 및 D900 일일품질현황_VCA 조립 및 D900 일일품질현황Rev2_VCA 조립 및 D900 일일품질현황Rev3_최종_(080311) U900(Soul) 주요 원자재 3월 입고 수정계획_협의결과_신지훈_1" xfId="1499"/>
    <cellStyle name="7_신기종 완성 진행 현황_신기종 완성 진행 현황_VCA 조립 및 D900 일일품질현황_VCA 조립 및 D900 일일품질현황_VCA 조립 및 D900 일일품질현황Rev2_VCA 조립 및 D900 일일품질현황Rev3_최종_19169" xfId="1500"/>
    <cellStyle name="7_신기종 완성 진행 현황_신기종 완성 진행 현황_VCA 조립 및 D900 일일품질현황_VCA 조립 및 D900 일일품질현황_VCA 조립 및 D900 일일품질현황Rev2_VCA 조립 및 D900 일일품질현황Rev3_최종_19169_(0317) U900 3월 91.6K" xfId="1501"/>
    <cellStyle name="7_신기종 완성 진행 현황_신기종 완성 진행 현황_VCA 조립 및 D900 일일품질현황_VCA 조립 및 D900 일일품질현황_VCA 조립 및 D900 일일품질현황Rev2_VCA 조립 및 D900 일일품질현황Rev3_최종_19169_(0317) U900 3월 K" xfId="1502"/>
    <cellStyle name="7_신기종 완성 진행 현황_신기종 완성 진행 현황_VCA 조립 및 D900 일일품질현황_VCA 조립 및 D900 일일품질현황_VCA 조립 및 D900 일일품질현황Rev2_VCA 조립 및 D900 일일품질현황Rev3_최종_19169_(080307) U900 3월 운영방안_신지훈" xfId="1503"/>
    <cellStyle name="7_신기종 완성 진행 현황_신기종 완성 진행 현황_VCA 조립 및 D900 일일품질현황_VCA 조립 및 D900 일일품질현황_VCA 조립 및 D900 일일품질현황Rev2_VCA 조립 및 D900 일일품질현황Rev3_최종_19169_(080311) U900(Soul) 주요 원자재 3월 입고 수정계획_협의결과_신지훈_1" xfId="1504"/>
    <cellStyle name="7_신기종 완성 진행 현황_신기종 완성 진행 현황_VCA 조립 및 D900 일일품질현황_VCA 조립 및 D900 일일품질현황_VCA 조립 및 D900 일일품질현황Rev2_VCA 조립 및 D900 일일품질현황Rev3_최종_19169_SV-650生产品质日报新样式（10）月" xfId="1505"/>
    <cellStyle name="7_신기종 완성 진행 현황_신기종 완성 진행 현황_VCA 조립 및 D900 일일품질현황_VCA 조립 및 D900 일일품질현황_VCA 조립 및 D900 일일품질현황Rev2_VCA 조립 및 D900 일일품질현황Rev3_최종_19169_SV-650生产品质日报新样式（10）月_(0317) U900 3월 91.6K" xfId="1506"/>
    <cellStyle name="7_신기종 완성 진행 현황_신기종 완성 진행 현황_VCA 조립 및 D900 일일품질현황_VCA 조립 및 D900 일일품질현황_VCA 조립 및 D900 일일품질현황Rev2_VCA 조립 및 D900 일일품질현황Rev3_최종_19169_SV-650生产品质日报新样式（10）月_(0317) U900 3월 K" xfId="1507"/>
    <cellStyle name="7_신기종 완성 진행 현황_신기종 완성 진행 현황_VCA 조립 및 D900 일일품질현황_VCA 조립 및 D900 일일품질현황_VCA 조립 및 D900 일일품질현황Rev2_VCA 조립 및 D900 일일품질현황Rev3_최종_19169_SV-650生产品质日报新样式（10）月_(080307) U900 3월 운영방안_신지훈" xfId="1508"/>
    <cellStyle name="7_신기종 완성 진행 현황_신기종 완성 진행 현황_VCA 조립 및 D900 일일품질현황_VCA 조립 및 D900 일일품질현황_VCA 조립 및 D900 일일품질현황Rev2_VCA 조립 및 D900 일일품질현황Rev3_최종_19169_SV-650生产品质日报新样式（10）月_(080311) U900(Soul) 주요 원자재 3월 입고 수정계획_협의결과_신지훈_1" xfId="1509"/>
    <cellStyle name="7_신기종 완성 진행 현황_신기종 완성 진행 현황_VCA 조립 및 D900 일일품질현황_VCA 조립 및 D900 일일품질현황_VCA 조립 및 D900 일일품질현황Rev2_VCA 조립 및 D900 일일품질현황Rev3_최종_SV-650生产品质日报新样式（10）月" xfId="1510"/>
    <cellStyle name="7_신기종 완성 진행 현황_신기종 완성 진행 현황_VCA 조립 및 D900 일일품질현황_VCA 조립 및 D900 일일품질현황_VCA 조립 및 D900 일일품질현황Rev2_VCA 조립 및 D900 일일품질현황Rev3_최종_SV-650生产品质日报新样式（10）月_(0317) U900 3월 91.6K" xfId="1511"/>
    <cellStyle name="7_신기종 완성 진행 현황_신기종 완성 진행 현황_VCA 조립 및 D900 일일품질현황_VCA 조립 및 D900 일일품질현황_VCA 조립 및 D900 일일품질현황Rev2_VCA 조립 및 D900 일일품질현황Rev3_최종_SV-650生产品质日报新样式（10）月_(0317) U900 3월 K" xfId="1512"/>
    <cellStyle name="7_신기종 완성 진행 현황_신기종 완성 진행 현황_VCA 조립 및 D900 일일품질현황_VCA 조립 및 D900 일일품질현황_VCA 조립 및 D900 일일품질현황Rev2_VCA 조립 및 D900 일일품질현황Rev3_최종_SV-650生产品质日报新样式（10）月_(080307) U900 3월 운영방안_신지훈" xfId="1513"/>
    <cellStyle name="7_신기종 완성 진행 현황_신기종 완성 진행 현황_VCA 조립 및 D900 일일품질현황_VCA 조립 및 D900 일일품질현황_VCA 조립 및 D900 일일품질현황Rev2_VCA 조립 및 D900 일일품질현황Rev3_최종_SV-650生产品质日报新样式（10）月_(080311) U900(Soul) 주요 원자재 3월 입고 수정계획_협의결과_신지훈_1" xfId="1514"/>
    <cellStyle name="7_신기종 완성 진행 현황_신기종 완성 진행 현황_VCA 조립 및 D900 일일품질현황_VCA 조립 및 D900 일일품질현황Rev2" xfId="1515"/>
    <cellStyle name="7_신기종 완성 진행 현황_신기종 완성 진행 현황_VCA 조립 및 D900 일일품질현황_VCA 조립 및 D900 일일품질현황Rev2_(0317) U900 3월 91.6K" xfId="1516"/>
    <cellStyle name="7_신기종 완성 진행 현황_신기종 완성 진행 현황_VCA 조립 및 D900 일일품질현황_VCA 조립 및 D900 일일품질현황Rev2_(0317) U900 3월 K" xfId="1517"/>
    <cellStyle name="7_신기종 완성 진행 현황_신기종 완성 진행 현황_VCA 조립 및 D900 일일품질현황_VCA 조립 및 D900 일일품질현황Rev2_(080307) U900 3월 운영방안_신지훈" xfId="1518"/>
    <cellStyle name="7_신기종 완성 진행 현황_신기종 완성 진행 현황_VCA 조립 및 D900 일일품질현황_VCA 조립 및 D900 일일품질현황Rev2_(080311) U900(Soul) 주요 원자재 3월 입고 수정계획_협의결과_신지훈_1" xfId="1519"/>
    <cellStyle name="7_신기종 완성 진행 현황_신기종 완성 진행 현황_VCA 조립 및 D900 일일품질현황_VCA 조립 및 D900 일일품질현황Rev2_SV-650生产品质日报新样式（10）月" xfId="1520"/>
    <cellStyle name="7_신기종 완성 진행 현황_신기종 완성 진행 현황_VCA 조립 및 D900 일일품질현황_VCA 조립 및 D900 일일품질현황Rev2_SV-650生产品质日报新样式（10）月_(0317) U900 3월 91.6K" xfId="1521"/>
    <cellStyle name="7_신기종 완성 진행 현황_신기종 완성 진행 현황_VCA 조립 및 D900 일일품질현황_VCA 조립 및 D900 일일품질현황Rev2_SV-650生产品质日报新样式（10）月_(0317) U900 3월 K" xfId="1522"/>
    <cellStyle name="7_신기종 완성 진행 현황_신기종 완성 진행 현황_VCA 조립 및 D900 일일품질현황_VCA 조립 및 D900 일일품질현황Rev2_SV-650生产品质日报新样式（10）月_(080307) U900 3월 운영방안_신지훈" xfId="1523"/>
    <cellStyle name="7_신기종 완성 진행 현황_신기종 완성 진행 현황_VCA 조립 및 D900 일일품질현황_VCA 조립 및 D900 일일품질현황Rev2_SV-650生产品质日报新样式（10）月_(080311) U900(Soul) 주요 원자재 3월 입고 수정계획_협의결과_신지훈_1" xfId="1524"/>
    <cellStyle name="7_신기종 완성 진행 현황_신기종 완성 진행 현황_VCA 조립 및 D900 일일품질현황_VCA 조립 및 D900 일일품질현황Rev2_VCA 조립 및 D900 일일품질현황Rev2" xfId="1525"/>
    <cellStyle name="7_신기종 완성 진행 현황_신기종 완성 진행 현황_VCA 조립 및 D900 일일품질현황_VCA 조립 및 D900 일일품질현황Rev2_VCA 조립 및 D900 일일품질현황Rev2_(0317) U900 3월 91.6K" xfId="1526"/>
    <cellStyle name="7_신기종 완성 진행 현황_신기종 완성 진행 현황_VCA 조립 및 D900 일일품질현황_VCA 조립 및 D900 일일품질현황Rev2_VCA 조립 및 D900 일일품질현황Rev2_(0317) U900 3월 K" xfId="1527"/>
    <cellStyle name="7_신기종 완성 진행 현황_신기종 완성 진행 현황_VCA 조립 및 D900 일일품질현황_VCA 조립 및 D900 일일품질현황Rev2_VCA 조립 및 D900 일일품질현황Rev2_(080307) U900 3월 운영방안_신지훈" xfId="1528"/>
    <cellStyle name="7_신기종 완성 진행 현황_신기종 완성 진행 현황_VCA 조립 및 D900 일일품질현황_VCA 조립 및 D900 일일품질현황Rev2_VCA 조립 및 D900 일일품질현황Rev2_(080311) U900(Soul) 주요 원자재 3월 입고 수정계획_협의결과_신지훈_1" xfId="1529"/>
    <cellStyle name="7_신기종 완성 진행 현황_신기종 완성 진행 현황_VCA 조립 및 D900 일일품질현황_VCA 조립 및 D900 일일품질현황Rev2_VCA 조립 및 D900 일일품질현황Rev2_(10월)VCA 조립 및 D900 일일품질현황Rev3(new)" xfId="1530"/>
    <cellStyle name="7_신기종 완성 진행 현황_신기종 완성 진행 현황_VCA 조립 및 D900 일일품질현황_VCA 조립 및 D900 일일품질현황Rev2_VCA 조립 및 D900 일일품질현황Rev2_(10월)VCA 조립 및 D900 일일품질현황Rev3(new)_(0317) U900 3월 91.6K" xfId="1531"/>
    <cellStyle name="7_신기종 완성 진행 현황_신기종 완성 진행 현황_VCA 조립 및 D900 일일품질현황_VCA 조립 및 D900 일일품질현황Rev2_VCA 조립 및 D900 일일품질현황Rev2_(10월)VCA 조립 및 D900 일일품질현황Rev3(new)_(0317) U900 3월 K" xfId="1532"/>
    <cellStyle name="7_신기종 완성 진행 현황_신기종 완성 진행 현황_VCA 조립 및 D900 일일품질현황_VCA 조립 및 D900 일일품질현황Rev2_VCA 조립 및 D900 일일품질현황Rev2_(10월)VCA 조립 및 D900 일일품질현황Rev3(new)_(080307) U900 3월 운영방안_신지훈" xfId="1533"/>
    <cellStyle name="7_신기종 완성 진행 현황_신기종 완성 진행 현황_VCA 조립 및 D900 일일품질현황_VCA 조립 및 D900 일일품질현황Rev2_VCA 조립 및 D900 일일품질현황Rev2_(10월)VCA 조립 및 D900 일일품질현황Rev3(new)_(080311) U900(Soul) 주요 원자재 3월 입고 수정계획_협의결과_신지훈_1" xfId="1534"/>
    <cellStyle name="7_신기종 완성 진행 현황_신기종 완성 진행 현황_VCA 조립 및 D900 일일품질현황_VCA 조립 및 D900 일일품질현황Rev2_VCA 조립 및 D900 일일품질현황Rev2_(10월)VCA 조립 및 D900 일일품질현황Rev3(new)_SV-650生产品质日报新样式（10）月" xfId="1535"/>
    <cellStyle name="7_신기종 완성 진행 현황_신기종 완성 진행 현황_VCA 조립 및 D900 일일품질현황_VCA 조립 및 D900 일일품질현황Rev2_VCA 조립 및 D900 일일품질현황Rev2_(10월)VCA 조립 및 D900 일일품질현황Rev3(new)_SV-650生产品质日报新样式（10）月_(0317) U900 3월 91.6K" xfId="1536"/>
    <cellStyle name="7_신기종 완성 진행 현황_신기종 완성 진행 현황_VCA 조립 및 D900 일일품질현황_VCA 조립 및 D900 일일품질현황Rev2_VCA 조립 및 D900 일일품질현황Rev2_(10월)VCA 조립 및 D900 일일품질현황Rev3(new)_SV-650生产品质日报新样式（10）月_(0317) U900 3월 K" xfId="1537"/>
    <cellStyle name="7_신기종 완성 진행 현황_신기종 완성 진행 현황_VCA 조립 및 D900 일일품질현황_VCA 조립 및 D900 일일품질현황Rev2_VCA 조립 및 D900 일일품질현황Rev2_(10월)VCA 조립 및 D900 일일품질현황Rev3(new)_SV-650生产品质日报新样式（10）月_(080307) U900 3월 운영방안_신지훈" xfId="1538"/>
    <cellStyle name="7_신기종 완성 진행 현황_신기종 완성 진행 현황_VCA 조립 및 D900 일일품질현황_VCA 조립 및 D900 일일품질현황Rev2_VCA 조립 및 D900 일일품질현황Rev2_(10월)VCA 조립 및 D900 일일품질현황Rev3(new)_SV-650生产品质日报新样式（10）月_(080311) U900(Soul) 주요 원자재 3월 입고 수정계획_협의결과_신지훈_1" xfId="1539"/>
    <cellStyle name="7_신기종 완성 진행 현황_신기종 완성 진행 현황_VCA 조립 및 D900 일일품질현황_VCA 조립 및 D900 일일품질현황Rev2_VCA 조립 및 D900 일일품질현황Rev2_SV-650生产品质日报新样式（10）月" xfId="1540"/>
    <cellStyle name="7_신기종 완성 진행 현황_신기종 완성 진행 현황_VCA 조립 및 D900 일일품질현황_VCA 조립 및 D900 일일품질현황Rev2_VCA 조립 및 D900 일일품질현황Rev2_SV-650生产品质日报新样式（10）月_(0317) U900 3월 91.6K" xfId="1541"/>
    <cellStyle name="7_신기종 완성 진행 현황_신기종 완성 진행 현황_VCA 조립 및 D900 일일품질현황_VCA 조립 및 D900 일일품질현황Rev2_VCA 조립 및 D900 일일품질현황Rev2_SV-650生产品质日报新样式（10）月_(0317) U900 3월 K" xfId="1542"/>
    <cellStyle name="7_신기종 완성 진행 현황_신기종 완성 진행 현황_VCA 조립 및 D900 일일품질현황_VCA 조립 및 D900 일일품질현황Rev2_VCA 조립 및 D900 일일품질현황Rev2_SV-650生产品质日报新样式（10）月_(080307) U900 3월 운영방안_신지훈" xfId="1543"/>
    <cellStyle name="7_신기종 완성 진행 현황_신기종 완성 진행 현황_VCA 조립 및 D900 일일품질현황_VCA 조립 및 D900 일일품질현황Rev2_VCA 조립 및 D900 일일품질현황Rev2_SV-650生产品质日报新样式（10）月_(080311) U900(Soul) 주요 원자재 3월 입고 수정계획_협의결과_신지훈_1" xfId="1544"/>
    <cellStyle name="7_신기종 완성 진행 현황_신기종 완성 진행 현황_VCA 조립 및 D900 일일품질현황_VCA 조립 및 D900 일일품질현황Rev2_VCA 조립 및 D900 일일품질현황Rev2_VCA 조립 및 D900 일일품질현황Rev3" xfId="1545"/>
    <cellStyle name="7_신기종 완성 진행 현황_신기종 완성 진행 현황_VCA 조립 및 D900 일일품질현황_VCA 조립 및 D900 일일품질현황Rev2_VCA 조립 및 D900 일일품질현황Rev2_VCA 조립 및 D900 일일품질현황Rev3_(0317) U900 3월 91.6K" xfId="1546"/>
    <cellStyle name="7_신기종 완성 진행 현황_신기종 완성 진행 현황_VCA 조립 및 D900 일일품질현황_VCA 조립 및 D900 일일품질현황Rev2_VCA 조립 및 D900 일일품질현황Rev2_VCA 조립 및 D900 일일품질현황Rev3_(0317) U900 3월 K" xfId="1547"/>
    <cellStyle name="7_신기종 완성 진행 현황_신기종 완성 진행 현황_VCA 조립 및 D900 일일품질현황_VCA 조립 및 D900 일일품질현황Rev2_VCA 조립 및 D900 일일품질현황Rev2_VCA 조립 및 D900 일일품질현황Rev3_(080307) U900 3월 운영방안_신지훈" xfId="1548"/>
    <cellStyle name="7_신기종 완성 진행 현황_신기종 완성 진행 현황_VCA 조립 및 D900 일일품질현황_VCA 조립 및 D900 일일품질현황Rev2_VCA 조립 및 D900 일일품질현황Rev2_VCA 조립 및 D900 일일품질현황Rev3_(080311) U900(Soul) 주요 원자재 3월 입고 수정계획_협의결과_신지훈_1" xfId="1549"/>
    <cellStyle name="7_신기종 완성 진행 현황_신기종 완성 진행 현황_VCA 조립 및 D900 일일품질현황_VCA 조립 및 D900 일일품질현황Rev2_VCA 조립 및 D900 일일품질현황Rev2_VCA 조립 및 D900 일일품질현황Rev3_SV-650生产品质日报新样式（10）月" xfId="1550"/>
    <cellStyle name="7_신기종 완성 진행 현황_신기종 완성 진행 현황_VCA 조립 및 D900 일일품질현황_VCA 조립 및 D900 일일품질현황Rev2_VCA 조립 및 D900 일일품질현황Rev2_VCA 조립 및 D900 일일품질현황Rev3_SV-650生产品质日报新样式（10）月_(0317) U900 3월 91.6K" xfId="1551"/>
    <cellStyle name="7_신기종 완성 진행 현황_신기종 완성 진행 현황_VCA 조립 및 D900 일일품질현황_VCA 조립 및 D900 일일품질현황Rev2_VCA 조립 및 D900 일일품질현황Rev2_VCA 조립 및 D900 일일품질현황Rev3_SV-650生产品质日报新样式（10）月_(0317) U900 3월 K" xfId="1552"/>
    <cellStyle name="7_신기종 완성 진행 현황_신기종 완성 진행 현황_VCA 조립 및 D900 일일품질현황_VCA 조립 및 D900 일일품질현황Rev2_VCA 조립 및 D900 일일품질현황Rev2_VCA 조립 및 D900 일일품질현황Rev3_SV-650生产品质日报新样式（10）月_(080307) U900 3월 운영방안_신지훈" xfId="1553"/>
    <cellStyle name="7_신기종 완성 진행 현황_신기종 완성 진행 현황_VCA 조립 및 D900 일일품질현황_VCA 조립 및 D900 일일품질현황Rev2_VCA 조립 및 D900 일일품질현황Rev2_VCA 조립 및 D900 일일품질현황Rev3_SV-650生产品质日报新样式（10）月_(080311) U900(Soul) 주요 원자재 3월 입고 수정계획_협의결과_신지훈_1" xfId="1554"/>
    <cellStyle name="7_신기종 완성 진행 현황_신기종 완성 진행 현황_VCA 조립 및 D900 일일품질현황_VCA 조립 및 D900 일일품질현황Rev2_VCA 조립 및 D900 일일품질현황Rev2_VCA 조립 및 D900 일일품질현황Rev3_최종" xfId="1555"/>
    <cellStyle name="7_신기종 완성 진행 현황_신기종 완성 진행 현황_VCA 조립 및 D900 일일품질현황_VCA 조립 및 D900 일일품질현황Rev2_VCA 조립 및 D900 일일품질현황Rev2_VCA 조립 및 D900 일일품질현황Rev3_최종_(0317) U900 3월 91.6K" xfId="1556"/>
    <cellStyle name="7_신기종 완성 진행 현황_신기종 완성 진행 현황_VCA 조립 및 D900 일일품질현황_VCA 조립 및 D900 일일품질현황Rev2_VCA 조립 및 D900 일일품질현황Rev2_VCA 조립 및 D900 일일품질현황Rev3_최종_(0317) U900 3월 K" xfId="1557"/>
    <cellStyle name="7_신기종 완성 진행 현황_신기종 완성 진행 현황_VCA 조립 및 D900 일일품질현황_VCA 조립 및 D900 일일품질현황Rev2_VCA 조립 및 D900 일일품질현황Rev2_VCA 조립 및 D900 일일품질현황Rev3_최종_(080307) U900 3월 운영방안_신지훈" xfId="1558"/>
    <cellStyle name="7_신기종 완성 진행 현황_신기종 완성 진행 현황_VCA 조립 및 D900 일일품질현황_VCA 조립 및 D900 일일품질현황Rev2_VCA 조립 및 D900 일일품질현황Rev2_VCA 조립 및 D900 일일품질현황Rev3_최종_(080311) U900(Soul) 주요 원자재 3월 입고 수정계획_협의결과_신지훈_1" xfId="1559"/>
    <cellStyle name="7_신기종 완성 진행 현황_신기종 완성 진행 현황_VCA 조립 및 D900 일일품질현황_VCA 조립 및 D900 일일품질현황Rev2_VCA 조립 및 D900 일일품질현황Rev2_VCA 조립 및 D900 일일품질현황Rev3_최종_19169" xfId="1560"/>
    <cellStyle name="7_신기종 완성 진행 현황_신기종 완성 진행 현황_VCA 조립 및 D900 일일품질현황_VCA 조립 및 D900 일일품질현황Rev2_VCA 조립 및 D900 일일품질현황Rev2_VCA 조립 및 D900 일일품질현황Rev3_최종_19169_(0317) U900 3월 91.6K" xfId="1561"/>
    <cellStyle name="7_신기종 완성 진행 현황_신기종 완성 진행 현황_VCA 조립 및 D900 일일품질현황_VCA 조립 및 D900 일일품질현황Rev2_VCA 조립 및 D900 일일품질현황Rev2_VCA 조립 및 D900 일일품질현황Rev3_최종_19169_(0317) U900 3월 K" xfId="1562"/>
    <cellStyle name="7_신기종 완성 진행 현황_신기종 완성 진행 현황_VCA 조립 및 D900 일일품질현황_VCA 조립 및 D900 일일품질현황Rev2_VCA 조립 및 D900 일일품질현황Rev2_VCA 조립 및 D900 일일품질현황Rev3_최종_19169_(080307) U900 3월 운영방안_신지훈" xfId="1563"/>
    <cellStyle name="7_신기종 완성 진행 현황_신기종 완성 진행 현황_VCA 조립 및 D900 일일품질현황_VCA 조립 및 D900 일일품질현황Rev2_VCA 조립 및 D900 일일품질현황Rev2_VCA 조립 및 D900 일일품질현황Rev3_최종_19169_(080311) U900(Soul) 주요 원자재 3월 입고 수정계획_협의결과_신지훈_1" xfId="1564"/>
    <cellStyle name="7_신기종 완성 진행 현황_신기종 완성 진행 현황_VCA 조립 및 D900 일일품질현황_VCA 조립 및 D900 일일품질현황Rev2_VCA 조립 및 D900 일일품질현황Rev2_VCA 조립 및 D900 일일품질현황Rev3_최종_19169_SV-650生产品质日报新样式（10）月" xfId="1565"/>
    <cellStyle name="7_신기종 완성 진행 현황_신기종 완성 진행 현황_VCA 조립 및 D900 일일품질현황_VCA 조립 및 D900 일일품질현황Rev2_VCA 조립 및 D900 일일품질현황Rev2_VCA 조립 및 D900 일일품질현황Rev3_최종_19169_SV-650生产品质日报新样式（10）月_(0317) U900 3월 91.6K" xfId="1566"/>
    <cellStyle name="7_신기종 완성 진행 현황_신기종 완성 진행 현황_VCA 조립 및 D900 일일품질현황_VCA 조립 및 D900 일일품질현황Rev2_VCA 조립 및 D900 일일품질현황Rev2_VCA 조립 및 D900 일일품질현황Rev3_최종_19169_SV-650生产品质日报新样式（10）月_(0317) U900 3월 K" xfId="1567"/>
    <cellStyle name="7_신기종 완성 진행 현황_신기종 완성 진행 현황_VCA 조립 및 D900 일일품질현황_VCA 조립 및 D900 일일품질현황Rev2_VCA 조립 및 D900 일일품질현황Rev2_VCA 조립 및 D900 일일품질현황Rev3_최종_19169_SV-650生产品质日报新样式（10）月_(080307) U900 3월 운영방안_신지훈" xfId="1568"/>
    <cellStyle name="7_신기종 완성 진행 현황_신기종 완성 진행 현황_VCA 조립 및 D900 일일품질현황_VCA 조립 및 D900 일일품질현황Rev2_VCA 조립 및 D900 일일품질현황Rev2_VCA 조립 및 D900 일일품질현황Rev3_최종_19169_SV-650生产品质日报新样式（10）月_(080311) U900(Soul) 주요 원자재 3월 입고 수정계획_협의결과_신지훈_1" xfId="1569"/>
    <cellStyle name="7_신기종 완성 진행 현황_신기종 완성 진행 현황_VCA 조립 및 D900 일일품질현황_VCA 조립 및 D900 일일품질현황Rev2_VCA 조립 및 D900 일일품질현황Rev2_VCA 조립 및 D900 일일품질현황Rev3_최종_SV-650生产品质日报新样式（10）月" xfId="1570"/>
    <cellStyle name="7_신기종 완성 진행 현황_신기종 완성 진행 현황_VCA 조립 및 D900 일일품질현황_VCA 조립 및 D900 일일품질현황Rev2_VCA 조립 및 D900 일일품질현황Rev2_VCA 조립 및 D900 일일품질현황Rev3_최종_SV-650生产品质日报新样式（10）月_(0317) U900 3월 91.6K" xfId="1571"/>
    <cellStyle name="7_신기종 완성 진행 현황_신기종 완성 진행 현황_VCA 조립 및 D900 일일품질현황_VCA 조립 및 D900 일일품질현황Rev2_VCA 조립 및 D900 일일품질현황Rev2_VCA 조립 및 D900 일일품질현황Rev3_최종_SV-650生产品质日报新样式（10）月_(0317) U900 3월 K" xfId="1572"/>
    <cellStyle name="7_신기종 완성 진행 현황_신기종 완성 진행 현황_VCA 조립 및 D900 일일품질현황_VCA 조립 및 D900 일일품질현황Rev2_VCA 조립 및 D900 일일품질현황Rev2_VCA 조립 및 D900 일일품질현황Rev3_최종_SV-650生产品质日报新样式（10）月_(080307) U900 3월 운영방안_신지훈" xfId="1573"/>
    <cellStyle name="7_신기종 완성 진행 현황_신기종 완성 진행 현황_VCA 조립 및 D900 일일품질현황_VCA 조립 및 D900 일일품질현황Rev2_VCA 조립 및 D900 일일품질현황Rev2_VCA 조립 및 D900 일일품질현황Rev3_최종_SV-650生产品质日报新样式（10）月_(080311) U900(Soul) 주요 원자재 3월 입고 수정계획_협의결과_신지훈_1" xfId="1574"/>
    <cellStyle name="7_신기종 완성 진행 현황_신기종 완성 진행 현황_VCA 조립 및 D900 일일품질현황_VCA 조립 및 D900 일일품질현황Rev3" xfId="1575"/>
    <cellStyle name="7_신기종 완성 진행 현황_신기종 완성 진행 현황_VCA 조립 및 D900 일일품질현황_VCA 조립 및 D900 일일품질현황Rev3_(0317) U900 3월 91.6K" xfId="1576"/>
    <cellStyle name="7_신기종 완성 진행 현황_신기종 완성 진행 현황_VCA 조립 및 D900 일일품질현황_VCA 조립 및 D900 일일품질현황Rev3_(0317) U900 3월 K" xfId="1577"/>
    <cellStyle name="7_신기종 완성 진행 현황_신기종 완성 진행 현황_VCA 조립 및 D900 일일품질현황_VCA 조립 및 D900 일일품질현황Rev3_(080307) U900 3월 운영방안_신지훈" xfId="1578"/>
    <cellStyle name="7_신기종 완성 진행 현황_신기종 완성 진행 현황_VCA 조립 및 D900 일일품질현황_VCA 조립 및 D900 일일품질현황Rev3_(080311) U900(Soul) 주요 원자재 3월 입고 수정계획_협의결과_신지훈_1" xfId="1579"/>
    <cellStyle name="7_신기종 완성 진행 현황_신기종 완성 진행 현황_VCA 조립 및 D900 일일품질현황_VCA 조립 및 D900 일일품질현황Rev3_SV-650生产品质日报新样式（10）月" xfId="1580"/>
    <cellStyle name="7_신기종 완성 진행 현황_신기종 완성 진행 현황_VCA 조립 및 D900 일일품질현황_VCA 조립 및 D900 일일품질현황Rev3_SV-650生产品质日报新样式（10）月_(0317) U900 3월 91.6K" xfId="1581"/>
    <cellStyle name="7_신기종 완성 진행 현황_신기종 완성 진행 현황_VCA 조립 및 D900 일일품질현황_VCA 조립 및 D900 일일품질현황Rev3_SV-650生产品质日报新样式（10）月_(0317) U900 3월 K" xfId="1582"/>
    <cellStyle name="7_신기종 완성 진행 현황_신기종 완성 진행 현황_VCA 조립 및 D900 일일품질현황_VCA 조립 및 D900 일일품질현황Rev3_SV-650生产品质日报新样式（10）月_(080307) U900 3월 운영방안_신지훈" xfId="1583"/>
    <cellStyle name="7_신기종 완성 진행 현황_신기종 완성 진행 현황_VCA 조립 및 D900 일일품질현황_VCA 조립 및 D900 일일품질현황Rev3_SV-650生产品质日报新样式（10）月_(080311) U900(Soul) 주요 원자재 3월 입고 수정계획_협의결과_신지훈_1" xfId="1584"/>
    <cellStyle name="7_신기종 완성 진행 현황_신기종 완성 진행 현황_VCA 조립 및 D900 일일품질현황_VCA 조립 및 D900 일일품질현황Rev3_최종" xfId="1585"/>
    <cellStyle name="7_신기종 완성 진행 현황_신기종 완성 진행 현황_VCA 조립 및 D900 일일품질현황_VCA 조립 및 D900 일일품질현황Rev3_최종_(0317) U900 3월 91.6K" xfId="1586"/>
    <cellStyle name="7_신기종 완성 진행 현황_신기종 완성 진행 현황_VCA 조립 및 D900 일일품질현황_VCA 조립 및 D900 일일품질현황Rev3_최종_(0317) U900 3월 K" xfId="1587"/>
    <cellStyle name="7_신기종 완성 진행 현황_신기종 완성 진행 현황_VCA 조립 및 D900 일일품질현황_VCA 조립 및 D900 일일품질현황Rev3_최종_(080307) U900 3월 운영방안_신지훈" xfId="1588"/>
    <cellStyle name="7_신기종 완성 진행 현황_신기종 완성 진행 현황_VCA 조립 및 D900 일일품질현황_VCA 조립 및 D900 일일품질현황Rev3_최종_(080311) U900(Soul) 주요 원자재 3월 입고 수정계획_협의결과_신지훈_1" xfId="1589"/>
    <cellStyle name="7_신기종 완성 진행 현황_신기종 완성 진행 현황_VCA 조립 및 D900 일일품질현황_VCA 조립 및 D900 일일품질현황Rev3_최종_19169" xfId="1590"/>
    <cellStyle name="7_신기종 완성 진행 현황_신기종 완성 진행 현황_VCA 조립 및 D900 일일품질현황_VCA 조립 및 D900 일일품질현황Rev3_최종_19169_(0317) U900 3월 91.6K" xfId="1591"/>
    <cellStyle name="7_신기종 완성 진행 현황_신기종 완성 진행 현황_VCA 조립 및 D900 일일품질현황_VCA 조립 및 D900 일일품질현황Rev3_최종_19169_(0317) U900 3월 K" xfId="1592"/>
    <cellStyle name="7_신기종 완성 진행 현황_신기종 완성 진행 현황_VCA 조립 및 D900 일일품질현황_VCA 조립 및 D900 일일품질현황Rev3_최종_19169_(080307) U900 3월 운영방안_신지훈" xfId="1593"/>
    <cellStyle name="7_신기종 완성 진행 현황_신기종 완성 진행 현황_VCA 조립 및 D900 일일품질현황_VCA 조립 및 D900 일일품질현황Rev3_최종_19169_(080311) U900(Soul) 주요 원자재 3월 입고 수정계획_협의결과_신지훈_1" xfId="1594"/>
    <cellStyle name="7_신기종 완성 진행 현황_신기종 완성 진행 현황_VCA 조립 및 D900 일일품질현황_VCA 조립 및 D900 일일품질현황Rev3_최종_19169_SV-650生产品质日报新样式（10）月" xfId="1595"/>
    <cellStyle name="7_신기종 완성 진행 현황_신기종 완성 진행 현황_VCA 조립 및 D900 일일품질현황_VCA 조립 및 D900 일일품질현황Rev3_최종_19169_SV-650生产品质日报新样式（10）月_(0317) U900 3월 91.6K" xfId="1596"/>
    <cellStyle name="7_신기종 완성 진행 현황_신기종 완성 진행 현황_VCA 조립 및 D900 일일품질현황_VCA 조립 및 D900 일일품질현황Rev3_최종_19169_SV-650生产品质日报新样式（10）月_(0317) U900 3월 K" xfId="1597"/>
    <cellStyle name="7_신기종 완성 진행 현황_신기종 완성 진행 현황_VCA 조립 및 D900 일일품질현황_VCA 조립 및 D900 일일품질현황Rev3_최종_19169_SV-650生产品质日报新样式（10）月_(080307) U900 3월 운영방안_신지훈" xfId="1598"/>
    <cellStyle name="7_신기종 완성 진행 현황_신기종 완성 진행 현황_VCA 조립 및 D900 일일품질현황_VCA 조립 및 D900 일일품질현황Rev3_최종_19169_SV-650生产品质日报新样式（10）月_(080311) U900(Soul) 주요 원자재 3월 입고 수정계획_협의결과_신지훈_1" xfId="1599"/>
    <cellStyle name="7_신기종 완성 진행 현황_신기종 완성 진행 현황_VCA 조립 및 D900 일일품질현황_VCA 조립 및 D900 일일품질현황Rev3_최종_SV-650生产品质日报新样式（10）月" xfId="1600"/>
    <cellStyle name="7_신기종 완성 진행 현황_신기종 완성 진행 현황_VCA 조립 및 D900 일일품질현황_VCA 조립 및 D900 일일품질현황Rev3_최종_SV-650生产品质日报新样式（10）月_(0317) U900 3월 91.6K" xfId="1601"/>
    <cellStyle name="7_신기종 완성 진행 현황_신기종 완성 진행 현황_VCA 조립 및 D900 일일품질현황_VCA 조립 및 D900 일일품질현황Rev3_최종_SV-650生产品质日报新样式（10）月_(0317) U900 3월 K" xfId="1602"/>
    <cellStyle name="7_신기종 완성 진행 현황_신기종 완성 진행 현황_VCA 조립 및 D900 일일품질현황_VCA 조립 및 D900 일일품질현황Rev3_최종_SV-650生产品质日报新样式（10）月_(080307) U900 3월 운영방안_신지훈" xfId="1603"/>
    <cellStyle name="7_신기종 완성 진행 현황_신기종 완성 진행 현황_VCA 조립 및 D900 일일품질현황_VCA 조립 및 D900 일일품질현황Rev3_최종_SV-650生产品质日报新样式（10）月_(080311) U900(Soul) 주요 원자재 3월 입고 수정계획_협의결과_신지훈_1" xfId="1604"/>
    <cellStyle name="7_신기종 완성 진행 현황_신기종 완성 진행 현황_VCA 조립 및 D900 일일품질현황Rev2" xfId="1605"/>
    <cellStyle name="7_신기종 완성 진행 현황_신기종 완성 진행 현황_VCA 조립 및 D900 일일품질현황Rev2_(0317) U900 3월 91.6K" xfId="1606"/>
    <cellStyle name="7_신기종 완성 진행 현황_신기종 완성 진행 현황_VCA 조립 및 D900 일일품질현황Rev2_(0317) U900 3월 K" xfId="1607"/>
    <cellStyle name="7_신기종 완성 진행 현황_신기종 완성 진행 현황_VCA 조립 및 D900 일일품질현황Rev2_(080307) U900 3월 운영방안_신지훈" xfId="1608"/>
    <cellStyle name="7_신기종 완성 진행 현황_신기종 완성 진행 현황_VCA 조립 및 D900 일일품질현황Rev2_(080311) U900(Soul) 주요 원자재 3월 입고 수정계획_협의결과_신지훈_1" xfId="1609"/>
    <cellStyle name="7_신기종 완성 진행 현황_신기종 완성 진행 현황_VCA 조립 및 D900 일일품질현황Rev2_(10월)VCA 조립 및 D900 일일품질현황Rev3(new)" xfId="1610"/>
    <cellStyle name="7_신기종 완성 진행 현황_신기종 완성 진행 현황_VCA 조립 및 D900 일일품질현황Rev2_(10월)VCA 조립 및 D900 일일품질현황Rev3(new)_(0317) U900 3월 91.6K" xfId="1611"/>
    <cellStyle name="7_신기종 완성 진행 현황_신기종 완성 진행 현황_VCA 조립 및 D900 일일품질현황Rev2_(10월)VCA 조립 및 D900 일일품질현황Rev3(new)_(0317) U900 3월 K" xfId="1612"/>
    <cellStyle name="7_신기종 완성 진행 현황_신기종 완성 진행 현황_VCA 조립 및 D900 일일품질현황Rev2_(10월)VCA 조립 및 D900 일일품질현황Rev3(new)_(080307) U900 3월 운영방안_신지훈" xfId="1613"/>
    <cellStyle name="7_신기종 완성 진행 현황_신기종 완성 진행 현황_VCA 조립 및 D900 일일품질현황Rev2_(10월)VCA 조립 및 D900 일일품질현황Rev3(new)_(080311) U900(Soul) 주요 원자재 3월 입고 수정계획_협의결과_신지훈_1" xfId="1614"/>
    <cellStyle name="7_신기종 완성 진행 현황_신기종 완성 진행 현황_VCA 조립 및 D900 일일품질현황Rev2_(10월)VCA 조립 및 D900 일일품질현황Rev3(new)_SV-650生产品质日报新样式（10）月" xfId="1615"/>
    <cellStyle name="7_신기종 완성 진행 현황_신기종 완성 진행 현황_VCA 조립 및 D900 일일품질현황Rev2_(10월)VCA 조립 및 D900 일일품질현황Rev3(new)_SV-650生产品质日报新样式（10）月_(0317) U900 3월 91.6K" xfId="1616"/>
    <cellStyle name="7_신기종 완성 진행 현황_신기종 완성 진행 현황_VCA 조립 및 D900 일일품질현황Rev2_(10월)VCA 조립 및 D900 일일품질현황Rev3(new)_SV-650生产品质日报新样式（10）月_(0317) U900 3월 K" xfId="1617"/>
    <cellStyle name="7_신기종 완성 진행 현황_신기종 완성 진행 현황_VCA 조립 및 D900 일일품질현황Rev2_(10월)VCA 조립 및 D900 일일품질현황Rev3(new)_SV-650生产品质日报新样式（10）月_(080307) U900 3월 운영방안_신지훈" xfId="1618"/>
    <cellStyle name="7_신기종 완성 진행 현황_신기종 완성 진행 현황_VCA 조립 및 D900 일일품질현황Rev2_(10월)VCA 조립 및 D900 일일품질현황Rev3(new)_SV-650生产品质日报新样式（10）月_(080311) U900(Soul) 주요 원자재 3월 입고 수정계획_협의결과_신지훈_1" xfId="1619"/>
    <cellStyle name="7_신기종 완성 진행 현황_신기종 완성 진행 현황_VCA 조립 및 D900 일일품질현황Rev2_SV-650生产品质日报新样式（10）月" xfId="1620"/>
    <cellStyle name="7_신기종 완성 진행 현황_신기종 완성 진행 현황_VCA 조립 및 D900 일일품질현황Rev2_SV-650生产品质日报新样式（10）月_(0317) U900 3월 91.6K" xfId="1621"/>
    <cellStyle name="7_신기종 완성 진행 현황_신기종 완성 진행 현황_VCA 조립 및 D900 일일품질현황Rev2_SV-650生产品质日报新样式（10）月_(0317) U900 3월 K" xfId="1622"/>
    <cellStyle name="7_신기종 완성 진행 현황_신기종 완성 진행 현황_VCA 조립 및 D900 일일품질현황Rev2_SV-650生产品质日报新样式（10）月_(080307) U900 3월 운영방안_신지훈" xfId="1623"/>
    <cellStyle name="7_신기종 완성 진행 현황_신기종 완성 진행 현황_VCA 조립 및 D900 일일품질현황Rev2_SV-650生产品质日报新样式（10）月_(080311) U900(Soul) 주요 원자재 3월 입고 수정계획_협의결과_신지훈_1" xfId="1624"/>
    <cellStyle name="7_신기종 완성 진행 현황_신기종 완성 진행 현황_VCA 조립 및 D900 일일품질현황Rev2_VCA 조립 및 D900 일일품질현황Rev3" xfId="1625"/>
    <cellStyle name="7_신기종 완성 진행 현황_신기종 완성 진행 현황_VCA 조립 및 D900 일일품질현황Rev2_VCA 조립 및 D900 일일품질현황Rev3_(0317) U900 3월 91.6K" xfId="1626"/>
    <cellStyle name="7_신기종 완성 진행 현황_신기종 완성 진행 현황_VCA 조립 및 D900 일일품질현황Rev2_VCA 조립 및 D900 일일품질현황Rev3_(0317) U900 3월 K" xfId="1627"/>
    <cellStyle name="7_신기종 완성 진행 현황_신기종 완성 진행 현황_VCA 조립 및 D900 일일품질현황Rev2_VCA 조립 및 D900 일일품질현황Rev3_(080307) U900 3월 운영방안_신지훈" xfId="1628"/>
    <cellStyle name="7_신기종 완성 진행 현황_신기종 완성 진행 현황_VCA 조립 및 D900 일일품질현황Rev2_VCA 조립 및 D900 일일품질현황Rev3_(080311) U900(Soul) 주요 원자재 3월 입고 수정계획_협의결과_신지훈_1" xfId="1629"/>
    <cellStyle name="7_신기종 완성 진행 현황_신기종 완성 진행 현황_VCA 조립 및 D900 일일품질현황Rev2_VCA 조립 및 D900 일일품질현황Rev3_SV-650生产品质日报新样式（10）月" xfId="1630"/>
    <cellStyle name="7_신기종 완성 진행 현황_신기종 완성 진행 현황_VCA 조립 및 D900 일일품질현황Rev2_VCA 조립 및 D900 일일품질현황Rev3_SV-650生产品质日报新样式（10）月_(0317) U900 3월 91.6K" xfId="1631"/>
    <cellStyle name="7_신기종 완성 진행 현황_신기종 완성 진행 현황_VCA 조립 및 D900 일일품질현황Rev2_VCA 조립 및 D900 일일품질현황Rev3_SV-650生产品质日报新样式（10）月_(0317) U900 3월 K" xfId="1632"/>
    <cellStyle name="7_신기종 완성 진행 현황_신기종 완성 진행 현황_VCA 조립 및 D900 일일품질현황Rev2_VCA 조립 및 D900 일일품질현황Rev3_SV-650生产品质日报新样式（10）月_(080307) U900 3월 운영방안_신지훈" xfId="1633"/>
    <cellStyle name="7_신기종 완성 진행 현황_신기종 완성 진행 현황_VCA 조립 및 D900 일일품질현황Rev2_VCA 조립 및 D900 일일품질현황Rev3_SV-650生产品质日报新样式（10）月_(080311) U900(Soul) 주요 원자재 3월 입고 수정계획_협의결과_신지훈_1" xfId="1634"/>
    <cellStyle name="7_신기종 완성 진행 현황_신기종 완성 진행 현황_VCA 조립 및 D900 일일품질현황Rev2_VCA 조립 및 D900 일일품질현황Rev3_최종" xfId="1635"/>
    <cellStyle name="7_신기종 완성 진행 현황_신기종 완성 진행 현황_VCA 조립 및 D900 일일품질현황Rev2_VCA 조립 및 D900 일일품질현황Rev3_최종_(0317) U900 3월 91.6K" xfId="1636"/>
    <cellStyle name="7_신기종 완성 진행 현황_신기종 완성 진행 현황_VCA 조립 및 D900 일일품질현황Rev2_VCA 조립 및 D900 일일품질현황Rev3_최종_(0317) U900 3월 K" xfId="1637"/>
    <cellStyle name="7_신기종 완성 진행 현황_신기종 완성 진행 현황_VCA 조립 및 D900 일일품질현황Rev2_VCA 조립 및 D900 일일품질현황Rev3_최종_(080307) U900 3월 운영방안_신지훈" xfId="1638"/>
    <cellStyle name="7_신기종 완성 진행 현황_신기종 완성 진행 현황_VCA 조립 및 D900 일일품질현황Rev2_VCA 조립 및 D900 일일품질현황Rev3_최종_(080311) U900(Soul) 주요 원자재 3월 입고 수정계획_협의결과_신지훈_1" xfId="1639"/>
    <cellStyle name="7_신기종 완성 진행 현황_신기종 완성 진행 현황_VCA 조립 및 D900 일일품질현황Rev2_VCA 조립 및 D900 일일품질현황Rev3_최종_19169" xfId="1640"/>
    <cellStyle name="7_신기종 완성 진행 현황_신기종 완성 진행 현황_VCA 조립 및 D900 일일품질현황Rev2_VCA 조립 및 D900 일일품질현황Rev3_최종_19169_(0317) U900 3월 91.6K" xfId="1641"/>
    <cellStyle name="7_신기종 완성 진행 현황_신기종 완성 진행 현황_VCA 조립 및 D900 일일품질현황Rev2_VCA 조립 및 D900 일일품질현황Rev3_최종_19169_(0317) U900 3월 K" xfId="1642"/>
    <cellStyle name="7_신기종 완성 진행 현황_신기종 완성 진행 현황_VCA 조립 및 D900 일일품질현황Rev2_VCA 조립 및 D900 일일품질현황Rev3_최종_19169_(080307) U900 3월 운영방안_신지훈" xfId="1643"/>
    <cellStyle name="7_신기종 완성 진행 현황_신기종 완성 진행 현황_VCA 조립 및 D900 일일품질현황Rev2_VCA 조립 및 D900 일일품질현황Rev3_최종_19169_(080311) U900(Soul) 주요 원자재 3월 입고 수정계획_협의결과_신지훈_1" xfId="1644"/>
    <cellStyle name="7_신기종 완성 진행 현황_신기종 완성 진행 현황_VCA 조립 및 D900 일일품질현황Rev2_VCA 조립 및 D900 일일품질현황Rev3_최종_19169_SV-650生产品质日报新样式（10）月" xfId="1645"/>
    <cellStyle name="7_신기종 완성 진행 현황_신기종 완성 진행 현황_VCA 조립 및 D900 일일품질현황Rev2_VCA 조립 및 D900 일일품질현황Rev3_최종_19169_SV-650生产品质日报新样式（10）月_(0317) U900 3월 91.6K" xfId="1646"/>
    <cellStyle name="7_신기종 완성 진행 현황_신기종 완성 진행 현황_VCA 조립 및 D900 일일품질현황Rev2_VCA 조립 및 D900 일일품질현황Rev3_최종_19169_SV-650生产品质日报新样式（10）月_(0317) U900 3월 K" xfId="1647"/>
    <cellStyle name="7_신기종 완성 진행 현황_신기종 완성 진행 현황_VCA 조립 및 D900 일일품질현황Rev2_VCA 조립 및 D900 일일품질현황Rev3_최종_19169_SV-650生产品质日报新样式（10）月_(080307) U900 3월 운영방안_신지훈" xfId="1648"/>
    <cellStyle name="7_신기종 완성 진행 현황_신기종 완성 진행 현황_VCA 조립 및 D900 일일품질현황Rev2_VCA 조립 및 D900 일일품질현황Rev3_최종_19169_SV-650生产品质日报新样式（10）月_(080311) U900(Soul) 주요 원자재 3월 입고 수정계획_협의결과_신지훈_1" xfId="1649"/>
    <cellStyle name="7_신기종 완성 진행 현황_신기종 완성 진행 현황_VCA 조립 및 D900 일일품질현황Rev2_VCA 조립 및 D900 일일품질현황Rev3_최종_SV-650生产品质日报新样式（10）月" xfId="1650"/>
    <cellStyle name="7_신기종 완성 진행 현황_신기종 완성 진행 현황_VCA 조립 및 D900 일일품질현황Rev2_VCA 조립 및 D900 일일품질현황Rev3_최종_SV-650生产品质日报新样式（10）月_(0317) U900 3월 91.6K" xfId="1651"/>
    <cellStyle name="7_신기종 완성 진행 현황_신기종 완성 진행 현황_VCA 조립 및 D900 일일품질현황Rev2_VCA 조립 및 D900 일일품질현황Rev3_최종_SV-650生产品质日报新样式（10）月_(0317) U900 3월 K" xfId="1652"/>
    <cellStyle name="7_신기종 완성 진행 현황_신기종 완성 진행 현황_VCA 조립 및 D900 일일품질현황Rev2_VCA 조립 및 D900 일일품질현황Rev3_최종_SV-650生产品质日报新样式（10）月_(080307) U900 3월 운영방안_신지훈" xfId="1653"/>
    <cellStyle name="7_신기종 완성 진행 현황_신기종 완성 진행 현황_VCA 조립 및 D900 일일품질현황Rev2_VCA 조립 및 D900 일일품질현황Rev3_최종_SV-650生产品质日报新样式（10）月_(080311) U900(Soul) 주요 원자재 3월 입고 수정계획_협의결과_신지훈_1" xfId="1654"/>
    <cellStyle name="7_자재창고 재고관리(01월)" xfId="1657"/>
    <cellStyle name="7_자재창고 재고관리(01월) 2" xfId="1658"/>
    <cellStyle name="7_資材 管理 入出庫 實積(01月)" xfId="1655"/>
    <cellStyle name="7_資材 管理 入出庫 實積(01月) 2" xfId="1656"/>
    <cellStyle name="A¨­￠￢￠O [0]_  A¨u  CO  " xfId="1659"/>
    <cellStyle name="A¨­￠￢￠O_  A¨u  CO  " xfId="1660"/>
    <cellStyle name="Accent1" xfId="1661"/>
    <cellStyle name="Accent2" xfId="1662"/>
    <cellStyle name="Accent3" xfId="1663"/>
    <cellStyle name="Accent4" xfId="1664"/>
    <cellStyle name="Accent5" xfId="1665"/>
    <cellStyle name="Accent6" xfId="1666"/>
    <cellStyle name="AeE­ [0]_  A¾  CO  " xfId="1667"/>
    <cellStyle name="AeE­_  A¾  CO  " xfId="1668"/>
    <cellStyle name="AeE¡ⓒ [0]_  A¨u  CO  " xfId="1669"/>
    <cellStyle name="AeE¡ⓒ_  A¨u  CO  " xfId="1670"/>
    <cellStyle name="ALIGNMENT" xfId="1671"/>
    <cellStyle name="args.style" xfId="1672"/>
    <cellStyle name="AÞ¸¶ [0]_  A¾  CO  " xfId="1673"/>
    <cellStyle name="AÞ¸¶_  A¾  CO  " xfId="1674"/>
    <cellStyle name="_x0001_b" xfId="1675"/>
    <cellStyle name="Bad" xfId="1676"/>
    <cellStyle name="C¡IA¨ª_  A¨u  CO  " xfId="1677"/>
    <cellStyle name="C￥AØ_  A¾  CO  " xfId="1678"/>
    <cellStyle name="Ç¥ÁØ_2-2" xfId="1679"/>
    <cellStyle name="C￥AØ_PERSONAL" xfId="1680"/>
    <cellStyle name="Ç¥ÁØ_SUWON_1" xfId="1681"/>
    <cellStyle name="Calc Currency (0)" xfId="1682"/>
    <cellStyle name="Calc Currency (2)" xfId="1683"/>
    <cellStyle name="Calc Percent (0)" xfId="1684"/>
    <cellStyle name="Calc Percent (1)" xfId="1685"/>
    <cellStyle name="Calc Percent (2)" xfId="1686"/>
    <cellStyle name="Calc Units (0)" xfId="1687"/>
    <cellStyle name="Calc Units (1)" xfId="1688"/>
    <cellStyle name="Calc Units (2)" xfId="1689"/>
    <cellStyle name="Calculation" xfId="1690"/>
    <cellStyle name="category" xfId="1691"/>
    <cellStyle name="Check Cell" xfId="1692"/>
    <cellStyle name="ⓒoe¨￢¨￠Aⓒ÷_AIAIC¡ÆAuCoEⓒ÷ " xfId="1693"/>
    <cellStyle name="Comma" xfId="1694"/>
    <cellStyle name="Comma [0]" xfId="1" builtinId="6"/>
    <cellStyle name="Comma [0] 2" xfId="10646"/>
    <cellStyle name="Comma [0] 3" xfId="10643"/>
    <cellStyle name="Comma [0] 4" xfId="10638"/>
    <cellStyle name="Comma [00]" xfId="1695"/>
    <cellStyle name="Comma 10" xfId="10604"/>
    <cellStyle name="Comma 11" xfId="10606"/>
    <cellStyle name="Comma 12" xfId="10608"/>
    <cellStyle name="Comma 13" xfId="10611"/>
    <cellStyle name="Comma 14" xfId="10613"/>
    <cellStyle name="Comma 15" xfId="10615"/>
    <cellStyle name="Comma 16" xfId="10617"/>
    <cellStyle name="Comma 17" xfId="10619"/>
    <cellStyle name="Comma 18" xfId="10621"/>
    <cellStyle name="Comma 19" xfId="10623"/>
    <cellStyle name="Comma 2" xfId="10581"/>
    <cellStyle name="Comma 2 2" xfId="10655"/>
    <cellStyle name="Comma 20" xfId="10625"/>
    <cellStyle name="Comma 21" xfId="10627"/>
    <cellStyle name="Comma 22" xfId="10629"/>
    <cellStyle name="Comma 23" xfId="10631"/>
    <cellStyle name="Comma 24" xfId="10633"/>
    <cellStyle name="Comma 25" xfId="10635"/>
    <cellStyle name="Comma 26" xfId="10637"/>
    <cellStyle name="Comma 27" xfId="10640"/>
    <cellStyle name="Comma 28" xfId="10642"/>
    <cellStyle name="Comma 29" xfId="10648"/>
    <cellStyle name="Comma 3" xfId="10583"/>
    <cellStyle name="Comma 3 2" xfId="10656"/>
    <cellStyle name="Comma 30" xfId="10671"/>
    <cellStyle name="Comma 31" xfId="10675"/>
    <cellStyle name="Comma 32" xfId="10677"/>
    <cellStyle name="Comma 33" xfId="10679"/>
    <cellStyle name="Comma 4" xfId="10586"/>
    <cellStyle name="Comma 4 2" xfId="10657"/>
    <cellStyle name="Comma 5" xfId="10589"/>
    <cellStyle name="Comma 5 2" xfId="10658"/>
    <cellStyle name="Comma 6" xfId="10593"/>
    <cellStyle name="Comma 6 2" xfId="10659"/>
    <cellStyle name="Comma 7" xfId="10596"/>
    <cellStyle name="Comma 7 2" xfId="10663"/>
    <cellStyle name="Comma 8" xfId="10599"/>
    <cellStyle name="Comma 8 2" xfId="10665"/>
    <cellStyle name="Comma 9" xfId="10602"/>
    <cellStyle name="Copied" xfId="1696"/>
    <cellStyle name="COST1" xfId="1697"/>
    <cellStyle name="Currency" xfId="1698"/>
    <cellStyle name="Currency [00]" xfId="1699"/>
    <cellStyle name="Currency 10" xfId="10673"/>
    <cellStyle name="Currency 2" xfId="10584"/>
    <cellStyle name="Currency 2 2" xfId="10644"/>
    <cellStyle name="Currency 3" xfId="10587"/>
    <cellStyle name="Currency 4" xfId="10590"/>
    <cellStyle name="Currency 5" xfId="10594"/>
    <cellStyle name="Currency 6" xfId="10597"/>
    <cellStyle name="Currency 7" xfId="10600"/>
    <cellStyle name="Currency 8" xfId="10669"/>
    <cellStyle name="Currency 9" xfId="10672"/>
    <cellStyle name="Currency1" xfId="1700"/>
    <cellStyle name="Date" xfId="1701"/>
    <cellStyle name="Date Short" xfId="1702"/>
    <cellStyle name="Date_★홍기남" xfId="1703"/>
    <cellStyle name="DELTA" xfId="1704"/>
    <cellStyle name="Enter Currency (0)" xfId="1705"/>
    <cellStyle name="Enter Currency (2)" xfId="1706"/>
    <cellStyle name="Enter Units (0)" xfId="1707"/>
    <cellStyle name="Enter Units (1)" xfId="1708"/>
    <cellStyle name="Enter Units (2)" xfId="1709"/>
    <cellStyle name="Entered" xfId="1710"/>
    <cellStyle name="Euro" xfId="1711"/>
    <cellStyle name="Explanatory Text" xfId="1712"/>
    <cellStyle name="Fixed" xfId="1713"/>
    <cellStyle name="Followed Hyperlink" xfId="1714"/>
    <cellStyle name="Good" xfId="1715"/>
    <cellStyle name="Grey" xfId="1716"/>
    <cellStyle name="HEADER" xfId="1717"/>
    <cellStyle name="Header1" xfId="1718"/>
    <cellStyle name="Header1 2" xfId="1719"/>
    <cellStyle name="Header1 2 2" xfId="1720"/>
    <cellStyle name="Header1 3" xfId="1721"/>
    <cellStyle name="Header1 3 2" xfId="1722"/>
    <cellStyle name="Header1 4" xfId="1723"/>
    <cellStyle name="Header1 4 2" xfId="1724"/>
    <cellStyle name="Header1 5" xfId="1725"/>
    <cellStyle name="Header1 6" xfId="1726"/>
    <cellStyle name="Header2" xfId="1727"/>
    <cellStyle name="Header2 2" xfId="1728"/>
    <cellStyle name="Heading 1" xfId="1729"/>
    <cellStyle name="Heading 2" xfId="1730"/>
    <cellStyle name="Heading 3" xfId="1731"/>
    <cellStyle name="Heading 4" xfId="1732"/>
    <cellStyle name="Heading1" xfId="1733"/>
    <cellStyle name="Heading2" xfId="1734"/>
    <cellStyle name="Hyperlink" xfId="1735"/>
    <cellStyle name="Hyperlink 2" xfId="10609"/>
    <cellStyle name="Iau÷iu?report-2 " xfId="1736"/>
    <cellStyle name="iles|_x0005_h" xfId="1737"/>
    <cellStyle name="Input" xfId="1738"/>
    <cellStyle name="Input [yellow]" xfId="1739"/>
    <cellStyle name="Input [yellow] 2" xfId="1740"/>
    <cellStyle name="Input Cells" xfId="1741"/>
    <cellStyle name="Input_와이솔 청구내역 1107(1108)" xfId="1742"/>
    <cellStyle name="les" xfId="1743"/>
    <cellStyle name="Link Currency (0)" xfId="1744"/>
    <cellStyle name="Link Currency (2)" xfId="1745"/>
    <cellStyle name="Link Units (0)" xfId="1746"/>
    <cellStyle name="Link Units (1)" xfId="1747"/>
    <cellStyle name="Link Units (2)" xfId="1748"/>
    <cellStyle name="Linked Cell" xfId="1749"/>
    <cellStyle name="Linked Cells" xfId="1750"/>
    <cellStyle name="Milliers [0]_!!!GO" xfId="1751"/>
    <cellStyle name="Milliers_!!!GO" xfId="1752"/>
    <cellStyle name="Model" xfId="1753"/>
    <cellStyle name="Mon?aire [0]_!!!GO" xfId="1754"/>
    <cellStyle name="Mon?aire_!!!GO" xfId="1755"/>
    <cellStyle name="Neutral" xfId="1756"/>
    <cellStyle name="Normal" xfId="0" builtinId="0"/>
    <cellStyle name="Normal - Style1" xfId="1757"/>
    <cellStyle name="Normal 10" xfId="10605"/>
    <cellStyle name="Normal 11" xfId="10607"/>
    <cellStyle name="Normal 12" xfId="10610"/>
    <cellStyle name="Normal 13" xfId="10612"/>
    <cellStyle name="Normal 14" xfId="10614"/>
    <cellStyle name="Normal 15" xfId="10616"/>
    <cellStyle name="Normal 16" xfId="10618"/>
    <cellStyle name="Normal 17" xfId="10620"/>
    <cellStyle name="Normal 18" xfId="10622"/>
    <cellStyle name="Normal 19" xfId="10624"/>
    <cellStyle name="Normal 2" xfId="10582"/>
    <cellStyle name="Normal 2 2" xfId="10591"/>
    <cellStyle name="Normal 2 2 2" xfId="10662"/>
    <cellStyle name="Normal 2 3" xfId="10645"/>
    <cellStyle name="Normal 20" xfId="10626"/>
    <cellStyle name="Normal 21" xfId="10628"/>
    <cellStyle name="Normal 22" xfId="10630"/>
    <cellStyle name="Normal 23" xfId="10632"/>
    <cellStyle name="Normal 24" xfId="10634"/>
    <cellStyle name="Normal 25" xfId="10636"/>
    <cellStyle name="Normal 26" xfId="10639"/>
    <cellStyle name="Normal 27" xfId="10641"/>
    <cellStyle name="Normal 28" xfId="10649"/>
    <cellStyle name="Normal 29" xfId="10670"/>
    <cellStyle name="Normal 3" xfId="10585"/>
    <cellStyle name="Normal 3 2" xfId="10653"/>
    <cellStyle name="Normal 30" xfId="10674"/>
    <cellStyle name="Normal 31" xfId="10676"/>
    <cellStyle name="Normal 32" xfId="10678"/>
    <cellStyle name="Normal 4" xfId="10588"/>
    <cellStyle name="Normal 4 2" xfId="10654"/>
    <cellStyle name="Normal 5" xfId="10592"/>
    <cellStyle name="Normal 5 2" xfId="10660"/>
    <cellStyle name="Normal 6" xfId="10595"/>
    <cellStyle name="Normal 7" xfId="10598"/>
    <cellStyle name="Normal 7 2" xfId="10661"/>
    <cellStyle name="Normal 8" xfId="10601"/>
    <cellStyle name="Normal 9" xfId="10603"/>
    <cellStyle name="Note" xfId="1758"/>
    <cellStyle name="Output" xfId="1759"/>
    <cellStyle name="per.style" xfId="1760"/>
    <cellStyle name="Percent" xfId="1761"/>
    <cellStyle name="Percent [0]" xfId="1762"/>
    <cellStyle name="Percent [00]" xfId="1763"/>
    <cellStyle name="Percent [2]" xfId="1764"/>
    <cellStyle name="Percent_#6 Temps &amp; Contractors" xfId="1765"/>
    <cellStyle name="PrePop Currency (0)" xfId="1766"/>
    <cellStyle name="PrePop Currency (2)" xfId="1767"/>
    <cellStyle name="PrePop Units (0)" xfId="1768"/>
    <cellStyle name="PrePop Units (1)" xfId="1769"/>
    <cellStyle name="PrePop Units (2)" xfId="1770"/>
    <cellStyle name="pricing" xfId="1771"/>
    <cellStyle name="PSChar" xfId="1772"/>
    <cellStyle name="ŗ" xfId="1773"/>
    <cellStyle name="R?" xfId="1774"/>
    <cellStyle name="RevList" xfId="1775"/>
    <cellStyle name="SAPBEXaggData" xfId="1776"/>
    <cellStyle name="SAPBEXaggData 2" xfId="1777"/>
    <cellStyle name="SAPBEXaggDataEmph" xfId="1778"/>
    <cellStyle name="SAPBEXaggDataEmph 2" xfId="1779"/>
    <cellStyle name="SAPBEXaggItem" xfId="1780"/>
    <cellStyle name="SAPBEXaggItem 2" xfId="1781"/>
    <cellStyle name="SAPBEXaggItemX" xfId="1782"/>
    <cellStyle name="SAPBEXaggItemX 2" xfId="1783"/>
    <cellStyle name="SAPBEXchaText" xfId="1784"/>
    <cellStyle name="SAPBEXexcBad7" xfId="1785"/>
    <cellStyle name="SAPBEXexcBad7 2" xfId="1786"/>
    <cellStyle name="SAPBEXexcBad8" xfId="1787"/>
    <cellStyle name="SAPBEXexcBad8 2" xfId="1788"/>
    <cellStyle name="SAPBEXexcBad9" xfId="1789"/>
    <cellStyle name="SAPBEXexcBad9 2" xfId="1790"/>
    <cellStyle name="SAPBEXexcCritical4" xfId="1791"/>
    <cellStyle name="SAPBEXexcCritical4 2" xfId="1792"/>
    <cellStyle name="SAPBEXexcCritical5" xfId="1793"/>
    <cellStyle name="SAPBEXexcCritical5 2" xfId="1794"/>
    <cellStyle name="SAPBEXexcCritical6" xfId="1795"/>
    <cellStyle name="SAPBEXexcCritical6 2" xfId="1796"/>
    <cellStyle name="SAPBEXexcGood1" xfId="1797"/>
    <cellStyle name="SAPBEXexcGood1 2" xfId="1798"/>
    <cellStyle name="SAPBEXexcGood2" xfId="1799"/>
    <cellStyle name="SAPBEXexcGood2 2" xfId="1800"/>
    <cellStyle name="SAPBEXexcGood3" xfId="1801"/>
    <cellStyle name="SAPBEXexcGood3 2" xfId="1802"/>
    <cellStyle name="SAPBEXfilterDrill" xfId="1803"/>
    <cellStyle name="SAPBEXfilterDrill 2" xfId="1804"/>
    <cellStyle name="SAPBEXfilterDrill 3" xfId="1805"/>
    <cellStyle name="SAPBEXfilterDrill 4" xfId="1806"/>
    <cellStyle name="SAPBEXfilterItem" xfId="1807"/>
    <cellStyle name="SAPBEXfilterText" xfId="1808"/>
    <cellStyle name="SAPBEXformats" xfId="1809"/>
    <cellStyle name="SAPBEXformats 2" xfId="1810"/>
    <cellStyle name="SAPBEXheaderItem" xfId="1811"/>
    <cellStyle name="SAPBEXheaderText" xfId="1812"/>
    <cellStyle name="SAPBEXHLevel0" xfId="1813"/>
    <cellStyle name="SAPBEXHLevel0 2" xfId="1814"/>
    <cellStyle name="SAPBEXHLevel0X" xfId="1815"/>
    <cellStyle name="SAPBEXHLevel0X 2" xfId="1816"/>
    <cellStyle name="SAPBEXHLevel1" xfId="1817"/>
    <cellStyle name="SAPBEXHLevel1 2" xfId="1818"/>
    <cellStyle name="SAPBEXHLevel1X" xfId="1819"/>
    <cellStyle name="SAPBEXHLevel1X 2" xfId="1820"/>
    <cellStyle name="SAPBEXHLevel2" xfId="1821"/>
    <cellStyle name="SAPBEXHLevel2 2" xfId="1822"/>
    <cellStyle name="SAPBEXHLevel2X" xfId="1823"/>
    <cellStyle name="SAPBEXHLevel2X 2" xfId="1824"/>
    <cellStyle name="SAPBEXHLevel3" xfId="1825"/>
    <cellStyle name="SAPBEXHLevel3 2" xfId="1826"/>
    <cellStyle name="SAPBEXHLevel3X" xfId="1827"/>
    <cellStyle name="SAPBEXHLevel3X 2" xfId="1828"/>
    <cellStyle name="SAPBEXresData" xfId="1829"/>
    <cellStyle name="SAPBEXresData 2" xfId="1830"/>
    <cellStyle name="SAPBEXresDataEmph" xfId="1831"/>
    <cellStyle name="SAPBEXresDataEmph 2" xfId="1832"/>
    <cellStyle name="SAPBEXresItem" xfId="1833"/>
    <cellStyle name="SAPBEXresItem 2" xfId="1834"/>
    <cellStyle name="SAPBEXresItemX" xfId="1835"/>
    <cellStyle name="SAPBEXresItemX 2" xfId="1836"/>
    <cellStyle name="SAPBEXstdData" xfId="1837"/>
    <cellStyle name="SAPBEXstdData 2" xfId="1838"/>
    <cellStyle name="SAPBEXstdDataEmph" xfId="1839"/>
    <cellStyle name="SAPBEXstdDataEmph 2" xfId="1840"/>
    <cellStyle name="SAPBEXstdItem" xfId="1841"/>
    <cellStyle name="SAPBEXstdItem 2" xfId="1842"/>
    <cellStyle name="SAPBEXstdItemX" xfId="1843"/>
    <cellStyle name="SAPBEXstdItemX 2" xfId="1844"/>
    <cellStyle name="SAPBEXtitle" xfId="1845"/>
    <cellStyle name="SAPBEXundefined" xfId="1846"/>
    <cellStyle name="SAPBEXundefined 2" xfId="1847"/>
    <cellStyle name="sche|_x0005_" xfId="1848"/>
    <cellStyle name="subhead" xfId="1849"/>
    <cellStyle name="Subtotal" xfId="1850"/>
    <cellStyle name="Text Indent A" xfId="1851"/>
    <cellStyle name="Text Indent B" xfId="1852"/>
    <cellStyle name="Text Indent C" xfId="1853"/>
    <cellStyle name="þ_x001d_ð'&amp;Oy?Hy9_x0008__x000f__x0007_æ_x0007__x0007__x0001__x0001_" xfId="1854"/>
    <cellStyle name="Title" xfId="1855"/>
    <cellStyle name="Total" xfId="1856"/>
    <cellStyle name="Warning Text" xfId="1857"/>
    <cellStyle name="XLS'|_x0005_t" xfId="1858"/>
    <cellStyle name="เครื่องหมายสกุลเงิน [0]_gopret" xfId="1859"/>
    <cellStyle name="เครื่องหมายสกุลเงิน_gopret" xfId="1860"/>
    <cellStyle name="น้บะภฒ_95" xfId="1861"/>
    <cellStyle name="ปกติ_gopret" xfId="1862"/>
    <cellStyle name="ฤธถ [0]_1-3. ป๙วรมก นื ธฎบ๙วมถ๓ภฺ ฝวภ๛" xfId="1863"/>
    <cellStyle name="ฤธถ_1995ch" xfId="1864"/>
    <cellStyle name="ล๋ศญ [0]_1995ch" xfId="1865"/>
    <cellStyle name="ล๋ศญ_1995ch" xfId="1866"/>
    <cellStyle name="วฅมุ_1995ch" xfId="1867"/>
    <cellStyle name="遽_4錯褒瞳" xfId="1868"/>
    <cellStyle name="계산 2" xfId="1878"/>
    <cellStyle name="나쁨 2" xfId="1898"/>
    <cellStyle name="뒤에 오는 하이퍼링크" xfId="1899"/>
    <cellStyle name="똿뗦먛귟 [0.00]_PRODUCT DETAIL Q1" xfId="1900"/>
    <cellStyle name="똿뗦먛귟_PRODUCT DETAIL Q1" xfId="1901"/>
    <cellStyle name="믅됞 [0.00]_PRODUCT DETAIL Q1" xfId="1903"/>
    <cellStyle name="믅됞_PRODUCT DETAIL Q1" xfId="1904"/>
    <cellStyle name="백분율 2" xfId="1906"/>
    <cellStyle name="백분율 2 2" xfId="1907"/>
    <cellStyle name="백분율 2 3" xfId="1908"/>
    <cellStyle name="백분율 2 4" xfId="1909"/>
    <cellStyle name="백분율 2 5" xfId="1910"/>
    <cellStyle name="백분율 3" xfId="1911"/>
    <cellStyle name="백분율 3 2" xfId="1912"/>
    <cellStyle name="백분율 4" xfId="1913"/>
    <cellStyle name="백분율 4 2" xfId="1914"/>
    <cellStyle name="백분율 5" xfId="1915"/>
    <cellStyle name="보통 2" xfId="1916"/>
    <cellStyle name="뷭?_BOOKSHIP" xfId="1918"/>
    <cellStyle name="새귑[0]_履북깊" xfId="1920"/>
    <cellStyle name="새귑_履북깊" xfId="1921"/>
    <cellStyle name="셈迷?XLS!check_filesche|_x0005_" xfId="1924"/>
    <cellStyle name="쉼표 [0] 10" xfId="1929"/>
    <cellStyle name="쉼표 [0] 11" xfId="1930"/>
    <cellStyle name="쉼표 [0] 12" xfId="1931"/>
    <cellStyle name="쉼표 [0] 12 2" xfId="1932"/>
    <cellStyle name="쉼표 [0] 13" xfId="1933"/>
    <cellStyle name="쉼표 [0] 13 2" xfId="1934"/>
    <cellStyle name="쉼표 [0] 13 3" xfId="1935"/>
    <cellStyle name="쉼표 [0] 14" xfId="1936"/>
    <cellStyle name="쉼표 [0] 14 2" xfId="1937"/>
    <cellStyle name="쉼표 [0] 14 2 2" xfId="1938"/>
    <cellStyle name="쉼표 [0] 14 2 2 2" xfId="1939"/>
    <cellStyle name="쉼표 [0] 14 2 2 2 2" xfId="1940"/>
    <cellStyle name="쉼표 [0] 14 2 2 2 2 2" xfId="1941"/>
    <cellStyle name="쉼표 [0] 14 2 2 2 2 2 2" xfId="1942"/>
    <cellStyle name="쉼표 [0] 14 2 2 2 2 2 2 2" xfId="1943"/>
    <cellStyle name="쉼표 [0] 14 2 2 2 2 2 2 2 2" xfId="1944"/>
    <cellStyle name="쉼표 [0] 14 2 2 2 2 2 2 3" xfId="1945"/>
    <cellStyle name="쉼표 [0] 14 2 2 2 2 2 3" xfId="1946"/>
    <cellStyle name="쉼표 [0] 14 2 2 2 2 2 3 2" xfId="1947"/>
    <cellStyle name="쉼표 [0] 14 2 2 2 2 2 4" xfId="1948"/>
    <cellStyle name="쉼표 [0] 14 2 2 2 2 3" xfId="1949"/>
    <cellStyle name="쉼표 [0] 14 2 2 2 2 3 2" xfId="1950"/>
    <cellStyle name="쉼표 [0] 14 2 2 2 2 3 2 2" xfId="1951"/>
    <cellStyle name="쉼표 [0] 14 2 2 2 2 3 3" xfId="1952"/>
    <cellStyle name="쉼표 [0] 14 2 2 2 2 4" xfId="1953"/>
    <cellStyle name="쉼표 [0] 14 2 2 2 2 4 2" xfId="1954"/>
    <cellStyle name="쉼표 [0] 14 2 2 2 2 5" xfId="1955"/>
    <cellStyle name="쉼표 [0] 14 2 2 2 3" xfId="1956"/>
    <cellStyle name="쉼표 [0] 14 2 2 2 3 2" xfId="1957"/>
    <cellStyle name="쉼표 [0] 14 2 2 2 3 2 2" xfId="1958"/>
    <cellStyle name="쉼표 [0] 14 2 2 2 3 2 2 2" xfId="1959"/>
    <cellStyle name="쉼표 [0] 14 2 2 2 3 2 3" xfId="1960"/>
    <cellStyle name="쉼표 [0] 14 2 2 2 3 3" xfId="1961"/>
    <cellStyle name="쉼표 [0] 14 2 2 2 3 3 2" xfId="1962"/>
    <cellStyle name="쉼표 [0] 14 2 2 2 3 4" xfId="1963"/>
    <cellStyle name="쉼표 [0] 14 2 2 2 4" xfId="1964"/>
    <cellStyle name="쉼표 [0] 14 2 2 2 4 2" xfId="1965"/>
    <cellStyle name="쉼표 [0] 14 2 2 2 4 2 2" xfId="1966"/>
    <cellStyle name="쉼표 [0] 14 2 2 2 4 3" xfId="1967"/>
    <cellStyle name="쉼표 [0] 14 2 2 2 5" xfId="1968"/>
    <cellStyle name="쉼표 [0] 14 2 2 2 5 2" xfId="1969"/>
    <cellStyle name="쉼표 [0] 14 2 2 2 6" xfId="1970"/>
    <cellStyle name="쉼표 [0] 14 2 2 3" xfId="1971"/>
    <cellStyle name="쉼표 [0] 14 2 2 3 2" xfId="1972"/>
    <cellStyle name="쉼표 [0] 14 2 2 3 2 2" xfId="1973"/>
    <cellStyle name="쉼표 [0] 14 2 2 3 2 2 2" xfId="1974"/>
    <cellStyle name="쉼표 [0] 14 2 2 3 2 2 2 2" xfId="1975"/>
    <cellStyle name="쉼표 [0] 14 2 2 3 2 2 3" xfId="1976"/>
    <cellStyle name="쉼표 [0] 14 2 2 3 2 3" xfId="1977"/>
    <cellStyle name="쉼표 [0] 14 2 2 3 2 3 2" xfId="1978"/>
    <cellStyle name="쉼표 [0] 14 2 2 3 2 4" xfId="1979"/>
    <cellStyle name="쉼표 [0] 14 2 2 3 3" xfId="1980"/>
    <cellStyle name="쉼표 [0] 14 2 2 3 3 2" xfId="1981"/>
    <cellStyle name="쉼표 [0] 14 2 2 3 3 2 2" xfId="1982"/>
    <cellStyle name="쉼표 [0] 14 2 2 3 3 3" xfId="1983"/>
    <cellStyle name="쉼표 [0] 14 2 2 3 4" xfId="1984"/>
    <cellStyle name="쉼표 [0] 14 2 2 3 4 2" xfId="1985"/>
    <cellStyle name="쉼표 [0] 14 2 2 3 5" xfId="1986"/>
    <cellStyle name="쉼표 [0] 14 2 2 4" xfId="1987"/>
    <cellStyle name="쉼표 [0] 14 2 2 4 2" xfId="1988"/>
    <cellStyle name="쉼표 [0] 14 2 2 4 2 2" xfId="1989"/>
    <cellStyle name="쉼표 [0] 14 2 2 4 2 2 2" xfId="1990"/>
    <cellStyle name="쉼표 [0] 14 2 2 4 2 3" xfId="1991"/>
    <cellStyle name="쉼표 [0] 14 2 2 4 3" xfId="1992"/>
    <cellStyle name="쉼표 [0] 14 2 2 4 3 2" xfId="1993"/>
    <cellStyle name="쉼표 [0] 14 2 2 4 4" xfId="1994"/>
    <cellStyle name="쉼표 [0] 14 2 2 5" xfId="1995"/>
    <cellStyle name="쉼표 [0] 14 2 2 5 2" xfId="1996"/>
    <cellStyle name="쉼표 [0] 14 2 2 5 2 2" xfId="1997"/>
    <cellStyle name="쉼표 [0] 14 2 2 5 3" xfId="1998"/>
    <cellStyle name="쉼표 [0] 14 2 2 6" xfId="1999"/>
    <cellStyle name="쉼표 [0] 14 2 2 6 2" xfId="2000"/>
    <cellStyle name="쉼표 [0] 14 2 2 7" xfId="2001"/>
    <cellStyle name="쉼표 [0] 14 2 3" xfId="2002"/>
    <cellStyle name="쉼표 [0] 14 2 3 2" xfId="2003"/>
    <cellStyle name="쉼표 [0] 14 2 3 2 2" xfId="2004"/>
    <cellStyle name="쉼표 [0] 14 2 3 2 2 2" xfId="2005"/>
    <cellStyle name="쉼표 [0] 14 2 3 2 2 2 2" xfId="2006"/>
    <cellStyle name="쉼표 [0] 14 2 3 2 2 2 2 2" xfId="2007"/>
    <cellStyle name="쉼표 [0] 14 2 3 2 2 2 3" xfId="2008"/>
    <cellStyle name="쉼표 [0] 14 2 3 2 2 3" xfId="2009"/>
    <cellStyle name="쉼표 [0] 14 2 3 2 2 3 2" xfId="2010"/>
    <cellStyle name="쉼표 [0] 14 2 3 2 2 4" xfId="2011"/>
    <cellStyle name="쉼표 [0] 14 2 3 2 3" xfId="2012"/>
    <cellStyle name="쉼표 [0] 14 2 3 2 3 2" xfId="2013"/>
    <cellStyle name="쉼표 [0] 14 2 3 2 3 2 2" xfId="2014"/>
    <cellStyle name="쉼표 [0] 14 2 3 2 3 3" xfId="2015"/>
    <cellStyle name="쉼표 [0] 14 2 3 2 4" xfId="2016"/>
    <cellStyle name="쉼표 [0] 14 2 3 2 4 2" xfId="2017"/>
    <cellStyle name="쉼표 [0] 14 2 3 2 5" xfId="2018"/>
    <cellStyle name="쉼표 [0] 14 2 3 3" xfId="2019"/>
    <cellStyle name="쉼표 [0] 14 2 3 3 2" xfId="2020"/>
    <cellStyle name="쉼표 [0] 14 2 3 3 2 2" xfId="2021"/>
    <cellStyle name="쉼표 [0] 14 2 3 3 2 2 2" xfId="2022"/>
    <cellStyle name="쉼표 [0] 14 2 3 3 2 3" xfId="2023"/>
    <cellStyle name="쉼표 [0] 14 2 3 3 3" xfId="2024"/>
    <cellStyle name="쉼표 [0] 14 2 3 3 3 2" xfId="2025"/>
    <cellStyle name="쉼표 [0] 14 2 3 3 4" xfId="2026"/>
    <cellStyle name="쉼표 [0] 14 2 3 4" xfId="2027"/>
    <cellStyle name="쉼표 [0] 14 2 3 4 2" xfId="2028"/>
    <cellStyle name="쉼표 [0] 14 2 3 4 2 2" xfId="2029"/>
    <cellStyle name="쉼표 [0] 14 2 3 4 3" xfId="2030"/>
    <cellStyle name="쉼표 [0] 14 2 3 5" xfId="2031"/>
    <cellStyle name="쉼표 [0] 14 2 3 5 2" xfId="2032"/>
    <cellStyle name="쉼표 [0] 14 2 3 6" xfId="2033"/>
    <cellStyle name="쉼표 [0] 14 2 4" xfId="2034"/>
    <cellStyle name="쉼표 [0] 14 2 4 2" xfId="2035"/>
    <cellStyle name="쉼표 [0] 14 2 4 2 2" xfId="2036"/>
    <cellStyle name="쉼표 [0] 14 2 4 2 2 2" xfId="2037"/>
    <cellStyle name="쉼표 [0] 14 2 4 2 2 2 2" xfId="2038"/>
    <cellStyle name="쉼표 [0] 14 2 4 2 2 3" xfId="2039"/>
    <cellStyle name="쉼표 [0] 14 2 4 2 3" xfId="2040"/>
    <cellStyle name="쉼표 [0] 14 2 4 2 3 2" xfId="2041"/>
    <cellStyle name="쉼표 [0] 14 2 4 2 4" xfId="2042"/>
    <cellStyle name="쉼표 [0] 14 2 4 3" xfId="2043"/>
    <cellStyle name="쉼표 [0] 14 2 4 3 2" xfId="2044"/>
    <cellStyle name="쉼표 [0] 14 2 4 3 2 2" xfId="2045"/>
    <cellStyle name="쉼표 [0] 14 2 4 3 3" xfId="2046"/>
    <cellStyle name="쉼표 [0] 14 2 4 4" xfId="2047"/>
    <cellStyle name="쉼표 [0] 14 2 4 4 2" xfId="2048"/>
    <cellStyle name="쉼표 [0] 14 2 4 5" xfId="2049"/>
    <cellStyle name="쉼표 [0] 14 2 5" xfId="2050"/>
    <cellStyle name="쉼표 [0] 14 2 5 2" xfId="2051"/>
    <cellStyle name="쉼표 [0] 14 2 5 2 2" xfId="2052"/>
    <cellStyle name="쉼표 [0] 14 2 5 2 2 2" xfId="2053"/>
    <cellStyle name="쉼표 [0] 14 2 5 2 3" xfId="2054"/>
    <cellStyle name="쉼표 [0] 14 2 5 3" xfId="2055"/>
    <cellStyle name="쉼표 [0] 14 2 5 3 2" xfId="2056"/>
    <cellStyle name="쉼표 [0] 14 2 5 4" xfId="2057"/>
    <cellStyle name="쉼표 [0] 14 2 6" xfId="2058"/>
    <cellStyle name="쉼표 [0] 14 2 6 2" xfId="2059"/>
    <cellStyle name="쉼표 [0] 14 2 6 2 2" xfId="2060"/>
    <cellStyle name="쉼표 [0] 14 2 6 3" xfId="2061"/>
    <cellStyle name="쉼표 [0] 14 2 7" xfId="2062"/>
    <cellStyle name="쉼표 [0] 14 2 7 2" xfId="2063"/>
    <cellStyle name="쉼표 [0] 14 2 8" xfId="2064"/>
    <cellStyle name="쉼표 [0] 14 3" xfId="2065"/>
    <cellStyle name="쉼표 [0] 14 3 2" xfId="2066"/>
    <cellStyle name="쉼표 [0] 14 3 2 2" xfId="2067"/>
    <cellStyle name="쉼표 [0] 14 3 2 2 2" xfId="2068"/>
    <cellStyle name="쉼표 [0] 14 3 2 2 2 2" xfId="2069"/>
    <cellStyle name="쉼표 [0] 14 3 2 2 2 2 2" xfId="2070"/>
    <cellStyle name="쉼표 [0] 14 3 2 2 2 2 2 2" xfId="2071"/>
    <cellStyle name="쉼표 [0] 14 3 2 2 2 2 3" xfId="2072"/>
    <cellStyle name="쉼표 [0] 14 3 2 2 2 3" xfId="2073"/>
    <cellStyle name="쉼표 [0] 14 3 2 2 2 3 2" xfId="2074"/>
    <cellStyle name="쉼표 [0] 14 3 2 2 2 4" xfId="2075"/>
    <cellStyle name="쉼표 [0] 14 3 2 2 3" xfId="2076"/>
    <cellStyle name="쉼표 [0] 14 3 2 2 3 2" xfId="2077"/>
    <cellStyle name="쉼표 [0] 14 3 2 2 3 2 2" xfId="2078"/>
    <cellStyle name="쉼표 [0] 14 3 2 2 3 3" xfId="2079"/>
    <cellStyle name="쉼표 [0] 14 3 2 2 4" xfId="2080"/>
    <cellStyle name="쉼표 [0] 14 3 2 2 4 2" xfId="2081"/>
    <cellStyle name="쉼표 [0] 14 3 2 2 5" xfId="2082"/>
    <cellStyle name="쉼표 [0] 14 3 2 3" xfId="2083"/>
    <cellStyle name="쉼표 [0] 14 3 2 3 2" xfId="2084"/>
    <cellStyle name="쉼표 [0] 14 3 2 3 2 2" xfId="2085"/>
    <cellStyle name="쉼표 [0] 14 3 2 3 2 2 2" xfId="2086"/>
    <cellStyle name="쉼표 [0] 14 3 2 3 2 3" xfId="2087"/>
    <cellStyle name="쉼표 [0] 14 3 2 3 3" xfId="2088"/>
    <cellStyle name="쉼표 [0] 14 3 2 3 3 2" xfId="2089"/>
    <cellStyle name="쉼표 [0] 14 3 2 3 4" xfId="2090"/>
    <cellStyle name="쉼표 [0] 14 3 2 4" xfId="2091"/>
    <cellStyle name="쉼표 [0] 14 3 2 4 2" xfId="2092"/>
    <cellStyle name="쉼표 [0] 14 3 2 4 2 2" xfId="2093"/>
    <cellStyle name="쉼표 [0] 14 3 2 4 3" xfId="2094"/>
    <cellStyle name="쉼표 [0] 14 3 2 5" xfId="2095"/>
    <cellStyle name="쉼표 [0] 14 3 2 5 2" xfId="2096"/>
    <cellStyle name="쉼표 [0] 14 3 2 6" xfId="2097"/>
    <cellStyle name="쉼표 [0] 14 3 3" xfId="2098"/>
    <cellStyle name="쉼표 [0] 14 3 3 2" xfId="2099"/>
    <cellStyle name="쉼표 [0] 14 3 3 2 2" xfId="2100"/>
    <cellStyle name="쉼표 [0] 14 3 3 2 2 2" xfId="2101"/>
    <cellStyle name="쉼표 [0] 14 3 3 2 2 2 2" xfId="2102"/>
    <cellStyle name="쉼표 [0] 14 3 3 2 2 3" xfId="2103"/>
    <cellStyle name="쉼표 [0] 14 3 3 2 3" xfId="2104"/>
    <cellStyle name="쉼표 [0] 14 3 3 2 3 2" xfId="2105"/>
    <cellStyle name="쉼표 [0] 14 3 3 2 4" xfId="2106"/>
    <cellStyle name="쉼표 [0] 14 3 3 3" xfId="2107"/>
    <cellStyle name="쉼표 [0] 14 3 3 3 2" xfId="2108"/>
    <cellStyle name="쉼표 [0] 14 3 3 3 2 2" xfId="2109"/>
    <cellStyle name="쉼표 [0] 14 3 3 3 3" xfId="2110"/>
    <cellStyle name="쉼표 [0] 14 3 3 4" xfId="2111"/>
    <cellStyle name="쉼표 [0] 14 3 3 4 2" xfId="2112"/>
    <cellStyle name="쉼표 [0] 14 3 3 5" xfId="2113"/>
    <cellStyle name="쉼표 [0] 14 3 4" xfId="2114"/>
    <cellStyle name="쉼표 [0] 14 3 4 2" xfId="2115"/>
    <cellStyle name="쉼표 [0] 14 3 4 2 2" xfId="2116"/>
    <cellStyle name="쉼표 [0] 14 3 4 2 2 2" xfId="2117"/>
    <cellStyle name="쉼표 [0] 14 3 4 2 3" xfId="2118"/>
    <cellStyle name="쉼표 [0] 14 3 4 3" xfId="2119"/>
    <cellStyle name="쉼표 [0] 14 3 4 3 2" xfId="2120"/>
    <cellStyle name="쉼표 [0] 14 3 4 4" xfId="2121"/>
    <cellStyle name="쉼표 [0] 14 3 5" xfId="2122"/>
    <cellStyle name="쉼표 [0] 14 3 5 2" xfId="2123"/>
    <cellStyle name="쉼표 [0] 14 3 5 2 2" xfId="2124"/>
    <cellStyle name="쉼표 [0] 14 3 5 3" xfId="2125"/>
    <cellStyle name="쉼표 [0] 14 3 6" xfId="2126"/>
    <cellStyle name="쉼표 [0] 14 3 6 2" xfId="2127"/>
    <cellStyle name="쉼표 [0] 14 3 7" xfId="2128"/>
    <cellStyle name="쉼표 [0] 14 4" xfId="2129"/>
    <cellStyle name="쉼표 [0] 14 4 2" xfId="2130"/>
    <cellStyle name="쉼표 [0] 14 4 2 2" xfId="2131"/>
    <cellStyle name="쉼표 [0] 14 4 2 2 2" xfId="2132"/>
    <cellStyle name="쉼표 [0] 14 4 2 2 2 2" xfId="2133"/>
    <cellStyle name="쉼표 [0] 14 4 2 2 2 2 2" xfId="2134"/>
    <cellStyle name="쉼표 [0] 14 4 2 2 2 3" xfId="2135"/>
    <cellStyle name="쉼표 [0] 14 4 2 2 3" xfId="2136"/>
    <cellStyle name="쉼표 [0] 14 4 2 2 3 2" xfId="2137"/>
    <cellStyle name="쉼표 [0] 14 4 2 2 4" xfId="2138"/>
    <cellStyle name="쉼표 [0] 14 4 2 3" xfId="2139"/>
    <cellStyle name="쉼표 [0] 14 4 2 3 2" xfId="2140"/>
    <cellStyle name="쉼표 [0] 14 4 2 3 2 2" xfId="2141"/>
    <cellStyle name="쉼표 [0] 14 4 2 3 3" xfId="2142"/>
    <cellStyle name="쉼표 [0] 14 4 2 4" xfId="2143"/>
    <cellStyle name="쉼표 [0] 14 4 2 4 2" xfId="2144"/>
    <cellStyle name="쉼표 [0] 14 4 2 5" xfId="2145"/>
    <cellStyle name="쉼표 [0] 14 4 3" xfId="2146"/>
    <cellStyle name="쉼표 [0] 14 4 3 2" xfId="2147"/>
    <cellStyle name="쉼표 [0] 14 4 3 2 2" xfId="2148"/>
    <cellStyle name="쉼표 [0] 14 4 3 2 2 2" xfId="2149"/>
    <cellStyle name="쉼표 [0] 14 4 3 2 3" xfId="2150"/>
    <cellStyle name="쉼표 [0] 14 4 3 3" xfId="2151"/>
    <cellStyle name="쉼표 [0] 14 4 3 3 2" xfId="2152"/>
    <cellStyle name="쉼표 [0] 14 4 3 4" xfId="2153"/>
    <cellStyle name="쉼표 [0] 14 4 4" xfId="2154"/>
    <cellStyle name="쉼표 [0] 14 4 4 2" xfId="2155"/>
    <cellStyle name="쉼표 [0] 14 4 4 2 2" xfId="2156"/>
    <cellStyle name="쉼표 [0] 14 4 4 3" xfId="2157"/>
    <cellStyle name="쉼표 [0] 14 4 5" xfId="2158"/>
    <cellStyle name="쉼표 [0] 14 4 5 2" xfId="2159"/>
    <cellStyle name="쉼표 [0] 14 4 6" xfId="2160"/>
    <cellStyle name="쉼표 [0] 14 5" xfId="2161"/>
    <cellStyle name="쉼표 [0] 14 5 2" xfId="2162"/>
    <cellStyle name="쉼표 [0] 14 5 2 2" xfId="2163"/>
    <cellStyle name="쉼표 [0] 14 5 2 2 2" xfId="2164"/>
    <cellStyle name="쉼표 [0] 14 5 2 2 2 2" xfId="2165"/>
    <cellStyle name="쉼표 [0] 14 5 2 2 3" xfId="2166"/>
    <cellStyle name="쉼표 [0] 14 5 2 3" xfId="2167"/>
    <cellStyle name="쉼표 [0] 14 5 2 3 2" xfId="2168"/>
    <cellStyle name="쉼표 [0] 14 5 2 4" xfId="2169"/>
    <cellStyle name="쉼표 [0] 14 5 3" xfId="2170"/>
    <cellStyle name="쉼표 [0] 14 5 3 2" xfId="2171"/>
    <cellStyle name="쉼표 [0] 14 5 3 2 2" xfId="2172"/>
    <cellStyle name="쉼표 [0] 14 5 3 3" xfId="2173"/>
    <cellStyle name="쉼표 [0] 14 5 4" xfId="2174"/>
    <cellStyle name="쉼표 [0] 14 5 4 2" xfId="2175"/>
    <cellStyle name="쉼표 [0] 14 5 5" xfId="2176"/>
    <cellStyle name="쉼표 [0] 14 6" xfId="2177"/>
    <cellStyle name="쉼표 [0] 14 6 2" xfId="2178"/>
    <cellStyle name="쉼표 [0] 14 6 2 2" xfId="2179"/>
    <cellStyle name="쉼표 [0] 14 6 2 2 2" xfId="2180"/>
    <cellStyle name="쉼표 [0] 14 6 2 3" xfId="2181"/>
    <cellStyle name="쉼표 [0] 14 6 3" xfId="2182"/>
    <cellStyle name="쉼표 [0] 14 6 3 2" xfId="2183"/>
    <cellStyle name="쉼표 [0] 14 6 4" xfId="2184"/>
    <cellStyle name="쉼표 [0] 14 7" xfId="2185"/>
    <cellStyle name="쉼표 [0] 14 7 2" xfId="2186"/>
    <cellStyle name="쉼표 [0] 14 7 2 2" xfId="2187"/>
    <cellStyle name="쉼표 [0] 14 7 3" xfId="2188"/>
    <cellStyle name="쉼표 [0] 14 8" xfId="2189"/>
    <cellStyle name="쉼표 [0] 14 8 2" xfId="2190"/>
    <cellStyle name="쉼표 [0] 14 9" xfId="2191"/>
    <cellStyle name="쉼표 [0] 15" xfId="2192"/>
    <cellStyle name="쉼표 [0] 15 2" xfId="2193"/>
    <cellStyle name="쉼표 [0] 15 2 2" xfId="2194"/>
    <cellStyle name="쉼표 [0] 15 2 2 2" xfId="2195"/>
    <cellStyle name="쉼표 [0] 15 2 2 2 2" xfId="2196"/>
    <cellStyle name="쉼표 [0] 15 2 2 2 2 2" xfId="2197"/>
    <cellStyle name="쉼표 [0] 15 2 2 2 2 2 2" xfId="2198"/>
    <cellStyle name="쉼표 [0] 15 2 2 2 2 2 2 2" xfId="2199"/>
    <cellStyle name="쉼표 [0] 15 2 2 2 2 2 2 2 2" xfId="2200"/>
    <cellStyle name="쉼표 [0] 15 2 2 2 2 2 2 3" xfId="2201"/>
    <cellStyle name="쉼표 [0] 15 2 2 2 2 2 3" xfId="2202"/>
    <cellStyle name="쉼표 [0] 15 2 2 2 2 2 3 2" xfId="2203"/>
    <cellStyle name="쉼표 [0] 15 2 2 2 2 2 4" xfId="2204"/>
    <cellStyle name="쉼표 [0] 15 2 2 2 2 3" xfId="2205"/>
    <cellStyle name="쉼표 [0] 15 2 2 2 2 3 2" xfId="2206"/>
    <cellStyle name="쉼표 [0] 15 2 2 2 2 3 2 2" xfId="2207"/>
    <cellStyle name="쉼표 [0] 15 2 2 2 2 3 3" xfId="2208"/>
    <cellStyle name="쉼표 [0] 15 2 2 2 2 4" xfId="2209"/>
    <cellStyle name="쉼표 [0] 15 2 2 2 2 4 2" xfId="2210"/>
    <cellStyle name="쉼표 [0] 15 2 2 2 2 5" xfId="2211"/>
    <cellStyle name="쉼표 [0] 15 2 2 2 3" xfId="2212"/>
    <cellStyle name="쉼표 [0] 15 2 2 2 3 2" xfId="2213"/>
    <cellStyle name="쉼표 [0] 15 2 2 2 3 2 2" xfId="2214"/>
    <cellStyle name="쉼표 [0] 15 2 2 2 3 2 2 2" xfId="2215"/>
    <cellStyle name="쉼표 [0] 15 2 2 2 3 2 3" xfId="2216"/>
    <cellStyle name="쉼표 [0] 15 2 2 2 3 3" xfId="2217"/>
    <cellStyle name="쉼표 [0] 15 2 2 2 3 3 2" xfId="2218"/>
    <cellStyle name="쉼표 [0] 15 2 2 2 3 4" xfId="2219"/>
    <cellStyle name="쉼표 [0] 15 2 2 2 4" xfId="2220"/>
    <cellStyle name="쉼표 [0] 15 2 2 2 4 2" xfId="2221"/>
    <cellStyle name="쉼표 [0] 15 2 2 2 4 2 2" xfId="2222"/>
    <cellStyle name="쉼표 [0] 15 2 2 2 4 3" xfId="2223"/>
    <cellStyle name="쉼표 [0] 15 2 2 2 5" xfId="2224"/>
    <cellStyle name="쉼표 [0] 15 2 2 2 5 2" xfId="2225"/>
    <cellStyle name="쉼표 [0] 15 2 2 2 6" xfId="2226"/>
    <cellStyle name="쉼표 [0] 15 2 2 3" xfId="2227"/>
    <cellStyle name="쉼표 [0] 15 2 2 3 2" xfId="2228"/>
    <cellStyle name="쉼표 [0] 15 2 2 3 2 2" xfId="2229"/>
    <cellStyle name="쉼표 [0] 15 2 2 3 2 2 2" xfId="2230"/>
    <cellStyle name="쉼표 [0] 15 2 2 3 2 2 2 2" xfId="2231"/>
    <cellStyle name="쉼표 [0] 15 2 2 3 2 2 3" xfId="2232"/>
    <cellStyle name="쉼표 [0] 15 2 2 3 2 3" xfId="2233"/>
    <cellStyle name="쉼표 [0] 15 2 2 3 2 3 2" xfId="2234"/>
    <cellStyle name="쉼표 [0] 15 2 2 3 2 4" xfId="2235"/>
    <cellStyle name="쉼표 [0] 15 2 2 3 3" xfId="2236"/>
    <cellStyle name="쉼표 [0] 15 2 2 3 3 2" xfId="2237"/>
    <cellStyle name="쉼표 [0] 15 2 2 3 3 2 2" xfId="2238"/>
    <cellStyle name="쉼표 [0] 15 2 2 3 3 3" xfId="2239"/>
    <cellStyle name="쉼표 [0] 15 2 2 3 4" xfId="2240"/>
    <cellStyle name="쉼표 [0] 15 2 2 3 4 2" xfId="2241"/>
    <cellStyle name="쉼표 [0] 15 2 2 3 5" xfId="2242"/>
    <cellStyle name="쉼표 [0] 15 2 2 4" xfId="2243"/>
    <cellStyle name="쉼표 [0] 15 2 2 4 2" xfId="2244"/>
    <cellStyle name="쉼표 [0] 15 2 2 4 2 2" xfId="2245"/>
    <cellStyle name="쉼표 [0] 15 2 2 4 2 2 2" xfId="2246"/>
    <cellStyle name="쉼표 [0] 15 2 2 4 2 3" xfId="2247"/>
    <cellStyle name="쉼표 [0] 15 2 2 4 3" xfId="2248"/>
    <cellStyle name="쉼표 [0] 15 2 2 4 3 2" xfId="2249"/>
    <cellStyle name="쉼표 [0] 15 2 2 4 4" xfId="2250"/>
    <cellStyle name="쉼표 [0] 15 2 2 5" xfId="2251"/>
    <cellStyle name="쉼표 [0] 15 2 2 5 2" xfId="2252"/>
    <cellStyle name="쉼표 [0] 15 2 2 5 2 2" xfId="2253"/>
    <cellStyle name="쉼표 [0] 15 2 2 5 3" xfId="2254"/>
    <cellStyle name="쉼표 [0] 15 2 2 6" xfId="2255"/>
    <cellStyle name="쉼표 [0] 15 2 2 6 2" xfId="2256"/>
    <cellStyle name="쉼표 [0] 15 2 2 7" xfId="2257"/>
    <cellStyle name="쉼표 [0] 15 2 3" xfId="2258"/>
    <cellStyle name="쉼표 [0] 15 2 3 2" xfId="2259"/>
    <cellStyle name="쉼표 [0] 15 2 3 2 2" xfId="2260"/>
    <cellStyle name="쉼표 [0] 15 2 3 2 2 2" xfId="2261"/>
    <cellStyle name="쉼표 [0] 15 2 3 2 2 2 2" xfId="2262"/>
    <cellStyle name="쉼표 [0] 15 2 3 2 2 2 2 2" xfId="2263"/>
    <cellStyle name="쉼표 [0] 15 2 3 2 2 2 3" xfId="2264"/>
    <cellStyle name="쉼표 [0] 15 2 3 2 2 3" xfId="2265"/>
    <cellStyle name="쉼표 [0] 15 2 3 2 2 3 2" xfId="2266"/>
    <cellStyle name="쉼표 [0] 15 2 3 2 2 4" xfId="2267"/>
    <cellStyle name="쉼표 [0] 15 2 3 2 3" xfId="2268"/>
    <cellStyle name="쉼표 [0] 15 2 3 2 3 2" xfId="2269"/>
    <cellStyle name="쉼표 [0] 15 2 3 2 3 2 2" xfId="2270"/>
    <cellStyle name="쉼표 [0] 15 2 3 2 3 3" xfId="2271"/>
    <cellStyle name="쉼표 [0] 15 2 3 2 4" xfId="2272"/>
    <cellStyle name="쉼표 [0] 15 2 3 2 4 2" xfId="2273"/>
    <cellStyle name="쉼표 [0] 15 2 3 2 5" xfId="2274"/>
    <cellStyle name="쉼표 [0] 15 2 3 3" xfId="2275"/>
    <cellStyle name="쉼표 [0] 15 2 3 3 2" xfId="2276"/>
    <cellStyle name="쉼표 [0] 15 2 3 3 2 2" xfId="2277"/>
    <cellStyle name="쉼표 [0] 15 2 3 3 2 2 2" xfId="2278"/>
    <cellStyle name="쉼표 [0] 15 2 3 3 2 3" xfId="2279"/>
    <cellStyle name="쉼표 [0] 15 2 3 3 3" xfId="2280"/>
    <cellStyle name="쉼표 [0] 15 2 3 3 3 2" xfId="2281"/>
    <cellStyle name="쉼표 [0] 15 2 3 3 4" xfId="2282"/>
    <cellStyle name="쉼표 [0] 15 2 3 4" xfId="2283"/>
    <cellStyle name="쉼표 [0] 15 2 3 4 2" xfId="2284"/>
    <cellStyle name="쉼표 [0] 15 2 3 4 2 2" xfId="2285"/>
    <cellStyle name="쉼표 [0] 15 2 3 4 3" xfId="2286"/>
    <cellStyle name="쉼표 [0] 15 2 3 5" xfId="2287"/>
    <cellStyle name="쉼표 [0] 15 2 3 5 2" xfId="2288"/>
    <cellStyle name="쉼표 [0] 15 2 3 6" xfId="2289"/>
    <cellStyle name="쉼표 [0] 15 2 4" xfId="2290"/>
    <cellStyle name="쉼표 [0] 15 2 4 2" xfId="2291"/>
    <cellStyle name="쉼표 [0] 15 2 4 2 2" xfId="2292"/>
    <cellStyle name="쉼표 [0] 15 2 4 2 2 2" xfId="2293"/>
    <cellStyle name="쉼표 [0] 15 2 4 2 2 2 2" xfId="2294"/>
    <cellStyle name="쉼표 [0] 15 2 4 2 2 3" xfId="2295"/>
    <cellStyle name="쉼표 [0] 15 2 4 2 3" xfId="2296"/>
    <cellStyle name="쉼표 [0] 15 2 4 2 3 2" xfId="2297"/>
    <cellStyle name="쉼표 [0] 15 2 4 2 4" xfId="2298"/>
    <cellStyle name="쉼표 [0] 15 2 4 3" xfId="2299"/>
    <cellStyle name="쉼표 [0] 15 2 4 3 2" xfId="2300"/>
    <cellStyle name="쉼표 [0] 15 2 4 3 2 2" xfId="2301"/>
    <cellStyle name="쉼표 [0] 15 2 4 3 3" xfId="2302"/>
    <cellStyle name="쉼표 [0] 15 2 4 4" xfId="2303"/>
    <cellStyle name="쉼표 [0] 15 2 4 4 2" xfId="2304"/>
    <cellStyle name="쉼표 [0] 15 2 4 5" xfId="2305"/>
    <cellStyle name="쉼표 [0] 15 2 5" xfId="2306"/>
    <cellStyle name="쉼표 [0] 15 2 5 2" xfId="2307"/>
    <cellStyle name="쉼표 [0] 15 2 5 2 2" xfId="2308"/>
    <cellStyle name="쉼표 [0] 15 2 5 2 2 2" xfId="2309"/>
    <cellStyle name="쉼표 [0] 15 2 5 2 3" xfId="2310"/>
    <cellStyle name="쉼표 [0] 15 2 5 3" xfId="2311"/>
    <cellStyle name="쉼표 [0] 15 2 5 3 2" xfId="2312"/>
    <cellStyle name="쉼표 [0] 15 2 5 4" xfId="2313"/>
    <cellStyle name="쉼표 [0] 15 2 6" xfId="2314"/>
    <cellStyle name="쉼표 [0] 15 2 6 2" xfId="2315"/>
    <cellStyle name="쉼표 [0] 15 2 6 2 2" xfId="2316"/>
    <cellStyle name="쉼표 [0] 15 2 6 3" xfId="2317"/>
    <cellStyle name="쉼표 [0] 15 2 7" xfId="2318"/>
    <cellStyle name="쉼표 [0] 15 2 7 2" xfId="2319"/>
    <cellStyle name="쉼표 [0] 15 2 8" xfId="2320"/>
    <cellStyle name="쉼표 [0] 15 3" xfId="2321"/>
    <cellStyle name="쉼표 [0] 15 3 2" xfId="2322"/>
    <cellStyle name="쉼표 [0] 15 3 2 2" xfId="2323"/>
    <cellStyle name="쉼표 [0] 15 3 2 2 2" xfId="2324"/>
    <cellStyle name="쉼표 [0] 15 3 2 2 2 2" xfId="2325"/>
    <cellStyle name="쉼표 [0] 15 3 2 2 2 2 2" xfId="2326"/>
    <cellStyle name="쉼표 [0] 15 3 2 2 2 2 2 2" xfId="2327"/>
    <cellStyle name="쉼표 [0] 15 3 2 2 2 2 3" xfId="2328"/>
    <cellStyle name="쉼표 [0] 15 3 2 2 2 3" xfId="2329"/>
    <cellStyle name="쉼표 [0] 15 3 2 2 2 3 2" xfId="2330"/>
    <cellStyle name="쉼표 [0] 15 3 2 2 2 4" xfId="2331"/>
    <cellStyle name="쉼표 [0] 15 3 2 2 3" xfId="2332"/>
    <cellStyle name="쉼표 [0] 15 3 2 2 3 2" xfId="2333"/>
    <cellStyle name="쉼표 [0] 15 3 2 2 3 2 2" xfId="2334"/>
    <cellStyle name="쉼표 [0] 15 3 2 2 3 3" xfId="2335"/>
    <cellStyle name="쉼표 [0] 15 3 2 2 4" xfId="2336"/>
    <cellStyle name="쉼표 [0] 15 3 2 2 4 2" xfId="2337"/>
    <cellStyle name="쉼표 [0] 15 3 2 2 5" xfId="2338"/>
    <cellStyle name="쉼표 [0] 15 3 2 3" xfId="2339"/>
    <cellStyle name="쉼표 [0] 15 3 2 3 2" xfId="2340"/>
    <cellStyle name="쉼표 [0] 15 3 2 3 2 2" xfId="2341"/>
    <cellStyle name="쉼표 [0] 15 3 2 3 2 2 2" xfId="2342"/>
    <cellStyle name="쉼표 [0] 15 3 2 3 2 3" xfId="2343"/>
    <cellStyle name="쉼표 [0] 15 3 2 3 3" xfId="2344"/>
    <cellStyle name="쉼표 [0] 15 3 2 3 3 2" xfId="2345"/>
    <cellStyle name="쉼표 [0] 15 3 2 3 4" xfId="2346"/>
    <cellStyle name="쉼표 [0] 15 3 2 4" xfId="2347"/>
    <cellStyle name="쉼표 [0] 15 3 2 4 2" xfId="2348"/>
    <cellStyle name="쉼표 [0] 15 3 2 4 2 2" xfId="2349"/>
    <cellStyle name="쉼표 [0] 15 3 2 4 3" xfId="2350"/>
    <cellStyle name="쉼표 [0] 15 3 2 5" xfId="2351"/>
    <cellStyle name="쉼표 [0] 15 3 2 5 2" xfId="2352"/>
    <cellStyle name="쉼표 [0] 15 3 2 6" xfId="2353"/>
    <cellStyle name="쉼표 [0] 15 3 3" xfId="2354"/>
    <cellStyle name="쉼표 [0] 15 3 3 2" xfId="2355"/>
    <cellStyle name="쉼표 [0] 15 3 3 2 2" xfId="2356"/>
    <cellStyle name="쉼표 [0] 15 3 3 2 2 2" xfId="2357"/>
    <cellStyle name="쉼표 [0] 15 3 3 2 2 2 2" xfId="2358"/>
    <cellStyle name="쉼표 [0] 15 3 3 2 2 3" xfId="2359"/>
    <cellStyle name="쉼표 [0] 15 3 3 2 3" xfId="2360"/>
    <cellStyle name="쉼표 [0] 15 3 3 2 3 2" xfId="2361"/>
    <cellStyle name="쉼표 [0] 15 3 3 2 4" xfId="2362"/>
    <cellStyle name="쉼표 [0] 15 3 3 3" xfId="2363"/>
    <cellStyle name="쉼표 [0] 15 3 3 3 2" xfId="2364"/>
    <cellStyle name="쉼표 [0] 15 3 3 3 2 2" xfId="2365"/>
    <cellStyle name="쉼표 [0] 15 3 3 3 3" xfId="2366"/>
    <cellStyle name="쉼표 [0] 15 3 3 4" xfId="2367"/>
    <cellStyle name="쉼표 [0] 15 3 3 4 2" xfId="2368"/>
    <cellStyle name="쉼표 [0] 15 3 3 5" xfId="2369"/>
    <cellStyle name="쉼표 [0] 15 3 4" xfId="2370"/>
    <cellStyle name="쉼표 [0] 15 3 4 2" xfId="2371"/>
    <cellStyle name="쉼표 [0] 15 3 4 2 2" xfId="2372"/>
    <cellStyle name="쉼표 [0] 15 3 4 2 2 2" xfId="2373"/>
    <cellStyle name="쉼표 [0] 15 3 4 2 3" xfId="2374"/>
    <cellStyle name="쉼표 [0] 15 3 4 3" xfId="2375"/>
    <cellStyle name="쉼표 [0] 15 3 4 3 2" xfId="2376"/>
    <cellStyle name="쉼표 [0] 15 3 4 4" xfId="2377"/>
    <cellStyle name="쉼표 [0] 15 3 5" xfId="2378"/>
    <cellStyle name="쉼표 [0] 15 3 5 2" xfId="2379"/>
    <cellStyle name="쉼표 [0] 15 3 5 2 2" xfId="2380"/>
    <cellStyle name="쉼표 [0] 15 3 5 3" xfId="2381"/>
    <cellStyle name="쉼표 [0] 15 3 6" xfId="2382"/>
    <cellStyle name="쉼표 [0] 15 3 6 2" xfId="2383"/>
    <cellStyle name="쉼표 [0] 15 3 7" xfId="2384"/>
    <cellStyle name="쉼표 [0] 15 4" xfId="2385"/>
    <cellStyle name="쉼표 [0] 15 4 2" xfId="2386"/>
    <cellStyle name="쉼표 [0] 15 4 2 2" xfId="2387"/>
    <cellStyle name="쉼표 [0] 15 4 2 2 2" xfId="2388"/>
    <cellStyle name="쉼표 [0] 15 4 2 2 2 2" xfId="2389"/>
    <cellStyle name="쉼표 [0] 15 4 2 2 2 2 2" xfId="2390"/>
    <cellStyle name="쉼표 [0] 15 4 2 2 2 3" xfId="2391"/>
    <cellStyle name="쉼표 [0] 15 4 2 2 3" xfId="2392"/>
    <cellStyle name="쉼표 [0] 15 4 2 2 3 2" xfId="2393"/>
    <cellStyle name="쉼표 [0] 15 4 2 2 4" xfId="2394"/>
    <cellStyle name="쉼표 [0] 15 4 2 3" xfId="2395"/>
    <cellStyle name="쉼표 [0] 15 4 2 3 2" xfId="2396"/>
    <cellStyle name="쉼표 [0] 15 4 2 3 2 2" xfId="2397"/>
    <cellStyle name="쉼표 [0] 15 4 2 3 3" xfId="2398"/>
    <cellStyle name="쉼표 [0] 15 4 2 4" xfId="2399"/>
    <cellStyle name="쉼표 [0] 15 4 2 4 2" xfId="2400"/>
    <cellStyle name="쉼표 [0] 15 4 2 5" xfId="2401"/>
    <cellStyle name="쉼표 [0] 15 4 3" xfId="2402"/>
    <cellStyle name="쉼표 [0] 15 4 3 2" xfId="2403"/>
    <cellStyle name="쉼표 [0] 15 4 3 2 2" xfId="2404"/>
    <cellStyle name="쉼표 [0] 15 4 3 2 2 2" xfId="2405"/>
    <cellStyle name="쉼표 [0] 15 4 3 2 3" xfId="2406"/>
    <cellStyle name="쉼표 [0] 15 4 3 3" xfId="2407"/>
    <cellStyle name="쉼표 [0] 15 4 3 3 2" xfId="2408"/>
    <cellStyle name="쉼표 [0] 15 4 3 4" xfId="2409"/>
    <cellStyle name="쉼표 [0] 15 4 4" xfId="2410"/>
    <cellStyle name="쉼표 [0] 15 4 4 2" xfId="2411"/>
    <cellStyle name="쉼표 [0] 15 4 4 2 2" xfId="2412"/>
    <cellStyle name="쉼표 [0] 15 4 4 3" xfId="2413"/>
    <cellStyle name="쉼표 [0] 15 4 5" xfId="2414"/>
    <cellStyle name="쉼표 [0] 15 4 5 2" xfId="2415"/>
    <cellStyle name="쉼표 [0] 15 4 6" xfId="2416"/>
    <cellStyle name="쉼표 [0] 15 5" xfId="2417"/>
    <cellStyle name="쉼표 [0] 15 5 2" xfId="2418"/>
    <cellStyle name="쉼표 [0] 15 5 2 2" xfId="2419"/>
    <cellStyle name="쉼표 [0] 15 5 2 2 2" xfId="2420"/>
    <cellStyle name="쉼표 [0] 15 5 2 2 2 2" xfId="2421"/>
    <cellStyle name="쉼표 [0] 15 5 2 2 3" xfId="2422"/>
    <cellStyle name="쉼표 [0] 15 5 2 3" xfId="2423"/>
    <cellStyle name="쉼표 [0] 15 5 2 3 2" xfId="2424"/>
    <cellStyle name="쉼표 [0] 15 5 2 4" xfId="2425"/>
    <cellStyle name="쉼표 [0] 15 5 3" xfId="2426"/>
    <cellStyle name="쉼표 [0] 15 5 3 2" xfId="2427"/>
    <cellStyle name="쉼표 [0] 15 5 3 2 2" xfId="2428"/>
    <cellStyle name="쉼표 [0] 15 5 3 3" xfId="2429"/>
    <cellStyle name="쉼표 [0] 15 5 4" xfId="2430"/>
    <cellStyle name="쉼표 [0] 15 5 4 2" xfId="2431"/>
    <cellStyle name="쉼표 [0] 15 5 5" xfId="2432"/>
    <cellStyle name="쉼표 [0] 15 6" xfId="2433"/>
    <cellStyle name="쉼표 [0] 15 6 2" xfId="2434"/>
    <cellStyle name="쉼표 [0] 15 6 2 2" xfId="2435"/>
    <cellStyle name="쉼표 [0] 15 6 2 2 2" xfId="2436"/>
    <cellStyle name="쉼표 [0] 15 6 2 3" xfId="2437"/>
    <cellStyle name="쉼표 [0] 15 6 3" xfId="2438"/>
    <cellStyle name="쉼표 [0] 15 6 3 2" xfId="2439"/>
    <cellStyle name="쉼표 [0] 15 6 4" xfId="2440"/>
    <cellStyle name="쉼표 [0] 15 7" xfId="2441"/>
    <cellStyle name="쉼표 [0] 15 7 2" xfId="2442"/>
    <cellStyle name="쉼표 [0] 15 7 2 2" xfId="2443"/>
    <cellStyle name="쉼표 [0] 15 7 3" xfId="2444"/>
    <cellStyle name="쉼표 [0] 15 8" xfId="2445"/>
    <cellStyle name="쉼표 [0] 15 8 2" xfId="2446"/>
    <cellStyle name="쉼표 [0] 15 9" xfId="2447"/>
    <cellStyle name="쉼표 [0] 16" xfId="2448"/>
    <cellStyle name="쉼표 [0] 16 2" xfId="2449"/>
    <cellStyle name="쉼표 [0] 16 2 2" xfId="2450"/>
    <cellStyle name="쉼표 [0] 16 2 2 2" xfId="2451"/>
    <cellStyle name="쉼표 [0] 16 2 2 2 2" xfId="2452"/>
    <cellStyle name="쉼표 [0] 16 2 2 2 2 2" xfId="2453"/>
    <cellStyle name="쉼표 [0] 16 2 2 2 2 2 2" xfId="2454"/>
    <cellStyle name="쉼표 [0] 16 2 2 2 2 2 2 2" xfId="2455"/>
    <cellStyle name="쉼표 [0] 16 2 2 2 2 2 2 2 2" xfId="2456"/>
    <cellStyle name="쉼표 [0] 16 2 2 2 2 2 2 3" xfId="2457"/>
    <cellStyle name="쉼표 [0] 16 2 2 2 2 2 3" xfId="2458"/>
    <cellStyle name="쉼표 [0] 16 2 2 2 2 2 3 2" xfId="2459"/>
    <cellStyle name="쉼표 [0] 16 2 2 2 2 2 4" xfId="2460"/>
    <cellStyle name="쉼표 [0] 16 2 2 2 2 3" xfId="2461"/>
    <cellStyle name="쉼표 [0] 16 2 2 2 2 3 2" xfId="2462"/>
    <cellStyle name="쉼표 [0] 16 2 2 2 2 3 2 2" xfId="2463"/>
    <cellStyle name="쉼표 [0] 16 2 2 2 2 3 3" xfId="2464"/>
    <cellStyle name="쉼표 [0] 16 2 2 2 2 4" xfId="2465"/>
    <cellStyle name="쉼표 [0] 16 2 2 2 2 4 2" xfId="2466"/>
    <cellStyle name="쉼표 [0] 16 2 2 2 2 5" xfId="2467"/>
    <cellStyle name="쉼표 [0] 16 2 2 2 3" xfId="2468"/>
    <cellStyle name="쉼표 [0] 16 2 2 2 3 2" xfId="2469"/>
    <cellStyle name="쉼표 [0] 16 2 2 2 3 2 2" xfId="2470"/>
    <cellStyle name="쉼표 [0] 16 2 2 2 3 2 2 2" xfId="2471"/>
    <cellStyle name="쉼표 [0] 16 2 2 2 3 2 3" xfId="2472"/>
    <cellStyle name="쉼표 [0] 16 2 2 2 3 3" xfId="2473"/>
    <cellStyle name="쉼표 [0] 16 2 2 2 3 3 2" xfId="2474"/>
    <cellStyle name="쉼표 [0] 16 2 2 2 3 4" xfId="2475"/>
    <cellStyle name="쉼표 [0] 16 2 2 2 4" xfId="2476"/>
    <cellStyle name="쉼표 [0] 16 2 2 2 4 2" xfId="2477"/>
    <cellStyle name="쉼표 [0] 16 2 2 2 4 2 2" xfId="2478"/>
    <cellStyle name="쉼표 [0] 16 2 2 2 4 3" xfId="2479"/>
    <cellStyle name="쉼표 [0] 16 2 2 2 5" xfId="2480"/>
    <cellStyle name="쉼표 [0] 16 2 2 2 5 2" xfId="2481"/>
    <cellStyle name="쉼표 [0] 16 2 2 2 6" xfId="2482"/>
    <cellStyle name="쉼표 [0] 16 2 2 3" xfId="2483"/>
    <cellStyle name="쉼표 [0] 16 2 2 3 2" xfId="2484"/>
    <cellStyle name="쉼표 [0] 16 2 2 3 2 2" xfId="2485"/>
    <cellStyle name="쉼표 [0] 16 2 2 3 2 2 2" xfId="2486"/>
    <cellStyle name="쉼표 [0] 16 2 2 3 2 2 2 2" xfId="2487"/>
    <cellStyle name="쉼표 [0] 16 2 2 3 2 2 3" xfId="2488"/>
    <cellStyle name="쉼표 [0] 16 2 2 3 2 3" xfId="2489"/>
    <cellStyle name="쉼표 [0] 16 2 2 3 2 3 2" xfId="2490"/>
    <cellStyle name="쉼표 [0] 16 2 2 3 2 4" xfId="2491"/>
    <cellStyle name="쉼표 [0] 16 2 2 3 3" xfId="2492"/>
    <cellStyle name="쉼표 [0] 16 2 2 3 3 2" xfId="2493"/>
    <cellStyle name="쉼표 [0] 16 2 2 3 3 2 2" xfId="2494"/>
    <cellStyle name="쉼표 [0] 16 2 2 3 3 3" xfId="2495"/>
    <cellStyle name="쉼표 [0] 16 2 2 3 4" xfId="2496"/>
    <cellStyle name="쉼표 [0] 16 2 2 3 4 2" xfId="2497"/>
    <cellStyle name="쉼표 [0] 16 2 2 3 5" xfId="2498"/>
    <cellStyle name="쉼표 [0] 16 2 2 4" xfId="2499"/>
    <cellStyle name="쉼표 [0] 16 2 2 4 2" xfId="2500"/>
    <cellStyle name="쉼표 [0] 16 2 2 4 2 2" xfId="2501"/>
    <cellStyle name="쉼표 [0] 16 2 2 4 2 2 2" xfId="2502"/>
    <cellStyle name="쉼표 [0] 16 2 2 4 2 3" xfId="2503"/>
    <cellStyle name="쉼표 [0] 16 2 2 4 3" xfId="2504"/>
    <cellStyle name="쉼표 [0] 16 2 2 4 3 2" xfId="2505"/>
    <cellStyle name="쉼표 [0] 16 2 2 4 4" xfId="2506"/>
    <cellStyle name="쉼표 [0] 16 2 2 5" xfId="2507"/>
    <cellStyle name="쉼표 [0] 16 2 2 5 2" xfId="2508"/>
    <cellStyle name="쉼표 [0] 16 2 2 5 2 2" xfId="2509"/>
    <cellStyle name="쉼표 [0] 16 2 2 5 3" xfId="2510"/>
    <cellStyle name="쉼표 [0] 16 2 2 6" xfId="2511"/>
    <cellStyle name="쉼표 [0] 16 2 2 6 2" xfId="2512"/>
    <cellStyle name="쉼표 [0] 16 2 2 7" xfId="2513"/>
    <cellStyle name="쉼표 [0] 16 2 3" xfId="2514"/>
    <cellStyle name="쉼표 [0] 16 2 3 2" xfId="2515"/>
    <cellStyle name="쉼표 [0] 16 2 3 2 2" xfId="2516"/>
    <cellStyle name="쉼표 [0] 16 2 3 2 2 2" xfId="2517"/>
    <cellStyle name="쉼표 [0] 16 2 3 2 2 2 2" xfId="2518"/>
    <cellStyle name="쉼표 [0] 16 2 3 2 2 2 2 2" xfId="2519"/>
    <cellStyle name="쉼표 [0] 16 2 3 2 2 2 3" xfId="2520"/>
    <cellStyle name="쉼표 [0] 16 2 3 2 2 3" xfId="2521"/>
    <cellStyle name="쉼표 [0] 16 2 3 2 2 3 2" xfId="2522"/>
    <cellStyle name="쉼표 [0] 16 2 3 2 2 4" xfId="2523"/>
    <cellStyle name="쉼표 [0] 16 2 3 2 3" xfId="2524"/>
    <cellStyle name="쉼표 [0] 16 2 3 2 3 2" xfId="2525"/>
    <cellStyle name="쉼표 [0] 16 2 3 2 3 2 2" xfId="2526"/>
    <cellStyle name="쉼표 [0] 16 2 3 2 3 3" xfId="2527"/>
    <cellStyle name="쉼표 [0] 16 2 3 2 4" xfId="2528"/>
    <cellStyle name="쉼표 [0] 16 2 3 2 4 2" xfId="2529"/>
    <cellStyle name="쉼표 [0] 16 2 3 2 5" xfId="2530"/>
    <cellStyle name="쉼표 [0] 16 2 3 3" xfId="2531"/>
    <cellStyle name="쉼표 [0] 16 2 3 3 2" xfId="2532"/>
    <cellStyle name="쉼표 [0] 16 2 3 3 2 2" xfId="2533"/>
    <cellStyle name="쉼표 [0] 16 2 3 3 2 2 2" xfId="2534"/>
    <cellStyle name="쉼표 [0] 16 2 3 3 2 3" xfId="2535"/>
    <cellStyle name="쉼표 [0] 16 2 3 3 3" xfId="2536"/>
    <cellStyle name="쉼표 [0] 16 2 3 3 3 2" xfId="2537"/>
    <cellStyle name="쉼표 [0] 16 2 3 3 4" xfId="2538"/>
    <cellStyle name="쉼표 [0] 16 2 3 4" xfId="2539"/>
    <cellStyle name="쉼표 [0] 16 2 3 4 2" xfId="2540"/>
    <cellStyle name="쉼표 [0] 16 2 3 4 2 2" xfId="2541"/>
    <cellStyle name="쉼표 [0] 16 2 3 4 3" xfId="2542"/>
    <cellStyle name="쉼표 [0] 16 2 3 5" xfId="2543"/>
    <cellStyle name="쉼표 [0] 16 2 3 5 2" xfId="2544"/>
    <cellStyle name="쉼표 [0] 16 2 3 6" xfId="2545"/>
    <cellStyle name="쉼표 [0] 16 2 4" xfId="2546"/>
    <cellStyle name="쉼표 [0] 16 2 4 2" xfId="2547"/>
    <cellStyle name="쉼표 [0] 16 2 4 2 2" xfId="2548"/>
    <cellStyle name="쉼표 [0] 16 2 4 2 2 2" xfId="2549"/>
    <cellStyle name="쉼표 [0] 16 2 4 2 2 2 2" xfId="2550"/>
    <cellStyle name="쉼표 [0] 16 2 4 2 2 3" xfId="2551"/>
    <cellStyle name="쉼표 [0] 16 2 4 2 3" xfId="2552"/>
    <cellStyle name="쉼표 [0] 16 2 4 2 3 2" xfId="2553"/>
    <cellStyle name="쉼표 [0] 16 2 4 2 4" xfId="2554"/>
    <cellStyle name="쉼표 [0] 16 2 4 3" xfId="2555"/>
    <cellStyle name="쉼표 [0] 16 2 4 3 2" xfId="2556"/>
    <cellStyle name="쉼표 [0] 16 2 4 3 2 2" xfId="2557"/>
    <cellStyle name="쉼표 [0] 16 2 4 3 3" xfId="2558"/>
    <cellStyle name="쉼표 [0] 16 2 4 4" xfId="2559"/>
    <cellStyle name="쉼표 [0] 16 2 4 4 2" xfId="2560"/>
    <cellStyle name="쉼표 [0] 16 2 4 5" xfId="2561"/>
    <cellStyle name="쉼표 [0] 16 2 5" xfId="2562"/>
    <cellStyle name="쉼표 [0] 16 2 5 2" xfId="2563"/>
    <cellStyle name="쉼표 [0] 16 2 5 2 2" xfId="2564"/>
    <cellStyle name="쉼표 [0] 16 2 5 2 2 2" xfId="2565"/>
    <cellStyle name="쉼표 [0] 16 2 5 2 3" xfId="2566"/>
    <cellStyle name="쉼표 [0] 16 2 5 3" xfId="2567"/>
    <cellStyle name="쉼표 [0] 16 2 5 3 2" xfId="2568"/>
    <cellStyle name="쉼표 [0] 16 2 5 4" xfId="2569"/>
    <cellStyle name="쉼표 [0] 16 2 6" xfId="2570"/>
    <cellStyle name="쉼표 [0] 16 2 6 2" xfId="2571"/>
    <cellStyle name="쉼표 [0] 16 2 6 2 2" xfId="2572"/>
    <cellStyle name="쉼표 [0] 16 2 6 3" xfId="2573"/>
    <cellStyle name="쉼표 [0] 16 2 7" xfId="2574"/>
    <cellStyle name="쉼표 [0] 16 2 7 2" xfId="2575"/>
    <cellStyle name="쉼표 [0] 16 2 8" xfId="2576"/>
    <cellStyle name="쉼표 [0] 16 3" xfId="2577"/>
    <cellStyle name="쉼표 [0] 16 3 2" xfId="2578"/>
    <cellStyle name="쉼표 [0] 16 3 2 2" xfId="2579"/>
    <cellStyle name="쉼표 [0] 16 3 2 2 2" xfId="2580"/>
    <cellStyle name="쉼표 [0] 16 3 2 2 2 2" xfId="2581"/>
    <cellStyle name="쉼표 [0] 16 3 2 2 2 2 2" xfId="2582"/>
    <cellStyle name="쉼표 [0] 16 3 2 2 2 2 2 2" xfId="2583"/>
    <cellStyle name="쉼표 [0] 16 3 2 2 2 2 3" xfId="2584"/>
    <cellStyle name="쉼표 [0] 16 3 2 2 2 3" xfId="2585"/>
    <cellStyle name="쉼표 [0] 16 3 2 2 2 3 2" xfId="2586"/>
    <cellStyle name="쉼표 [0] 16 3 2 2 2 4" xfId="2587"/>
    <cellStyle name="쉼표 [0] 16 3 2 2 3" xfId="2588"/>
    <cellStyle name="쉼표 [0] 16 3 2 2 3 2" xfId="2589"/>
    <cellStyle name="쉼표 [0] 16 3 2 2 3 2 2" xfId="2590"/>
    <cellStyle name="쉼표 [0] 16 3 2 2 3 3" xfId="2591"/>
    <cellStyle name="쉼표 [0] 16 3 2 2 4" xfId="2592"/>
    <cellStyle name="쉼표 [0] 16 3 2 2 4 2" xfId="2593"/>
    <cellStyle name="쉼표 [0] 16 3 2 2 5" xfId="2594"/>
    <cellStyle name="쉼표 [0] 16 3 2 3" xfId="2595"/>
    <cellStyle name="쉼표 [0] 16 3 2 3 2" xfId="2596"/>
    <cellStyle name="쉼표 [0] 16 3 2 3 2 2" xfId="2597"/>
    <cellStyle name="쉼표 [0] 16 3 2 3 2 2 2" xfId="2598"/>
    <cellStyle name="쉼표 [0] 16 3 2 3 2 3" xfId="2599"/>
    <cellStyle name="쉼표 [0] 16 3 2 3 3" xfId="2600"/>
    <cellStyle name="쉼표 [0] 16 3 2 3 3 2" xfId="2601"/>
    <cellStyle name="쉼표 [0] 16 3 2 3 4" xfId="2602"/>
    <cellStyle name="쉼표 [0] 16 3 2 4" xfId="2603"/>
    <cellStyle name="쉼표 [0] 16 3 2 4 2" xfId="2604"/>
    <cellStyle name="쉼표 [0] 16 3 2 4 2 2" xfId="2605"/>
    <cellStyle name="쉼표 [0] 16 3 2 4 3" xfId="2606"/>
    <cellStyle name="쉼표 [0] 16 3 2 5" xfId="2607"/>
    <cellStyle name="쉼표 [0] 16 3 2 5 2" xfId="2608"/>
    <cellStyle name="쉼표 [0] 16 3 2 6" xfId="2609"/>
    <cellStyle name="쉼표 [0] 16 3 3" xfId="2610"/>
    <cellStyle name="쉼표 [0] 16 3 3 2" xfId="2611"/>
    <cellStyle name="쉼표 [0] 16 3 3 2 2" xfId="2612"/>
    <cellStyle name="쉼표 [0] 16 3 3 2 2 2" xfId="2613"/>
    <cellStyle name="쉼표 [0] 16 3 3 2 2 2 2" xfId="2614"/>
    <cellStyle name="쉼표 [0] 16 3 3 2 2 3" xfId="2615"/>
    <cellStyle name="쉼표 [0] 16 3 3 2 3" xfId="2616"/>
    <cellStyle name="쉼표 [0] 16 3 3 2 3 2" xfId="2617"/>
    <cellStyle name="쉼표 [0] 16 3 3 2 4" xfId="2618"/>
    <cellStyle name="쉼표 [0] 16 3 3 3" xfId="2619"/>
    <cellStyle name="쉼표 [0] 16 3 3 3 2" xfId="2620"/>
    <cellStyle name="쉼표 [0] 16 3 3 3 2 2" xfId="2621"/>
    <cellStyle name="쉼표 [0] 16 3 3 3 3" xfId="2622"/>
    <cellStyle name="쉼표 [0] 16 3 3 4" xfId="2623"/>
    <cellStyle name="쉼표 [0] 16 3 3 4 2" xfId="2624"/>
    <cellStyle name="쉼표 [0] 16 3 3 5" xfId="2625"/>
    <cellStyle name="쉼표 [0] 16 3 4" xfId="2626"/>
    <cellStyle name="쉼표 [0] 16 3 4 2" xfId="2627"/>
    <cellStyle name="쉼표 [0] 16 3 4 2 2" xfId="2628"/>
    <cellStyle name="쉼표 [0] 16 3 4 2 2 2" xfId="2629"/>
    <cellStyle name="쉼표 [0] 16 3 4 2 3" xfId="2630"/>
    <cellStyle name="쉼표 [0] 16 3 4 3" xfId="2631"/>
    <cellStyle name="쉼표 [0] 16 3 4 3 2" xfId="2632"/>
    <cellStyle name="쉼표 [0] 16 3 4 4" xfId="2633"/>
    <cellStyle name="쉼표 [0] 16 3 5" xfId="2634"/>
    <cellStyle name="쉼표 [0] 16 3 5 2" xfId="2635"/>
    <cellStyle name="쉼표 [0] 16 3 5 2 2" xfId="2636"/>
    <cellStyle name="쉼표 [0] 16 3 5 3" xfId="2637"/>
    <cellStyle name="쉼표 [0] 16 3 6" xfId="2638"/>
    <cellStyle name="쉼표 [0] 16 3 6 2" xfId="2639"/>
    <cellStyle name="쉼표 [0] 16 3 7" xfId="2640"/>
    <cellStyle name="쉼표 [0] 16 4" xfId="2641"/>
    <cellStyle name="쉼표 [0] 16 4 2" xfId="2642"/>
    <cellStyle name="쉼표 [0] 16 4 2 2" xfId="2643"/>
    <cellStyle name="쉼표 [0] 16 4 2 2 2" xfId="2644"/>
    <cellStyle name="쉼표 [0] 16 4 2 2 2 2" xfId="2645"/>
    <cellStyle name="쉼표 [0] 16 4 2 2 2 2 2" xfId="2646"/>
    <cellStyle name="쉼표 [0] 16 4 2 2 2 3" xfId="2647"/>
    <cellStyle name="쉼표 [0] 16 4 2 2 3" xfId="2648"/>
    <cellStyle name="쉼표 [0] 16 4 2 2 3 2" xfId="2649"/>
    <cellStyle name="쉼표 [0] 16 4 2 2 4" xfId="2650"/>
    <cellStyle name="쉼표 [0] 16 4 2 3" xfId="2651"/>
    <cellStyle name="쉼표 [0] 16 4 2 3 2" xfId="2652"/>
    <cellStyle name="쉼표 [0] 16 4 2 3 2 2" xfId="2653"/>
    <cellStyle name="쉼표 [0] 16 4 2 3 3" xfId="2654"/>
    <cellStyle name="쉼표 [0] 16 4 2 4" xfId="2655"/>
    <cellStyle name="쉼표 [0] 16 4 2 4 2" xfId="2656"/>
    <cellStyle name="쉼표 [0] 16 4 2 5" xfId="2657"/>
    <cellStyle name="쉼표 [0] 16 4 3" xfId="2658"/>
    <cellStyle name="쉼표 [0] 16 4 3 2" xfId="2659"/>
    <cellStyle name="쉼표 [0] 16 4 3 2 2" xfId="2660"/>
    <cellStyle name="쉼표 [0] 16 4 3 2 2 2" xfId="2661"/>
    <cellStyle name="쉼표 [0] 16 4 3 2 3" xfId="2662"/>
    <cellStyle name="쉼표 [0] 16 4 3 3" xfId="2663"/>
    <cellStyle name="쉼표 [0] 16 4 3 3 2" xfId="2664"/>
    <cellStyle name="쉼표 [0] 16 4 3 4" xfId="2665"/>
    <cellStyle name="쉼표 [0] 16 4 4" xfId="2666"/>
    <cellStyle name="쉼표 [0] 16 4 4 2" xfId="2667"/>
    <cellStyle name="쉼표 [0] 16 4 4 2 2" xfId="2668"/>
    <cellStyle name="쉼표 [0] 16 4 4 3" xfId="2669"/>
    <cellStyle name="쉼표 [0] 16 4 5" xfId="2670"/>
    <cellStyle name="쉼표 [0] 16 4 5 2" xfId="2671"/>
    <cellStyle name="쉼표 [0] 16 4 6" xfId="2672"/>
    <cellStyle name="쉼표 [0] 16 5" xfId="2673"/>
    <cellStyle name="쉼표 [0] 16 5 2" xfId="2674"/>
    <cellStyle name="쉼표 [0] 16 5 2 2" xfId="2675"/>
    <cellStyle name="쉼표 [0] 16 5 2 2 2" xfId="2676"/>
    <cellStyle name="쉼표 [0] 16 5 2 2 2 2" xfId="2677"/>
    <cellStyle name="쉼표 [0] 16 5 2 2 3" xfId="2678"/>
    <cellStyle name="쉼표 [0] 16 5 2 3" xfId="2679"/>
    <cellStyle name="쉼표 [0] 16 5 2 3 2" xfId="2680"/>
    <cellStyle name="쉼표 [0] 16 5 2 4" xfId="2681"/>
    <cellStyle name="쉼표 [0] 16 5 3" xfId="2682"/>
    <cellStyle name="쉼표 [0] 16 5 3 2" xfId="2683"/>
    <cellStyle name="쉼표 [0] 16 5 3 2 2" xfId="2684"/>
    <cellStyle name="쉼표 [0] 16 5 3 3" xfId="2685"/>
    <cellStyle name="쉼표 [0] 16 5 4" xfId="2686"/>
    <cellStyle name="쉼표 [0] 16 5 4 2" xfId="2687"/>
    <cellStyle name="쉼표 [0] 16 5 5" xfId="2688"/>
    <cellStyle name="쉼표 [0] 16 6" xfId="2689"/>
    <cellStyle name="쉼표 [0] 16 6 2" xfId="2690"/>
    <cellStyle name="쉼표 [0] 16 6 2 2" xfId="2691"/>
    <cellStyle name="쉼표 [0] 16 6 2 2 2" xfId="2692"/>
    <cellStyle name="쉼표 [0] 16 6 2 3" xfId="2693"/>
    <cellStyle name="쉼표 [0] 16 6 3" xfId="2694"/>
    <cellStyle name="쉼표 [0] 16 6 3 2" xfId="2695"/>
    <cellStyle name="쉼표 [0] 16 6 4" xfId="2696"/>
    <cellStyle name="쉼표 [0] 16 7" xfId="2697"/>
    <cellStyle name="쉼표 [0] 16 7 2" xfId="2698"/>
    <cellStyle name="쉼표 [0] 16 7 2 2" xfId="2699"/>
    <cellStyle name="쉼표 [0] 16 7 3" xfId="2700"/>
    <cellStyle name="쉼표 [0] 16 8" xfId="2701"/>
    <cellStyle name="쉼표 [0] 16 8 2" xfId="2702"/>
    <cellStyle name="쉼표 [0] 16 9" xfId="2703"/>
    <cellStyle name="쉼표 [0] 17" xfId="2704"/>
    <cellStyle name="쉼표 [0] 17 2" xfId="2705"/>
    <cellStyle name="쉼표 [0] 17 2 2" xfId="2706"/>
    <cellStyle name="쉼표 [0] 17 2 2 2" xfId="2707"/>
    <cellStyle name="쉼표 [0] 17 2 2 2 2" xfId="2708"/>
    <cellStyle name="쉼표 [0] 17 2 2 2 2 2" xfId="2709"/>
    <cellStyle name="쉼표 [0] 17 2 2 2 2 2 2" xfId="2710"/>
    <cellStyle name="쉼표 [0] 17 2 2 2 2 2 2 2" xfId="2711"/>
    <cellStyle name="쉼표 [0] 17 2 2 2 2 2 2 2 2" xfId="2712"/>
    <cellStyle name="쉼표 [0] 17 2 2 2 2 2 2 3" xfId="2713"/>
    <cellStyle name="쉼표 [0] 17 2 2 2 2 2 3" xfId="2714"/>
    <cellStyle name="쉼표 [0] 17 2 2 2 2 2 3 2" xfId="2715"/>
    <cellStyle name="쉼표 [0] 17 2 2 2 2 2 4" xfId="2716"/>
    <cellStyle name="쉼표 [0] 17 2 2 2 2 3" xfId="2717"/>
    <cellStyle name="쉼표 [0] 17 2 2 2 2 3 2" xfId="2718"/>
    <cellStyle name="쉼표 [0] 17 2 2 2 2 3 2 2" xfId="2719"/>
    <cellStyle name="쉼표 [0] 17 2 2 2 2 3 3" xfId="2720"/>
    <cellStyle name="쉼표 [0] 17 2 2 2 2 4" xfId="2721"/>
    <cellStyle name="쉼표 [0] 17 2 2 2 2 4 2" xfId="2722"/>
    <cellStyle name="쉼표 [0] 17 2 2 2 2 5" xfId="2723"/>
    <cellStyle name="쉼표 [0] 17 2 2 2 3" xfId="2724"/>
    <cellStyle name="쉼표 [0] 17 2 2 2 3 2" xfId="2725"/>
    <cellStyle name="쉼표 [0] 17 2 2 2 3 2 2" xfId="2726"/>
    <cellStyle name="쉼표 [0] 17 2 2 2 3 2 2 2" xfId="2727"/>
    <cellStyle name="쉼표 [0] 17 2 2 2 3 2 3" xfId="2728"/>
    <cellStyle name="쉼표 [0] 17 2 2 2 3 3" xfId="2729"/>
    <cellStyle name="쉼표 [0] 17 2 2 2 3 3 2" xfId="2730"/>
    <cellStyle name="쉼표 [0] 17 2 2 2 3 4" xfId="2731"/>
    <cellStyle name="쉼표 [0] 17 2 2 2 4" xfId="2732"/>
    <cellStyle name="쉼표 [0] 17 2 2 2 4 2" xfId="2733"/>
    <cellStyle name="쉼표 [0] 17 2 2 2 4 2 2" xfId="2734"/>
    <cellStyle name="쉼표 [0] 17 2 2 2 4 3" xfId="2735"/>
    <cellStyle name="쉼표 [0] 17 2 2 2 5" xfId="2736"/>
    <cellStyle name="쉼표 [0] 17 2 2 2 5 2" xfId="2737"/>
    <cellStyle name="쉼표 [0] 17 2 2 2 6" xfId="2738"/>
    <cellStyle name="쉼표 [0] 17 2 2 3" xfId="2739"/>
    <cellStyle name="쉼표 [0] 17 2 2 3 2" xfId="2740"/>
    <cellStyle name="쉼표 [0] 17 2 2 3 2 2" xfId="2741"/>
    <cellStyle name="쉼표 [0] 17 2 2 3 2 2 2" xfId="2742"/>
    <cellStyle name="쉼표 [0] 17 2 2 3 2 2 2 2" xfId="2743"/>
    <cellStyle name="쉼표 [0] 17 2 2 3 2 2 3" xfId="2744"/>
    <cellStyle name="쉼표 [0] 17 2 2 3 2 3" xfId="2745"/>
    <cellStyle name="쉼표 [0] 17 2 2 3 2 3 2" xfId="2746"/>
    <cellStyle name="쉼표 [0] 17 2 2 3 2 4" xfId="2747"/>
    <cellStyle name="쉼표 [0] 17 2 2 3 3" xfId="2748"/>
    <cellStyle name="쉼표 [0] 17 2 2 3 3 2" xfId="2749"/>
    <cellStyle name="쉼표 [0] 17 2 2 3 3 2 2" xfId="2750"/>
    <cellStyle name="쉼표 [0] 17 2 2 3 3 3" xfId="2751"/>
    <cellStyle name="쉼표 [0] 17 2 2 3 4" xfId="2752"/>
    <cellStyle name="쉼표 [0] 17 2 2 3 4 2" xfId="2753"/>
    <cellStyle name="쉼표 [0] 17 2 2 3 5" xfId="2754"/>
    <cellStyle name="쉼표 [0] 17 2 2 4" xfId="2755"/>
    <cellStyle name="쉼표 [0] 17 2 2 4 2" xfId="2756"/>
    <cellStyle name="쉼표 [0] 17 2 2 4 2 2" xfId="2757"/>
    <cellStyle name="쉼표 [0] 17 2 2 4 2 2 2" xfId="2758"/>
    <cellStyle name="쉼표 [0] 17 2 2 4 2 3" xfId="2759"/>
    <cellStyle name="쉼표 [0] 17 2 2 4 3" xfId="2760"/>
    <cellStyle name="쉼표 [0] 17 2 2 4 3 2" xfId="2761"/>
    <cellStyle name="쉼표 [0] 17 2 2 4 4" xfId="2762"/>
    <cellStyle name="쉼표 [0] 17 2 2 5" xfId="2763"/>
    <cellStyle name="쉼표 [0] 17 2 2 5 2" xfId="2764"/>
    <cellStyle name="쉼표 [0] 17 2 2 5 2 2" xfId="2765"/>
    <cellStyle name="쉼표 [0] 17 2 2 5 3" xfId="2766"/>
    <cellStyle name="쉼표 [0] 17 2 2 6" xfId="2767"/>
    <cellStyle name="쉼표 [0] 17 2 2 6 2" xfId="2768"/>
    <cellStyle name="쉼표 [0] 17 2 2 7" xfId="2769"/>
    <cellStyle name="쉼표 [0] 17 2 3" xfId="2770"/>
    <cellStyle name="쉼표 [0] 17 2 3 2" xfId="2771"/>
    <cellStyle name="쉼표 [0] 17 2 3 2 2" xfId="2772"/>
    <cellStyle name="쉼표 [0] 17 2 3 2 2 2" xfId="2773"/>
    <cellStyle name="쉼표 [0] 17 2 3 2 2 2 2" xfId="2774"/>
    <cellStyle name="쉼표 [0] 17 2 3 2 2 2 2 2" xfId="2775"/>
    <cellStyle name="쉼표 [0] 17 2 3 2 2 2 3" xfId="2776"/>
    <cellStyle name="쉼표 [0] 17 2 3 2 2 3" xfId="2777"/>
    <cellStyle name="쉼표 [0] 17 2 3 2 2 3 2" xfId="2778"/>
    <cellStyle name="쉼표 [0] 17 2 3 2 2 4" xfId="2779"/>
    <cellStyle name="쉼표 [0] 17 2 3 2 3" xfId="2780"/>
    <cellStyle name="쉼표 [0] 17 2 3 2 3 2" xfId="2781"/>
    <cellStyle name="쉼표 [0] 17 2 3 2 3 2 2" xfId="2782"/>
    <cellStyle name="쉼표 [0] 17 2 3 2 3 3" xfId="2783"/>
    <cellStyle name="쉼표 [0] 17 2 3 2 4" xfId="2784"/>
    <cellStyle name="쉼표 [0] 17 2 3 2 4 2" xfId="2785"/>
    <cellStyle name="쉼표 [0] 17 2 3 2 5" xfId="2786"/>
    <cellStyle name="쉼표 [0] 17 2 3 3" xfId="2787"/>
    <cellStyle name="쉼표 [0] 17 2 3 3 2" xfId="2788"/>
    <cellStyle name="쉼표 [0] 17 2 3 3 2 2" xfId="2789"/>
    <cellStyle name="쉼표 [0] 17 2 3 3 2 2 2" xfId="2790"/>
    <cellStyle name="쉼표 [0] 17 2 3 3 2 3" xfId="2791"/>
    <cellStyle name="쉼표 [0] 17 2 3 3 3" xfId="2792"/>
    <cellStyle name="쉼표 [0] 17 2 3 3 3 2" xfId="2793"/>
    <cellStyle name="쉼표 [0] 17 2 3 3 4" xfId="2794"/>
    <cellStyle name="쉼표 [0] 17 2 3 4" xfId="2795"/>
    <cellStyle name="쉼표 [0] 17 2 3 4 2" xfId="2796"/>
    <cellStyle name="쉼표 [0] 17 2 3 4 2 2" xfId="2797"/>
    <cellStyle name="쉼표 [0] 17 2 3 4 3" xfId="2798"/>
    <cellStyle name="쉼표 [0] 17 2 3 5" xfId="2799"/>
    <cellStyle name="쉼표 [0] 17 2 3 5 2" xfId="2800"/>
    <cellStyle name="쉼표 [0] 17 2 3 6" xfId="2801"/>
    <cellStyle name="쉼표 [0] 17 2 4" xfId="2802"/>
    <cellStyle name="쉼표 [0] 17 2 4 2" xfId="2803"/>
    <cellStyle name="쉼표 [0] 17 2 4 2 2" xfId="2804"/>
    <cellStyle name="쉼표 [0] 17 2 4 2 2 2" xfId="2805"/>
    <cellStyle name="쉼표 [0] 17 2 4 2 2 2 2" xfId="2806"/>
    <cellStyle name="쉼표 [0] 17 2 4 2 2 3" xfId="2807"/>
    <cellStyle name="쉼표 [0] 17 2 4 2 3" xfId="2808"/>
    <cellStyle name="쉼표 [0] 17 2 4 2 3 2" xfId="2809"/>
    <cellStyle name="쉼표 [0] 17 2 4 2 4" xfId="2810"/>
    <cellStyle name="쉼표 [0] 17 2 4 3" xfId="2811"/>
    <cellStyle name="쉼표 [0] 17 2 4 3 2" xfId="2812"/>
    <cellStyle name="쉼표 [0] 17 2 4 3 2 2" xfId="2813"/>
    <cellStyle name="쉼표 [0] 17 2 4 3 3" xfId="2814"/>
    <cellStyle name="쉼표 [0] 17 2 4 4" xfId="2815"/>
    <cellStyle name="쉼표 [0] 17 2 4 4 2" xfId="2816"/>
    <cellStyle name="쉼표 [0] 17 2 4 5" xfId="2817"/>
    <cellStyle name="쉼표 [0] 17 2 5" xfId="2818"/>
    <cellStyle name="쉼표 [0] 17 2 5 2" xfId="2819"/>
    <cellStyle name="쉼표 [0] 17 2 5 2 2" xfId="2820"/>
    <cellStyle name="쉼표 [0] 17 2 5 2 2 2" xfId="2821"/>
    <cellStyle name="쉼표 [0] 17 2 5 2 3" xfId="2822"/>
    <cellStyle name="쉼표 [0] 17 2 5 3" xfId="2823"/>
    <cellStyle name="쉼표 [0] 17 2 5 3 2" xfId="2824"/>
    <cellStyle name="쉼표 [0] 17 2 5 4" xfId="2825"/>
    <cellStyle name="쉼표 [0] 17 2 6" xfId="2826"/>
    <cellStyle name="쉼표 [0] 17 2 6 2" xfId="2827"/>
    <cellStyle name="쉼표 [0] 17 2 6 2 2" xfId="2828"/>
    <cellStyle name="쉼표 [0] 17 2 6 3" xfId="2829"/>
    <cellStyle name="쉼표 [0] 17 2 7" xfId="2830"/>
    <cellStyle name="쉼표 [0] 17 2 7 2" xfId="2831"/>
    <cellStyle name="쉼표 [0] 17 2 8" xfId="2832"/>
    <cellStyle name="쉼표 [0] 17 3" xfId="2833"/>
    <cellStyle name="쉼표 [0] 17 3 2" xfId="2834"/>
    <cellStyle name="쉼표 [0] 17 3 2 2" xfId="2835"/>
    <cellStyle name="쉼표 [0] 17 3 2 2 2" xfId="2836"/>
    <cellStyle name="쉼표 [0] 17 3 2 2 2 2" xfId="2837"/>
    <cellStyle name="쉼표 [0] 17 3 2 2 2 2 2" xfId="2838"/>
    <cellStyle name="쉼표 [0] 17 3 2 2 2 2 2 2" xfId="2839"/>
    <cellStyle name="쉼표 [0] 17 3 2 2 2 2 3" xfId="2840"/>
    <cellStyle name="쉼표 [0] 17 3 2 2 2 3" xfId="2841"/>
    <cellStyle name="쉼표 [0] 17 3 2 2 2 3 2" xfId="2842"/>
    <cellStyle name="쉼표 [0] 17 3 2 2 2 4" xfId="2843"/>
    <cellStyle name="쉼표 [0] 17 3 2 2 3" xfId="2844"/>
    <cellStyle name="쉼표 [0] 17 3 2 2 3 2" xfId="2845"/>
    <cellStyle name="쉼표 [0] 17 3 2 2 3 2 2" xfId="2846"/>
    <cellStyle name="쉼표 [0] 17 3 2 2 3 3" xfId="2847"/>
    <cellStyle name="쉼표 [0] 17 3 2 2 4" xfId="2848"/>
    <cellStyle name="쉼표 [0] 17 3 2 2 4 2" xfId="2849"/>
    <cellStyle name="쉼표 [0] 17 3 2 2 5" xfId="2850"/>
    <cellStyle name="쉼표 [0] 17 3 2 3" xfId="2851"/>
    <cellStyle name="쉼표 [0] 17 3 2 3 2" xfId="2852"/>
    <cellStyle name="쉼표 [0] 17 3 2 3 2 2" xfId="2853"/>
    <cellStyle name="쉼표 [0] 17 3 2 3 2 2 2" xfId="2854"/>
    <cellStyle name="쉼표 [0] 17 3 2 3 2 3" xfId="2855"/>
    <cellStyle name="쉼표 [0] 17 3 2 3 3" xfId="2856"/>
    <cellStyle name="쉼표 [0] 17 3 2 3 3 2" xfId="2857"/>
    <cellStyle name="쉼표 [0] 17 3 2 3 4" xfId="2858"/>
    <cellStyle name="쉼표 [0] 17 3 2 4" xfId="2859"/>
    <cellStyle name="쉼표 [0] 17 3 2 4 2" xfId="2860"/>
    <cellStyle name="쉼표 [0] 17 3 2 4 2 2" xfId="2861"/>
    <cellStyle name="쉼표 [0] 17 3 2 4 3" xfId="2862"/>
    <cellStyle name="쉼표 [0] 17 3 2 5" xfId="2863"/>
    <cellStyle name="쉼표 [0] 17 3 2 5 2" xfId="2864"/>
    <cellStyle name="쉼표 [0] 17 3 2 6" xfId="2865"/>
    <cellStyle name="쉼표 [0] 17 3 3" xfId="2866"/>
    <cellStyle name="쉼표 [0] 17 3 3 2" xfId="2867"/>
    <cellStyle name="쉼표 [0] 17 3 3 2 2" xfId="2868"/>
    <cellStyle name="쉼표 [0] 17 3 3 2 2 2" xfId="2869"/>
    <cellStyle name="쉼표 [0] 17 3 3 2 2 2 2" xfId="2870"/>
    <cellStyle name="쉼표 [0] 17 3 3 2 2 3" xfId="2871"/>
    <cellStyle name="쉼표 [0] 17 3 3 2 3" xfId="2872"/>
    <cellStyle name="쉼표 [0] 17 3 3 2 3 2" xfId="2873"/>
    <cellStyle name="쉼표 [0] 17 3 3 2 4" xfId="2874"/>
    <cellStyle name="쉼표 [0] 17 3 3 3" xfId="2875"/>
    <cellStyle name="쉼표 [0] 17 3 3 3 2" xfId="2876"/>
    <cellStyle name="쉼표 [0] 17 3 3 3 2 2" xfId="2877"/>
    <cellStyle name="쉼표 [0] 17 3 3 3 3" xfId="2878"/>
    <cellStyle name="쉼표 [0] 17 3 3 4" xfId="2879"/>
    <cellStyle name="쉼표 [0] 17 3 3 4 2" xfId="2880"/>
    <cellStyle name="쉼표 [0] 17 3 3 5" xfId="2881"/>
    <cellStyle name="쉼표 [0] 17 3 4" xfId="2882"/>
    <cellStyle name="쉼표 [0] 17 3 4 2" xfId="2883"/>
    <cellStyle name="쉼표 [0] 17 3 4 2 2" xfId="2884"/>
    <cellStyle name="쉼표 [0] 17 3 4 2 2 2" xfId="2885"/>
    <cellStyle name="쉼표 [0] 17 3 4 2 3" xfId="2886"/>
    <cellStyle name="쉼표 [0] 17 3 4 3" xfId="2887"/>
    <cellStyle name="쉼표 [0] 17 3 4 3 2" xfId="2888"/>
    <cellStyle name="쉼표 [0] 17 3 4 4" xfId="2889"/>
    <cellStyle name="쉼표 [0] 17 3 5" xfId="2890"/>
    <cellStyle name="쉼표 [0] 17 3 5 2" xfId="2891"/>
    <cellStyle name="쉼표 [0] 17 3 5 2 2" xfId="2892"/>
    <cellStyle name="쉼표 [0] 17 3 5 3" xfId="2893"/>
    <cellStyle name="쉼표 [0] 17 3 6" xfId="2894"/>
    <cellStyle name="쉼표 [0] 17 3 6 2" xfId="2895"/>
    <cellStyle name="쉼표 [0] 17 3 7" xfId="2896"/>
    <cellStyle name="쉼표 [0] 17 4" xfId="2897"/>
    <cellStyle name="쉼표 [0] 17 4 2" xfId="2898"/>
    <cellStyle name="쉼표 [0] 17 4 2 2" xfId="2899"/>
    <cellStyle name="쉼표 [0] 17 4 2 2 2" xfId="2900"/>
    <cellStyle name="쉼표 [0] 17 4 2 2 2 2" xfId="2901"/>
    <cellStyle name="쉼표 [0] 17 4 2 2 2 2 2" xfId="2902"/>
    <cellStyle name="쉼표 [0] 17 4 2 2 2 3" xfId="2903"/>
    <cellStyle name="쉼표 [0] 17 4 2 2 3" xfId="2904"/>
    <cellStyle name="쉼표 [0] 17 4 2 2 3 2" xfId="2905"/>
    <cellStyle name="쉼표 [0] 17 4 2 2 4" xfId="2906"/>
    <cellStyle name="쉼표 [0] 17 4 2 3" xfId="2907"/>
    <cellStyle name="쉼표 [0] 17 4 2 3 2" xfId="2908"/>
    <cellStyle name="쉼표 [0] 17 4 2 3 2 2" xfId="2909"/>
    <cellStyle name="쉼표 [0] 17 4 2 3 3" xfId="2910"/>
    <cellStyle name="쉼표 [0] 17 4 2 4" xfId="2911"/>
    <cellStyle name="쉼표 [0] 17 4 2 4 2" xfId="2912"/>
    <cellStyle name="쉼표 [0] 17 4 2 5" xfId="2913"/>
    <cellStyle name="쉼표 [0] 17 4 3" xfId="2914"/>
    <cellStyle name="쉼표 [0] 17 4 3 2" xfId="2915"/>
    <cellStyle name="쉼표 [0] 17 4 3 2 2" xfId="2916"/>
    <cellStyle name="쉼표 [0] 17 4 3 2 2 2" xfId="2917"/>
    <cellStyle name="쉼표 [0] 17 4 3 2 3" xfId="2918"/>
    <cellStyle name="쉼표 [0] 17 4 3 3" xfId="2919"/>
    <cellStyle name="쉼표 [0] 17 4 3 3 2" xfId="2920"/>
    <cellStyle name="쉼표 [0] 17 4 3 4" xfId="2921"/>
    <cellStyle name="쉼표 [0] 17 4 4" xfId="2922"/>
    <cellStyle name="쉼표 [0] 17 4 4 2" xfId="2923"/>
    <cellStyle name="쉼표 [0] 17 4 4 2 2" xfId="2924"/>
    <cellStyle name="쉼표 [0] 17 4 4 3" xfId="2925"/>
    <cellStyle name="쉼표 [0] 17 4 5" xfId="2926"/>
    <cellStyle name="쉼표 [0] 17 4 5 2" xfId="2927"/>
    <cellStyle name="쉼표 [0] 17 4 6" xfId="2928"/>
    <cellStyle name="쉼표 [0] 17 5" xfId="2929"/>
    <cellStyle name="쉼표 [0] 17 5 2" xfId="2930"/>
    <cellStyle name="쉼표 [0] 17 5 2 2" xfId="2931"/>
    <cellStyle name="쉼표 [0] 17 5 2 2 2" xfId="2932"/>
    <cellStyle name="쉼표 [0] 17 5 2 2 2 2" xfId="2933"/>
    <cellStyle name="쉼표 [0] 17 5 2 2 3" xfId="2934"/>
    <cellStyle name="쉼표 [0] 17 5 2 3" xfId="2935"/>
    <cellStyle name="쉼표 [0] 17 5 2 3 2" xfId="2936"/>
    <cellStyle name="쉼표 [0] 17 5 2 4" xfId="2937"/>
    <cellStyle name="쉼표 [0] 17 5 3" xfId="2938"/>
    <cellStyle name="쉼표 [0] 17 5 3 2" xfId="2939"/>
    <cellStyle name="쉼표 [0] 17 5 3 2 2" xfId="2940"/>
    <cellStyle name="쉼표 [0] 17 5 3 3" xfId="2941"/>
    <cellStyle name="쉼표 [0] 17 5 4" xfId="2942"/>
    <cellStyle name="쉼표 [0] 17 5 4 2" xfId="2943"/>
    <cellStyle name="쉼표 [0] 17 5 5" xfId="2944"/>
    <cellStyle name="쉼표 [0] 17 6" xfId="2945"/>
    <cellStyle name="쉼표 [0] 17 6 2" xfId="2946"/>
    <cellStyle name="쉼표 [0] 17 6 2 2" xfId="2947"/>
    <cellStyle name="쉼표 [0] 17 6 2 2 2" xfId="2948"/>
    <cellStyle name="쉼표 [0] 17 6 2 3" xfId="2949"/>
    <cellStyle name="쉼표 [0] 17 6 3" xfId="2950"/>
    <cellStyle name="쉼표 [0] 17 6 3 2" xfId="2951"/>
    <cellStyle name="쉼표 [0] 17 6 4" xfId="2952"/>
    <cellStyle name="쉼표 [0] 17 7" xfId="2953"/>
    <cellStyle name="쉼표 [0] 17 7 2" xfId="2954"/>
    <cellStyle name="쉼표 [0] 17 7 2 2" xfId="2955"/>
    <cellStyle name="쉼표 [0] 17 7 3" xfId="2956"/>
    <cellStyle name="쉼표 [0] 17 8" xfId="2957"/>
    <cellStyle name="쉼표 [0] 17 8 2" xfId="2958"/>
    <cellStyle name="쉼표 [0] 17 9" xfId="2959"/>
    <cellStyle name="쉼표 [0] 18" xfId="2960"/>
    <cellStyle name="쉼표 [0] 19" xfId="2961"/>
    <cellStyle name="쉼표 [0] 2" xfId="2962"/>
    <cellStyle name="쉼표 [0] 2 2" xfId="2963"/>
    <cellStyle name="쉼표 [0] 2 3" xfId="2964"/>
    <cellStyle name="쉼표 [0] 2 4" xfId="2965"/>
    <cellStyle name="쉼표 [0] 2 5" xfId="2966"/>
    <cellStyle name="쉼표 [0] 2 6" xfId="2967"/>
    <cellStyle name="쉼표 [0] 2 6 2" xfId="2968"/>
    <cellStyle name="쉼표 [0] 2 7" xfId="2969"/>
    <cellStyle name="쉼표 [0] 2 7 2" xfId="2970"/>
    <cellStyle name="쉼표 [0] 2 7 2 2" xfId="2971"/>
    <cellStyle name="쉼표 [0] 2 7 3" xfId="2972"/>
    <cellStyle name="쉼표 [0] 2 8" xfId="2973"/>
    <cellStyle name="쉼표 [0] 20" xfId="2974"/>
    <cellStyle name="쉼표 [0] 21" xfId="2975"/>
    <cellStyle name="쉼표 [0] 22" xfId="2976"/>
    <cellStyle name="쉼표 [0] 23" xfId="2977"/>
    <cellStyle name="쉼표 [0] 23 2" xfId="2978"/>
    <cellStyle name="쉼표 [0] 23 2 2" xfId="2979"/>
    <cellStyle name="쉼표 [0] 23 2 2 2" xfId="2980"/>
    <cellStyle name="쉼표 [0] 23 2 2 2 2" xfId="2981"/>
    <cellStyle name="쉼표 [0] 23 2 2 2 2 2" xfId="2982"/>
    <cellStyle name="쉼표 [0] 23 2 2 2 2 2 2" xfId="2983"/>
    <cellStyle name="쉼표 [0] 23 2 2 2 2 3" xfId="2984"/>
    <cellStyle name="쉼표 [0] 23 2 2 2 3" xfId="2985"/>
    <cellStyle name="쉼표 [0] 23 2 2 2 3 2" xfId="2986"/>
    <cellStyle name="쉼표 [0] 23 2 2 2 4" xfId="2987"/>
    <cellStyle name="쉼표 [0] 23 2 2 3" xfId="2988"/>
    <cellStyle name="쉼표 [0] 23 2 2 3 2" xfId="2989"/>
    <cellStyle name="쉼표 [0] 23 2 2 3 2 2" xfId="2990"/>
    <cellStyle name="쉼표 [0] 23 2 2 3 3" xfId="2991"/>
    <cellStyle name="쉼표 [0] 23 2 2 4" xfId="2992"/>
    <cellStyle name="쉼표 [0] 23 2 2 4 2" xfId="2993"/>
    <cellStyle name="쉼표 [0] 23 2 2 5" xfId="2994"/>
    <cellStyle name="쉼표 [0] 23 2 3" xfId="2995"/>
    <cellStyle name="쉼표 [0] 23 2 3 2" xfId="2996"/>
    <cellStyle name="쉼표 [0] 23 2 3 2 2" xfId="2997"/>
    <cellStyle name="쉼표 [0] 23 2 3 2 2 2" xfId="2998"/>
    <cellStyle name="쉼표 [0] 23 2 3 2 3" xfId="2999"/>
    <cellStyle name="쉼표 [0] 23 2 3 3" xfId="3000"/>
    <cellStyle name="쉼표 [0] 23 2 3 3 2" xfId="3001"/>
    <cellStyle name="쉼표 [0] 23 2 3 4" xfId="3002"/>
    <cellStyle name="쉼표 [0] 23 2 4" xfId="3003"/>
    <cellStyle name="쉼표 [0] 23 2 4 2" xfId="3004"/>
    <cellStyle name="쉼표 [0] 23 2 4 2 2" xfId="3005"/>
    <cellStyle name="쉼표 [0] 23 2 4 3" xfId="3006"/>
    <cellStyle name="쉼표 [0] 23 2 5" xfId="3007"/>
    <cellStyle name="쉼표 [0] 23 2 5 2" xfId="3008"/>
    <cellStyle name="쉼표 [0] 23 2 6" xfId="3009"/>
    <cellStyle name="쉼표 [0] 23 3" xfId="3010"/>
    <cellStyle name="쉼표 [0] 23 3 2" xfId="3011"/>
    <cellStyle name="쉼표 [0] 23 3 2 2" xfId="3012"/>
    <cellStyle name="쉼표 [0] 23 3 2 2 2" xfId="3013"/>
    <cellStyle name="쉼표 [0] 23 3 2 2 2 2" xfId="3014"/>
    <cellStyle name="쉼표 [0] 23 3 2 2 3" xfId="3015"/>
    <cellStyle name="쉼표 [0] 23 3 2 3" xfId="3016"/>
    <cellStyle name="쉼표 [0] 23 3 2 3 2" xfId="3017"/>
    <cellStyle name="쉼표 [0] 23 3 2 4" xfId="3018"/>
    <cellStyle name="쉼표 [0] 23 3 3" xfId="3019"/>
    <cellStyle name="쉼표 [0] 23 3 3 2" xfId="3020"/>
    <cellStyle name="쉼표 [0] 23 3 3 2 2" xfId="3021"/>
    <cellStyle name="쉼표 [0] 23 3 3 3" xfId="3022"/>
    <cellStyle name="쉼표 [0] 23 3 4" xfId="3023"/>
    <cellStyle name="쉼표 [0] 23 3 4 2" xfId="3024"/>
    <cellStyle name="쉼표 [0] 23 3 5" xfId="3025"/>
    <cellStyle name="쉼표 [0] 23 4" xfId="3026"/>
    <cellStyle name="쉼표 [0] 23 4 2" xfId="3027"/>
    <cellStyle name="쉼표 [0] 23 4 2 2" xfId="3028"/>
    <cellStyle name="쉼표 [0] 23 4 2 2 2" xfId="3029"/>
    <cellStyle name="쉼표 [0] 23 4 2 3" xfId="3030"/>
    <cellStyle name="쉼표 [0] 23 4 3" xfId="3031"/>
    <cellStyle name="쉼표 [0] 23 4 3 2" xfId="3032"/>
    <cellStyle name="쉼표 [0] 23 4 4" xfId="3033"/>
    <cellStyle name="쉼표 [0] 23 5" xfId="3034"/>
    <cellStyle name="쉼표 [0] 23 5 2" xfId="3035"/>
    <cellStyle name="쉼표 [0] 23 5 2 2" xfId="3036"/>
    <cellStyle name="쉼표 [0] 23 5 3" xfId="3037"/>
    <cellStyle name="쉼표 [0] 23 6" xfId="3038"/>
    <cellStyle name="쉼표 [0] 23 6 2" xfId="3039"/>
    <cellStyle name="쉼표 [0] 23 7" xfId="3040"/>
    <cellStyle name="쉼표 [0] 24" xfId="3041"/>
    <cellStyle name="쉼표 [0] 24 2" xfId="3042"/>
    <cellStyle name="쉼표 [0] 24 2 2" xfId="3043"/>
    <cellStyle name="쉼표 [0] 24 2 2 2" xfId="3044"/>
    <cellStyle name="쉼표 [0] 24 2 2 2 2" xfId="3045"/>
    <cellStyle name="쉼표 [0] 24 2 2 2 2 2" xfId="3046"/>
    <cellStyle name="쉼표 [0] 24 2 2 2 3" xfId="3047"/>
    <cellStyle name="쉼표 [0] 24 2 2 3" xfId="3048"/>
    <cellStyle name="쉼표 [0] 24 2 2 3 2" xfId="3049"/>
    <cellStyle name="쉼표 [0] 24 2 2 4" xfId="3050"/>
    <cellStyle name="쉼표 [0] 24 2 3" xfId="3051"/>
    <cellStyle name="쉼표 [0] 24 2 3 2" xfId="3052"/>
    <cellStyle name="쉼표 [0] 24 2 3 2 2" xfId="3053"/>
    <cellStyle name="쉼표 [0] 24 2 3 3" xfId="3054"/>
    <cellStyle name="쉼표 [0] 24 2 4" xfId="3055"/>
    <cellStyle name="쉼표 [0] 24 2 4 2" xfId="3056"/>
    <cellStyle name="쉼표 [0] 24 2 5" xfId="3057"/>
    <cellStyle name="쉼표 [0] 24 3" xfId="3058"/>
    <cellStyle name="쉼표 [0] 24 3 2" xfId="3059"/>
    <cellStyle name="쉼표 [0] 24 3 2 2" xfId="3060"/>
    <cellStyle name="쉼표 [0] 24 3 2 2 2" xfId="3061"/>
    <cellStyle name="쉼표 [0] 24 3 2 3" xfId="3062"/>
    <cellStyle name="쉼표 [0] 24 3 3" xfId="3063"/>
    <cellStyle name="쉼표 [0] 24 3 3 2" xfId="3064"/>
    <cellStyle name="쉼표 [0] 24 3 4" xfId="3065"/>
    <cellStyle name="쉼표 [0] 24 4" xfId="3066"/>
    <cellStyle name="쉼표 [0] 24 4 2" xfId="3067"/>
    <cellStyle name="쉼표 [0] 24 4 2 2" xfId="3068"/>
    <cellStyle name="쉼표 [0] 24 4 3" xfId="3069"/>
    <cellStyle name="쉼표 [0] 24 5" xfId="3070"/>
    <cellStyle name="쉼표 [0] 24 5 2" xfId="3071"/>
    <cellStyle name="쉼표 [0] 24 6" xfId="3072"/>
    <cellStyle name="쉼표 [0] 25" xfId="3073"/>
    <cellStyle name="쉼표 [0] 26" xfId="3074"/>
    <cellStyle name="쉼표 [0] 26 2" xfId="3075"/>
    <cellStyle name="쉼표 [0] 26 2 2" xfId="3076"/>
    <cellStyle name="쉼표 [0] 26 2 2 2" xfId="3077"/>
    <cellStyle name="쉼표 [0] 26 2 2 2 2" xfId="3078"/>
    <cellStyle name="쉼표 [0] 26 2 2 2 2 2" xfId="3079"/>
    <cellStyle name="쉼표 [0] 26 2 2 2 3" xfId="3080"/>
    <cellStyle name="쉼표 [0] 26 2 2 3" xfId="3081"/>
    <cellStyle name="쉼표 [0] 26 2 2 3 2" xfId="3082"/>
    <cellStyle name="쉼표 [0] 26 2 2 4" xfId="3083"/>
    <cellStyle name="쉼표 [0] 26 2 3" xfId="3084"/>
    <cellStyle name="쉼표 [0] 26 2 3 2" xfId="3085"/>
    <cellStyle name="쉼표 [0] 26 2 3 2 2" xfId="3086"/>
    <cellStyle name="쉼표 [0] 26 2 3 3" xfId="3087"/>
    <cellStyle name="쉼표 [0] 26 2 4" xfId="3088"/>
    <cellStyle name="쉼표 [0] 26 2 4 2" xfId="3089"/>
    <cellStyle name="쉼표 [0] 26 2 5" xfId="3090"/>
    <cellStyle name="쉼표 [0] 26 3" xfId="3091"/>
    <cellStyle name="쉼표 [0] 26 3 2" xfId="3092"/>
    <cellStyle name="쉼표 [0] 26 3 2 2" xfId="3093"/>
    <cellStyle name="쉼표 [0] 26 3 2 2 2" xfId="3094"/>
    <cellStyle name="쉼표 [0] 26 3 2 3" xfId="3095"/>
    <cellStyle name="쉼표 [0] 26 3 3" xfId="3096"/>
    <cellStyle name="쉼표 [0] 26 3 3 2" xfId="3097"/>
    <cellStyle name="쉼표 [0] 26 3 4" xfId="3098"/>
    <cellStyle name="쉼표 [0] 26 4" xfId="3099"/>
    <cellStyle name="쉼표 [0] 26 4 2" xfId="3100"/>
    <cellStyle name="쉼표 [0] 26 4 2 2" xfId="3101"/>
    <cellStyle name="쉼표 [0] 26 4 3" xfId="3102"/>
    <cellStyle name="쉼표 [0] 26 5" xfId="3103"/>
    <cellStyle name="쉼표 [0] 26 5 2" xfId="3104"/>
    <cellStyle name="쉼표 [0] 26 6" xfId="3105"/>
    <cellStyle name="쉼표 [0] 27" xfId="3106"/>
    <cellStyle name="쉼표 [0] 28" xfId="3107"/>
    <cellStyle name="쉼표 [0] 29" xfId="3108"/>
    <cellStyle name="쉼표 [0] 3" xfId="3109"/>
    <cellStyle name="쉼표 [0] 3 2" xfId="3110"/>
    <cellStyle name="쉼표 [0] 3 2 2" xfId="3111"/>
    <cellStyle name="쉼표 [0] 3 2 3" xfId="3112"/>
    <cellStyle name="쉼표 [0] 3 3" xfId="3113"/>
    <cellStyle name="쉼표 [0] 30" xfId="3114"/>
    <cellStyle name="쉼표 [0] 30 2" xfId="3115"/>
    <cellStyle name="쉼표 [0] 30 2 2" xfId="3116"/>
    <cellStyle name="쉼표 [0] 30 2 2 2" xfId="3117"/>
    <cellStyle name="쉼표 [0] 30 2 3" xfId="3118"/>
    <cellStyle name="쉼표 [0] 30 3" xfId="3119"/>
    <cellStyle name="쉼표 [0] 30 3 2" xfId="3120"/>
    <cellStyle name="쉼표 [0] 30 4" xfId="3121"/>
    <cellStyle name="쉼표 [0] 31" xfId="3122"/>
    <cellStyle name="쉼표 [0] 31 2" xfId="3123"/>
    <cellStyle name="쉼표 [0] 31 2 2" xfId="3124"/>
    <cellStyle name="쉼표 [0] 31 2 2 2" xfId="3125"/>
    <cellStyle name="쉼표 [0] 31 2 3" xfId="3126"/>
    <cellStyle name="쉼표 [0] 31 3" xfId="3127"/>
    <cellStyle name="쉼표 [0] 31 3 2" xfId="3128"/>
    <cellStyle name="쉼표 [0] 31 4" xfId="3129"/>
    <cellStyle name="쉼표 [0] 32" xfId="3130"/>
    <cellStyle name="쉼표 [0] 33" xfId="3131"/>
    <cellStyle name="쉼표 [0] 33 2" xfId="3132"/>
    <cellStyle name="쉼표 [0] 33 2 2" xfId="3133"/>
    <cellStyle name="쉼표 [0] 33 3" xfId="3134"/>
    <cellStyle name="쉼표 [0] 34" xfId="3135"/>
    <cellStyle name="쉼표 [0] 35" xfId="3136"/>
    <cellStyle name="쉼표 [0] 35 2" xfId="3137"/>
    <cellStyle name="쉼표 [0] 36" xfId="3138"/>
    <cellStyle name="쉼표 [0] 36 2" xfId="3139"/>
    <cellStyle name="쉼표 [0] 37" xfId="3140"/>
    <cellStyle name="쉼표 [0] 38" xfId="3141"/>
    <cellStyle name="쉼표 [0] 39" xfId="3142"/>
    <cellStyle name="쉼표 [0] 4" xfId="3143"/>
    <cellStyle name="쉼표 [0] 4 10" xfId="3144"/>
    <cellStyle name="쉼표 [0] 4 10 2" xfId="3145"/>
    <cellStyle name="쉼표 [0] 4 11" xfId="3146"/>
    <cellStyle name="쉼표 [0] 4 11 2" xfId="3147"/>
    <cellStyle name="쉼표 [0] 4 12" xfId="3148"/>
    <cellStyle name="쉼표 [0] 4 12 2" xfId="3149"/>
    <cellStyle name="쉼표 [0] 4 13" xfId="3150"/>
    <cellStyle name="쉼표 [0] 4 2" xfId="3151"/>
    <cellStyle name="쉼표 [0] 4 2 2" xfId="3152"/>
    <cellStyle name="쉼표 [0] 4 3" xfId="3153"/>
    <cellStyle name="쉼표 [0] 4 3 2" xfId="3154"/>
    <cellStyle name="쉼표 [0] 4 4" xfId="3155"/>
    <cellStyle name="쉼표 [0] 4 4 2" xfId="3156"/>
    <cellStyle name="쉼표 [0] 4 5" xfId="3157"/>
    <cellStyle name="쉼표 [0] 4 5 2" xfId="3158"/>
    <cellStyle name="쉼표 [0] 4 6" xfId="3159"/>
    <cellStyle name="쉼표 [0] 4 6 2" xfId="3160"/>
    <cellStyle name="쉼표 [0] 4 7" xfId="3161"/>
    <cellStyle name="쉼표 [0] 4 7 2" xfId="3162"/>
    <cellStyle name="쉼표 [0] 4 8" xfId="3163"/>
    <cellStyle name="쉼표 [0] 4 8 2" xfId="3164"/>
    <cellStyle name="쉼표 [0] 4 9" xfId="3165"/>
    <cellStyle name="쉼표 [0] 4 9 2" xfId="3166"/>
    <cellStyle name="쉼표 [0] 40" xfId="3167"/>
    <cellStyle name="쉼표 [0] 41" xfId="3168"/>
    <cellStyle name="쉼표 [0] 42" xfId="3169"/>
    <cellStyle name="쉼표 [0] 5" xfId="3170"/>
    <cellStyle name="쉼표 [0] 5 2" xfId="3171"/>
    <cellStyle name="쉼표 [0] 5 2 2" xfId="3172"/>
    <cellStyle name="쉼표 [0] 5 2 2 2" xfId="3173"/>
    <cellStyle name="쉼표 [0] 5 2 2 2 2" xfId="3174"/>
    <cellStyle name="쉼표 [0] 5 2 2 3" xfId="3175"/>
    <cellStyle name="쉼표 [0] 5 2 3" xfId="3176"/>
    <cellStyle name="쉼표 [0] 6" xfId="3177"/>
    <cellStyle name="쉼표 [0] 7" xfId="3178"/>
    <cellStyle name="쉼표 [0] 7 2" xfId="3179"/>
    <cellStyle name="쉼표 [0] 8" xfId="3180"/>
    <cellStyle name="쉼표 [0] 8 2" xfId="3181"/>
    <cellStyle name="쉼표 [0] 9" xfId="3182"/>
    <cellStyle name="쉼표 [0] 9 2" xfId="3183"/>
    <cellStyle name="쉼표 2" xfId="3184"/>
    <cellStyle name="스타일 1" xfId="3185"/>
    <cellStyle name="스타일 10" xfId="3186"/>
    <cellStyle name="스타일 11" xfId="3187"/>
    <cellStyle name="스타일 12" xfId="3188"/>
    <cellStyle name="스타일 13" xfId="3189"/>
    <cellStyle name="스타일 14" xfId="3190"/>
    <cellStyle name="스타일 15" xfId="3191"/>
    <cellStyle name="스타일 16" xfId="3192"/>
    <cellStyle name="스타일 17" xfId="3193"/>
    <cellStyle name="스타일 2" xfId="3194"/>
    <cellStyle name="스타일 3" xfId="3195"/>
    <cellStyle name="스타일 4" xfId="3196"/>
    <cellStyle name="스타일 5" xfId="3197"/>
    <cellStyle name="스타일 6" xfId="3198"/>
    <cellStyle name="스타일 7" xfId="3199"/>
    <cellStyle name="스타일 8" xfId="3200"/>
    <cellStyle name="스타일 9" xfId="3201"/>
    <cellStyle name="영업" xfId="3202"/>
    <cellStyle name="원" xfId="3208"/>
    <cellStyle name="지정되지 않음" xfId="3220"/>
    <cellStyle name="콤마 [0]_  종  합  " xfId="3232"/>
    <cellStyle name="콤마,_x0005__x0014_" xfId="3233"/>
    <cellStyle name="콤마_  종  합  " xfId="3234"/>
    <cellStyle name="통화 [0] 2" xfId="3235"/>
    <cellStyle name="통화 [0] 2 2" xfId="3236"/>
    <cellStyle name="통화 [0] 3" xfId="3237"/>
    <cellStyle name="팹繫_履북깊" xfId="3238"/>
    <cellStyle name="표준 10" xfId="3246"/>
    <cellStyle name="표준 10 2" xfId="3247"/>
    <cellStyle name="표준 10 2 2" xfId="3248"/>
    <cellStyle name="표준 10 2 2 2" xfId="3249"/>
    <cellStyle name="표준 100" xfId="3250"/>
    <cellStyle name="표준 100 2" xfId="3251"/>
    <cellStyle name="표준 101" xfId="3252"/>
    <cellStyle name="표준 101 2" xfId="3253"/>
    <cellStyle name="표준 102" xfId="3254"/>
    <cellStyle name="표준 102 2" xfId="3255"/>
    <cellStyle name="표준 103" xfId="3256"/>
    <cellStyle name="표준 103 2" xfId="3257"/>
    <cellStyle name="표준 104" xfId="3258"/>
    <cellStyle name="표준 104 2" xfId="3259"/>
    <cellStyle name="표준 105" xfId="3260"/>
    <cellStyle name="표준 105 2" xfId="3261"/>
    <cellStyle name="표준 106" xfId="3262"/>
    <cellStyle name="표준 107" xfId="3263"/>
    <cellStyle name="표준 108" xfId="3264"/>
    <cellStyle name="표준 109" xfId="3265"/>
    <cellStyle name="표준 11" xfId="3266"/>
    <cellStyle name="표준 11 2" xfId="10664"/>
    <cellStyle name="표준 11 3" xfId="10647"/>
    <cellStyle name="표준 110" xfId="3267"/>
    <cellStyle name="표준 111" xfId="3268"/>
    <cellStyle name="표준 112" xfId="3269"/>
    <cellStyle name="표준 113" xfId="3270"/>
    <cellStyle name="표준 114" xfId="3271"/>
    <cellStyle name="표준 115" xfId="3272"/>
    <cellStyle name="표준 116" xfId="3273"/>
    <cellStyle name="표준 117" xfId="3274"/>
    <cellStyle name="표준 119" xfId="3275"/>
    <cellStyle name="표준 12" xfId="3276"/>
    <cellStyle name="표준 12 2" xfId="10666"/>
    <cellStyle name="표준 13" xfId="3277"/>
    <cellStyle name="표준 13 2" xfId="3278"/>
    <cellStyle name="표준 14" xfId="3279"/>
    <cellStyle name="표준 14 2 2" xfId="3280"/>
    <cellStyle name="표준 15" xfId="3281"/>
    <cellStyle name="표준 16" xfId="3282"/>
    <cellStyle name="표준 17" xfId="3283"/>
    <cellStyle name="표준 17 5" xfId="3284"/>
    <cellStyle name="표준 17 7" xfId="3285"/>
    <cellStyle name="표준 18" xfId="3286"/>
    <cellStyle name="표준 18 6" xfId="3287"/>
    <cellStyle name="표준 19" xfId="3288"/>
    <cellStyle name="표준 2" xfId="3289"/>
    <cellStyle name="표준 2 2" xfId="3290"/>
    <cellStyle name="표준 2 2 2" xfId="3291"/>
    <cellStyle name="표준 2 2 3" xfId="3292"/>
    <cellStyle name="표준 2 3" xfId="3293"/>
    <cellStyle name="표준 2 3 2" xfId="3294"/>
    <cellStyle name="표준 2 4" xfId="3295"/>
    <cellStyle name="표준 2 5" xfId="3296"/>
    <cellStyle name="표준 2 6" xfId="3297"/>
    <cellStyle name="표준 2 7" xfId="3298"/>
    <cellStyle name="표준 20" xfId="3299"/>
    <cellStyle name="표준 21" xfId="3300"/>
    <cellStyle name="표준 22" xfId="3301"/>
    <cellStyle name="표준 22 2" xfId="3302"/>
    <cellStyle name="표준 23" xfId="3303"/>
    <cellStyle name="표준 24" xfId="3304"/>
    <cellStyle name="표준 25" xfId="3305"/>
    <cellStyle name="표준 26" xfId="3306"/>
    <cellStyle name="표준 27" xfId="3307"/>
    <cellStyle name="표준 28" xfId="3308"/>
    <cellStyle name="표준 29" xfId="3309"/>
    <cellStyle name="표준 3" xfId="3310"/>
    <cellStyle name="표준 3 2" xfId="3312"/>
    <cellStyle name="표준 3 2 2" xfId="3313"/>
    <cellStyle name="표준 3 3" xfId="3314"/>
    <cellStyle name="표준 3 4" xfId="3315"/>
    <cellStyle name="표준 3 5" xfId="3316"/>
    <cellStyle name="표준 3 6" xfId="3317"/>
    <cellStyle name="표준 3 7" xfId="3318"/>
    <cellStyle name="표준 3 8" xfId="3319"/>
    <cellStyle name="표준 3_11.에스맥 청구지급 관리(대외비)" xfId="3320"/>
    <cellStyle name="표준 30" xfId="3321"/>
    <cellStyle name="표준 31" xfId="3322"/>
    <cellStyle name="표준 32" xfId="3323"/>
    <cellStyle name="표준 32 2" xfId="3324"/>
    <cellStyle name="표준 33" xfId="3325"/>
    <cellStyle name="표준 33 2" xfId="3326"/>
    <cellStyle name="표준 34" xfId="3327"/>
    <cellStyle name="표준 34 2" xfId="3328"/>
    <cellStyle name="표준 35" xfId="3329"/>
    <cellStyle name="표준 35 2" xfId="3330"/>
    <cellStyle name="표준 36" xfId="3331"/>
    <cellStyle name="표준 37" xfId="3332"/>
    <cellStyle name="표준 37 2" xfId="3333"/>
    <cellStyle name="표준 37 2 2" xfId="3334"/>
    <cellStyle name="표준 37 2 2 2" xfId="3335"/>
    <cellStyle name="표준 37 2 2 2 2" xfId="3336"/>
    <cellStyle name="표준 37 2 2 2 2 2" xfId="3337"/>
    <cellStyle name="표준 37 2 2 2 2 2 2" xfId="3338"/>
    <cellStyle name="표준 37 2 2 2 2 2 2 2" xfId="3339"/>
    <cellStyle name="표준 37 2 2 2 2 2 2 2 2" xfId="3340"/>
    <cellStyle name="표준 37 2 2 2 2 2 2 3" xfId="3341"/>
    <cellStyle name="표준 37 2 2 2 2 2 3" xfId="3342"/>
    <cellStyle name="표준 37 2 2 2 2 2 3 2" xfId="3343"/>
    <cellStyle name="표준 37 2 2 2 2 2 4" xfId="3344"/>
    <cellStyle name="표준 37 2 2 2 2 3" xfId="3345"/>
    <cellStyle name="표준 37 2 2 2 2 3 2" xfId="3346"/>
    <cellStyle name="표준 37 2 2 2 2 3 2 2" xfId="3347"/>
    <cellStyle name="표준 37 2 2 2 2 3 3" xfId="3348"/>
    <cellStyle name="표준 37 2 2 2 2 4" xfId="3349"/>
    <cellStyle name="표준 37 2 2 2 2 4 2" xfId="3350"/>
    <cellStyle name="표준 37 2 2 2 2 5" xfId="3351"/>
    <cellStyle name="표준 37 2 2 2 3" xfId="3352"/>
    <cellStyle name="표준 37 2 2 2 3 2" xfId="3353"/>
    <cellStyle name="표준 37 2 2 2 3 2 2" xfId="3354"/>
    <cellStyle name="표준 37 2 2 2 3 2 2 2" xfId="3355"/>
    <cellStyle name="표준 37 2 2 2 3 2 3" xfId="3356"/>
    <cellStyle name="표준 37 2 2 2 3 3" xfId="3357"/>
    <cellStyle name="표준 37 2 2 2 3 3 2" xfId="3358"/>
    <cellStyle name="표준 37 2 2 2 3 4" xfId="3359"/>
    <cellStyle name="표준 37 2 2 2 4" xfId="3360"/>
    <cellStyle name="표준 37 2 2 2 4 2" xfId="3361"/>
    <cellStyle name="표준 37 2 2 2 4 2 2" xfId="3362"/>
    <cellStyle name="표준 37 2 2 2 4 3" xfId="3363"/>
    <cellStyle name="표준 37 2 2 2 5" xfId="3364"/>
    <cellStyle name="표준 37 2 2 2 5 2" xfId="3365"/>
    <cellStyle name="표준 37 2 2 2 6" xfId="3366"/>
    <cellStyle name="표준 37 2 2 3" xfId="3367"/>
    <cellStyle name="표준 37 2 2 3 2" xfId="3368"/>
    <cellStyle name="표준 37 2 2 3 2 2" xfId="3369"/>
    <cellStyle name="표준 37 2 2 3 2 2 2" xfId="3370"/>
    <cellStyle name="표준 37 2 2 3 2 2 2 2" xfId="3371"/>
    <cellStyle name="표준 37 2 2 3 2 2 3" xfId="3372"/>
    <cellStyle name="표준 37 2 2 3 2 3" xfId="3373"/>
    <cellStyle name="표준 37 2 2 3 2 3 2" xfId="3374"/>
    <cellStyle name="표준 37 2 2 3 2 4" xfId="3375"/>
    <cellStyle name="표준 37 2 2 3 3" xfId="3376"/>
    <cellStyle name="표준 37 2 2 3 3 2" xfId="3377"/>
    <cellStyle name="표준 37 2 2 3 3 2 2" xfId="3378"/>
    <cellStyle name="표준 37 2 2 3 3 3" xfId="3379"/>
    <cellStyle name="표준 37 2 2 3 4" xfId="3380"/>
    <cellStyle name="표준 37 2 2 3 4 2" xfId="3381"/>
    <cellStyle name="표준 37 2 2 3 5" xfId="3382"/>
    <cellStyle name="표준 37 2 2 4" xfId="3383"/>
    <cellStyle name="표준 37 2 2 4 2" xfId="3384"/>
    <cellStyle name="표준 37 2 2 4 2 2" xfId="3385"/>
    <cellStyle name="표준 37 2 2 4 2 2 2" xfId="3386"/>
    <cellStyle name="표준 37 2 2 4 2 3" xfId="3387"/>
    <cellStyle name="표준 37 2 2 4 3" xfId="3388"/>
    <cellStyle name="표준 37 2 2 4 3 2" xfId="3389"/>
    <cellStyle name="표준 37 2 2 4 4" xfId="3390"/>
    <cellStyle name="표준 37 2 2 5" xfId="3391"/>
    <cellStyle name="표준 37 2 2 5 2" xfId="3392"/>
    <cellStyle name="표준 37 2 2 5 2 2" xfId="3393"/>
    <cellStyle name="표준 37 2 2 5 3" xfId="3394"/>
    <cellStyle name="표준 37 2 2 6" xfId="3395"/>
    <cellStyle name="표준 37 2 2 6 2" xfId="3396"/>
    <cellStyle name="표준 37 2 2 7" xfId="3397"/>
    <cellStyle name="표준 37 2 3" xfId="3398"/>
    <cellStyle name="표준 37 2 3 2" xfId="3399"/>
    <cellStyle name="표준 37 2 3 2 2" xfId="3400"/>
    <cellStyle name="표준 37 2 3 2 2 2" xfId="3401"/>
    <cellStyle name="표준 37 2 3 2 2 2 2" xfId="3402"/>
    <cellStyle name="표준 37 2 3 2 2 2 2 2" xfId="3403"/>
    <cellStyle name="표준 37 2 3 2 2 2 3" xfId="3404"/>
    <cellStyle name="표준 37 2 3 2 2 3" xfId="3405"/>
    <cellStyle name="표준 37 2 3 2 2 3 2" xfId="3406"/>
    <cellStyle name="표준 37 2 3 2 2 4" xfId="3407"/>
    <cellStyle name="표준 37 2 3 2 3" xfId="3408"/>
    <cellStyle name="표준 37 2 3 2 3 2" xfId="3409"/>
    <cellStyle name="표준 37 2 3 2 3 2 2" xfId="3410"/>
    <cellStyle name="표준 37 2 3 2 3 3" xfId="3411"/>
    <cellStyle name="표준 37 2 3 2 4" xfId="3412"/>
    <cellStyle name="표준 37 2 3 2 4 2" xfId="3413"/>
    <cellStyle name="표준 37 2 3 2 5" xfId="3414"/>
    <cellStyle name="표준 37 2 3 3" xfId="3415"/>
    <cellStyle name="표준 37 2 3 3 2" xfId="3416"/>
    <cellStyle name="표준 37 2 3 3 2 2" xfId="3417"/>
    <cellStyle name="표준 37 2 3 3 2 2 2" xfId="3418"/>
    <cellStyle name="표준 37 2 3 3 2 3" xfId="3419"/>
    <cellStyle name="표준 37 2 3 3 3" xfId="3420"/>
    <cellStyle name="표준 37 2 3 3 3 2" xfId="3421"/>
    <cellStyle name="표준 37 2 3 3 4" xfId="3422"/>
    <cellStyle name="표준 37 2 3 4" xfId="3423"/>
    <cellStyle name="표준 37 2 3 4 2" xfId="3424"/>
    <cellStyle name="표준 37 2 3 4 2 2" xfId="3425"/>
    <cellStyle name="표준 37 2 3 4 3" xfId="3426"/>
    <cellStyle name="표준 37 2 3 5" xfId="3427"/>
    <cellStyle name="표준 37 2 3 5 2" xfId="3428"/>
    <cellStyle name="표준 37 2 3 6" xfId="3429"/>
    <cellStyle name="표준 37 2 4" xfId="3430"/>
    <cellStyle name="표준 37 2 4 2" xfId="3431"/>
    <cellStyle name="표준 37 2 4 2 2" xfId="3432"/>
    <cellStyle name="표준 37 2 4 2 2 2" xfId="3433"/>
    <cellStyle name="표준 37 2 4 2 2 2 2" xfId="3434"/>
    <cellStyle name="표준 37 2 4 2 2 3" xfId="3435"/>
    <cellStyle name="표준 37 2 4 2 3" xfId="3436"/>
    <cellStyle name="표준 37 2 4 2 3 2" xfId="3437"/>
    <cellStyle name="표준 37 2 4 2 4" xfId="3438"/>
    <cellStyle name="표준 37 2 4 3" xfId="3439"/>
    <cellStyle name="표준 37 2 4 3 2" xfId="3440"/>
    <cellStyle name="표준 37 2 4 3 2 2" xfId="3441"/>
    <cellStyle name="표준 37 2 4 3 3" xfId="3442"/>
    <cellStyle name="표준 37 2 4 4" xfId="3443"/>
    <cellStyle name="표준 37 2 4 4 2" xfId="3444"/>
    <cellStyle name="표준 37 2 4 5" xfId="3445"/>
    <cellStyle name="표준 37 2 5" xfId="3446"/>
    <cellStyle name="표준 37 2 5 2" xfId="3447"/>
    <cellStyle name="표준 37 2 5 2 2" xfId="3448"/>
    <cellStyle name="표준 37 2 5 2 2 2" xfId="3449"/>
    <cellStyle name="표준 37 2 5 2 3" xfId="3450"/>
    <cellStyle name="표준 37 2 5 3" xfId="3451"/>
    <cellStyle name="표준 37 2 5 3 2" xfId="3452"/>
    <cellStyle name="표준 37 2 5 4" xfId="3453"/>
    <cellStyle name="표준 37 2 6" xfId="3454"/>
    <cellStyle name="표준 37 2 6 2" xfId="3455"/>
    <cellStyle name="표준 37 2 6 2 2" xfId="3456"/>
    <cellStyle name="표준 37 2 6 3" xfId="3457"/>
    <cellStyle name="표준 37 2 7" xfId="3458"/>
    <cellStyle name="표준 37 2 7 2" xfId="3459"/>
    <cellStyle name="표준 37 2 8" xfId="3460"/>
    <cellStyle name="표준 37 3" xfId="3461"/>
    <cellStyle name="표준 37 3 2" xfId="3462"/>
    <cellStyle name="표준 37 3 2 2" xfId="3463"/>
    <cellStyle name="표준 37 3 2 2 2" xfId="3464"/>
    <cellStyle name="표준 37 3 2 2 2 2" xfId="3465"/>
    <cellStyle name="표준 37 3 2 2 2 2 2" xfId="3466"/>
    <cellStyle name="표준 37 3 2 2 2 2 2 2" xfId="3467"/>
    <cellStyle name="표준 37 3 2 2 2 2 3" xfId="3468"/>
    <cellStyle name="표준 37 3 2 2 2 3" xfId="3469"/>
    <cellStyle name="표준 37 3 2 2 2 3 2" xfId="3470"/>
    <cellStyle name="표준 37 3 2 2 2 4" xfId="3471"/>
    <cellStyle name="표준 37 3 2 2 3" xfId="3472"/>
    <cellStyle name="표준 37 3 2 2 3 2" xfId="3473"/>
    <cellStyle name="표준 37 3 2 2 3 2 2" xfId="3474"/>
    <cellStyle name="표준 37 3 2 2 3 3" xfId="3475"/>
    <cellStyle name="표준 37 3 2 2 4" xfId="3476"/>
    <cellStyle name="표준 37 3 2 2 4 2" xfId="3477"/>
    <cellStyle name="표준 37 3 2 2 5" xfId="3478"/>
    <cellStyle name="표준 37 3 2 3" xfId="3479"/>
    <cellStyle name="표준 37 3 2 3 2" xfId="3480"/>
    <cellStyle name="표준 37 3 2 3 2 2" xfId="3481"/>
    <cellStyle name="표준 37 3 2 3 2 2 2" xfId="3482"/>
    <cellStyle name="표준 37 3 2 3 2 3" xfId="3483"/>
    <cellStyle name="표준 37 3 2 3 3" xfId="3484"/>
    <cellStyle name="표준 37 3 2 3 3 2" xfId="3485"/>
    <cellStyle name="표준 37 3 2 3 4" xfId="3486"/>
    <cellStyle name="표준 37 3 2 4" xfId="3487"/>
    <cellStyle name="표준 37 3 2 4 2" xfId="3488"/>
    <cellStyle name="표준 37 3 2 4 2 2" xfId="3489"/>
    <cellStyle name="표준 37 3 2 4 3" xfId="3490"/>
    <cellStyle name="표준 37 3 2 5" xfId="3491"/>
    <cellStyle name="표준 37 3 2 5 2" xfId="3492"/>
    <cellStyle name="표준 37 3 2 6" xfId="3493"/>
    <cellStyle name="표준 37 3 3" xfId="3494"/>
    <cellStyle name="표준 37 3 3 2" xfId="3495"/>
    <cellStyle name="표준 37 3 3 2 2" xfId="3496"/>
    <cellStyle name="표준 37 3 3 2 2 2" xfId="3497"/>
    <cellStyle name="표준 37 3 3 2 2 2 2" xfId="3498"/>
    <cellStyle name="표준 37 3 3 2 2 3" xfId="3499"/>
    <cellStyle name="표준 37 3 3 2 3" xfId="3500"/>
    <cellStyle name="표준 37 3 3 2 3 2" xfId="3501"/>
    <cellStyle name="표준 37 3 3 2 4" xfId="3502"/>
    <cellStyle name="표준 37 3 3 3" xfId="3503"/>
    <cellStyle name="표준 37 3 3 3 2" xfId="3504"/>
    <cellStyle name="표준 37 3 3 3 2 2" xfId="3505"/>
    <cellStyle name="표준 37 3 3 3 3" xfId="3506"/>
    <cellStyle name="표준 37 3 3 4" xfId="3507"/>
    <cellStyle name="표준 37 3 3 4 2" xfId="3508"/>
    <cellStyle name="표준 37 3 3 5" xfId="3509"/>
    <cellStyle name="표준 37 3 4" xfId="3510"/>
    <cellStyle name="표준 37 3 4 2" xfId="3511"/>
    <cellStyle name="표준 37 3 4 2 2" xfId="3512"/>
    <cellStyle name="표준 37 3 4 2 2 2" xfId="3513"/>
    <cellStyle name="표준 37 3 4 2 3" xfId="3514"/>
    <cellStyle name="표준 37 3 4 3" xfId="3515"/>
    <cellStyle name="표준 37 3 4 3 2" xfId="3516"/>
    <cellStyle name="표준 37 3 4 4" xfId="3517"/>
    <cellStyle name="표준 37 3 5" xfId="3518"/>
    <cellStyle name="표준 37 3 5 2" xfId="3519"/>
    <cellStyle name="표준 37 3 5 2 2" xfId="3520"/>
    <cellStyle name="표준 37 3 5 3" xfId="3521"/>
    <cellStyle name="표준 37 3 6" xfId="3522"/>
    <cellStyle name="표준 37 3 6 2" xfId="3523"/>
    <cellStyle name="표준 37 3 7" xfId="3524"/>
    <cellStyle name="표준 37 4" xfId="3525"/>
    <cellStyle name="표준 37 4 2" xfId="3526"/>
    <cellStyle name="표준 37 4 2 2" xfId="3527"/>
    <cellStyle name="표준 37 4 2 2 2" xfId="3528"/>
    <cellStyle name="표준 37 4 2 2 2 2" xfId="3529"/>
    <cellStyle name="표준 37 4 2 2 2 2 2" xfId="3530"/>
    <cellStyle name="표준 37 4 2 2 2 3" xfId="3531"/>
    <cellStyle name="표준 37 4 2 2 3" xfId="3532"/>
    <cellStyle name="표준 37 4 2 2 3 2" xfId="3533"/>
    <cellStyle name="표준 37 4 2 2 4" xfId="3534"/>
    <cellStyle name="표준 37 4 2 3" xfId="3535"/>
    <cellStyle name="표준 37 4 2 3 2" xfId="3536"/>
    <cellStyle name="표준 37 4 2 3 2 2" xfId="3537"/>
    <cellStyle name="표준 37 4 2 3 3" xfId="3538"/>
    <cellStyle name="표준 37 4 2 4" xfId="3539"/>
    <cellStyle name="표준 37 4 2 4 2" xfId="3540"/>
    <cellStyle name="표준 37 4 2 5" xfId="3541"/>
    <cellStyle name="표준 37 4 3" xfId="3542"/>
    <cellStyle name="표준 37 4 3 2" xfId="3543"/>
    <cellStyle name="표준 37 4 3 2 2" xfId="3544"/>
    <cellStyle name="표준 37 4 3 2 2 2" xfId="3545"/>
    <cellStyle name="표준 37 4 3 2 3" xfId="3546"/>
    <cellStyle name="표준 37 4 3 3" xfId="3547"/>
    <cellStyle name="표준 37 4 3 3 2" xfId="3548"/>
    <cellStyle name="표준 37 4 3 4" xfId="3549"/>
    <cellStyle name="표준 37 4 4" xfId="3550"/>
    <cellStyle name="표준 37 4 4 2" xfId="3551"/>
    <cellStyle name="표준 37 4 4 2 2" xfId="3552"/>
    <cellStyle name="표준 37 4 4 3" xfId="3553"/>
    <cellStyle name="표준 37 4 5" xfId="3554"/>
    <cellStyle name="표준 37 4 5 2" xfId="3555"/>
    <cellStyle name="표준 37 4 6" xfId="3556"/>
    <cellStyle name="표준 37 5" xfId="3557"/>
    <cellStyle name="표준 37 5 2" xfId="3558"/>
    <cellStyle name="표준 37 5 2 2" xfId="3559"/>
    <cellStyle name="표준 37 5 2 2 2" xfId="3560"/>
    <cellStyle name="표준 37 5 2 2 2 2" xfId="3561"/>
    <cellStyle name="표준 37 5 2 2 3" xfId="3562"/>
    <cellStyle name="표준 37 5 2 3" xfId="3563"/>
    <cellStyle name="표준 37 5 2 3 2" xfId="3564"/>
    <cellStyle name="표준 37 5 2 4" xfId="3565"/>
    <cellStyle name="표준 37 5 3" xfId="3566"/>
    <cellStyle name="표준 37 5 3 2" xfId="3567"/>
    <cellStyle name="표준 37 5 3 2 2" xfId="3568"/>
    <cellStyle name="표준 37 5 3 3" xfId="3569"/>
    <cellStyle name="표준 37 5 4" xfId="3570"/>
    <cellStyle name="표준 37 5 4 2" xfId="3571"/>
    <cellStyle name="표준 37 5 5" xfId="3572"/>
    <cellStyle name="표준 37 6" xfId="3573"/>
    <cellStyle name="표준 37 6 2" xfId="3574"/>
    <cellStyle name="표준 37 6 2 2" xfId="3575"/>
    <cellStyle name="표준 37 6 2 2 2" xfId="3576"/>
    <cellStyle name="표준 37 6 2 3" xfId="3577"/>
    <cellStyle name="표준 37 6 3" xfId="3578"/>
    <cellStyle name="표준 37 6 3 2" xfId="3579"/>
    <cellStyle name="표준 37 6 4" xfId="3580"/>
    <cellStyle name="표준 37 7" xfId="3581"/>
    <cellStyle name="표준 37 7 2" xfId="3582"/>
    <cellStyle name="표준 37 7 2 2" xfId="3583"/>
    <cellStyle name="표준 37 7 3" xfId="3584"/>
    <cellStyle name="표준 37 8" xfId="3585"/>
    <cellStyle name="표준 37 8 2" xfId="3586"/>
    <cellStyle name="표준 37 9" xfId="3587"/>
    <cellStyle name="표준 38" xfId="3588"/>
    <cellStyle name="표준 38 2" xfId="3589"/>
    <cellStyle name="표준 38 2 2" xfId="3590"/>
    <cellStyle name="표준 38 2 2 2" xfId="3591"/>
    <cellStyle name="표준 38 2 2 2 2" xfId="3592"/>
    <cellStyle name="표준 38 2 2 2 2 2" xfId="3593"/>
    <cellStyle name="표준 38 2 2 2 2 2 2" xfId="3594"/>
    <cellStyle name="표준 38 2 2 2 2 2 2 2" xfId="3595"/>
    <cellStyle name="표준 38 2 2 2 2 2 2 2 2" xfId="3596"/>
    <cellStyle name="표준 38 2 2 2 2 2 2 3" xfId="3597"/>
    <cellStyle name="표준 38 2 2 2 2 2 3" xfId="3598"/>
    <cellStyle name="표준 38 2 2 2 2 2 3 2" xfId="3599"/>
    <cellStyle name="표준 38 2 2 2 2 2 4" xfId="3600"/>
    <cellStyle name="표준 38 2 2 2 2 3" xfId="3601"/>
    <cellStyle name="표준 38 2 2 2 2 3 2" xfId="3602"/>
    <cellStyle name="표준 38 2 2 2 2 3 2 2" xfId="3603"/>
    <cellStyle name="표준 38 2 2 2 2 3 3" xfId="3604"/>
    <cellStyle name="표준 38 2 2 2 2 4" xfId="3605"/>
    <cellStyle name="표준 38 2 2 2 2 4 2" xfId="3606"/>
    <cellStyle name="표준 38 2 2 2 2 5" xfId="3607"/>
    <cellStyle name="표준 38 2 2 2 3" xfId="3608"/>
    <cellStyle name="표준 38 2 2 2 3 2" xfId="3609"/>
    <cellStyle name="표준 38 2 2 2 3 2 2" xfId="3610"/>
    <cellStyle name="표준 38 2 2 2 3 2 2 2" xfId="3611"/>
    <cellStyle name="표준 38 2 2 2 3 2 3" xfId="3612"/>
    <cellStyle name="표준 38 2 2 2 3 3" xfId="3613"/>
    <cellStyle name="표준 38 2 2 2 3 3 2" xfId="3614"/>
    <cellStyle name="표준 38 2 2 2 3 4" xfId="3615"/>
    <cellStyle name="표준 38 2 2 2 4" xfId="3616"/>
    <cellStyle name="표준 38 2 2 2 4 2" xfId="3617"/>
    <cellStyle name="표준 38 2 2 2 4 2 2" xfId="3618"/>
    <cellStyle name="표준 38 2 2 2 4 3" xfId="3619"/>
    <cellStyle name="표준 38 2 2 2 5" xfId="3620"/>
    <cellStyle name="표준 38 2 2 2 5 2" xfId="3621"/>
    <cellStyle name="표준 38 2 2 2 6" xfId="3622"/>
    <cellStyle name="표준 38 2 2 3" xfId="3623"/>
    <cellStyle name="표준 38 2 2 3 2" xfId="3624"/>
    <cellStyle name="표준 38 2 2 3 2 2" xfId="3625"/>
    <cellStyle name="표준 38 2 2 3 2 2 2" xfId="3626"/>
    <cellStyle name="표준 38 2 2 3 2 2 2 2" xfId="3627"/>
    <cellStyle name="표준 38 2 2 3 2 2 3" xfId="3628"/>
    <cellStyle name="표준 38 2 2 3 2 3" xfId="3629"/>
    <cellStyle name="표준 38 2 2 3 2 3 2" xfId="3630"/>
    <cellStyle name="표준 38 2 2 3 2 4" xfId="3631"/>
    <cellStyle name="표준 38 2 2 3 3" xfId="3632"/>
    <cellStyle name="표준 38 2 2 3 3 2" xfId="3633"/>
    <cellStyle name="표준 38 2 2 3 3 2 2" xfId="3634"/>
    <cellStyle name="표준 38 2 2 3 3 3" xfId="3635"/>
    <cellStyle name="표준 38 2 2 3 4" xfId="3636"/>
    <cellStyle name="표준 38 2 2 3 4 2" xfId="3637"/>
    <cellStyle name="표준 38 2 2 3 5" xfId="3638"/>
    <cellStyle name="표준 38 2 2 4" xfId="3639"/>
    <cellStyle name="표준 38 2 2 4 2" xfId="3640"/>
    <cellStyle name="표준 38 2 2 4 2 2" xfId="3641"/>
    <cellStyle name="표준 38 2 2 4 2 2 2" xfId="3642"/>
    <cellStyle name="표준 38 2 2 4 2 3" xfId="3643"/>
    <cellStyle name="표준 38 2 2 4 3" xfId="3644"/>
    <cellStyle name="표준 38 2 2 4 3 2" xfId="3645"/>
    <cellStyle name="표준 38 2 2 4 4" xfId="3646"/>
    <cellStyle name="표준 38 2 2 5" xfId="3647"/>
    <cellStyle name="표준 38 2 2 5 2" xfId="3648"/>
    <cellStyle name="표준 38 2 2 5 2 2" xfId="3649"/>
    <cellStyle name="표준 38 2 2 5 3" xfId="3650"/>
    <cellStyle name="표준 38 2 2 6" xfId="3651"/>
    <cellStyle name="표준 38 2 2 6 2" xfId="3652"/>
    <cellStyle name="표준 38 2 2 7" xfId="3653"/>
    <cellStyle name="표준 38 2 3" xfId="3654"/>
    <cellStyle name="표준 38 2 3 2" xfId="3655"/>
    <cellStyle name="표준 38 2 3 2 2" xfId="3656"/>
    <cellStyle name="표준 38 2 3 2 2 2" xfId="3657"/>
    <cellStyle name="표준 38 2 3 2 2 2 2" xfId="3658"/>
    <cellStyle name="표준 38 2 3 2 2 2 2 2" xfId="3659"/>
    <cellStyle name="표준 38 2 3 2 2 2 3" xfId="3660"/>
    <cellStyle name="표준 38 2 3 2 2 3" xfId="3661"/>
    <cellStyle name="표준 38 2 3 2 2 3 2" xfId="3662"/>
    <cellStyle name="표준 38 2 3 2 2 4" xfId="3663"/>
    <cellStyle name="표준 38 2 3 2 3" xfId="3664"/>
    <cellStyle name="표준 38 2 3 2 3 2" xfId="3665"/>
    <cellStyle name="표준 38 2 3 2 3 2 2" xfId="3666"/>
    <cellStyle name="표준 38 2 3 2 3 3" xfId="3667"/>
    <cellStyle name="표준 38 2 3 2 4" xfId="3668"/>
    <cellStyle name="표준 38 2 3 2 4 2" xfId="3669"/>
    <cellStyle name="표준 38 2 3 2 5" xfId="3670"/>
    <cellStyle name="표준 38 2 3 3" xfId="3671"/>
    <cellStyle name="표준 38 2 3 3 2" xfId="3672"/>
    <cellStyle name="표준 38 2 3 3 2 2" xfId="3673"/>
    <cellStyle name="표준 38 2 3 3 2 2 2" xfId="3674"/>
    <cellStyle name="표준 38 2 3 3 2 3" xfId="3675"/>
    <cellStyle name="표준 38 2 3 3 3" xfId="3676"/>
    <cellStyle name="표준 38 2 3 3 3 2" xfId="3677"/>
    <cellStyle name="표준 38 2 3 3 4" xfId="3678"/>
    <cellStyle name="표준 38 2 3 4" xfId="3679"/>
    <cellStyle name="표준 38 2 3 4 2" xfId="3680"/>
    <cellStyle name="표준 38 2 3 4 2 2" xfId="3681"/>
    <cellStyle name="표준 38 2 3 4 3" xfId="3682"/>
    <cellStyle name="표준 38 2 3 5" xfId="3683"/>
    <cellStyle name="표준 38 2 3 5 2" xfId="3684"/>
    <cellStyle name="표준 38 2 3 6" xfId="3685"/>
    <cellStyle name="표준 38 2 4" xfId="3686"/>
    <cellStyle name="표준 38 2 4 2" xfId="3687"/>
    <cellStyle name="표준 38 2 4 2 2" xfId="3688"/>
    <cellStyle name="표준 38 2 4 2 2 2" xfId="3689"/>
    <cellStyle name="표준 38 2 4 2 2 2 2" xfId="3690"/>
    <cellStyle name="표준 38 2 4 2 2 3" xfId="3691"/>
    <cellStyle name="표준 38 2 4 2 3" xfId="3692"/>
    <cellStyle name="표준 38 2 4 2 3 2" xfId="3693"/>
    <cellStyle name="표준 38 2 4 2 4" xfId="3694"/>
    <cellStyle name="표준 38 2 4 3" xfId="3695"/>
    <cellStyle name="표준 38 2 4 3 2" xfId="3696"/>
    <cellStyle name="표준 38 2 4 3 2 2" xfId="3697"/>
    <cellStyle name="표준 38 2 4 3 3" xfId="3698"/>
    <cellStyle name="표준 38 2 4 4" xfId="3699"/>
    <cellStyle name="표준 38 2 4 4 2" xfId="3700"/>
    <cellStyle name="표준 38 2 4 5" xfId="3701"/>
    <cellStyle name="표준 38 2 5" xfId="3702"/>
    <cellStyle name="표준 38 2 5 2" xfId="3703"/>
    <cellStyle name="표준 38 2 5 2 2" xfId="3704"/>
    <cellStyle name="표준 38 2 5 2 2 2" xfId="3705"/>
    <cellStyle name="표준 38 2 5 2 3" xfId="3706"/>
    <cellStyle name="표준 38 2 5 3" xfId="3707"/>
    <cellStyle name="표준 38 2 5 3 2" xfId="3708"/>
    <cellStyle name="표준 38 2 5 4" xfId="3709"/>
    <cellStyle name="표준 38 2 6" xfId="3710"/>
    <cellStyle name="표준 38 2 6 2" xfId="3711"/>
    <cellStyle name="표준 38 2 6 2 2" xfId="3712"/>
    <cellStyle name="표준 38 2 6 3" xfId="3713"/>
    <cellStyle name="표준 38 2 7" xfId="3714"/>
    <cellStyle name="표준 38 2 7 2" xfId="3715"/>
    <cellStyle name="표준 38 2 8" xfId="3716"/>
    <cellStyle name="표준 38 3" xfId="3717"/>
    <cellStyle name="표준 38 3 2" xfId="3718"/>
    <cellStyle name="표준 38 3 2 2" xfId="3719"/>
    <cellStyle name="표준 38 3 2 2 2" xfId="3720"/>
    <cellStyle name="표준 38 3 2 2 2 2" xfId="3721"/>
    <cellStyle name="표준 38 3 2 2 2 2 2" xfId="3722"/>
    <cellStyle name="표준 38 3 2 2 2 2 2 2" xfId="3723"/>
    <cellStyle name="표준 38 3 2 2 2 2 3" xfId="3724"/>
    <cellStyle name="표준 38 3 2 2 2 3" xfId="3725"/>
    <cellStyle name="표준 38 3 2 2 2 3 2" xfId="3726"/>
    <cellStyle name="표준 38 3 2 2 2 4" xfId="3727"/>
    <cellStyle name="표준 38 3 2 2 3" xfId="3728"/>
    <cellStyle name="표준 38 3 2 2 3 2" xfId="3729"/>
    <cellStyle name="표준 38 3 2 2 3 2 2" xfId="3730"/>
    <cellStyle name="표준 38 3 2 2 3 3" xfId="3731"/>
    <cellStyle name="표준 38 3 2 2 4" xfId="3732"/>
    <cellStyle name="표준 38 3 2 2 4 2" xfId="3733"/>
    <cellStyle name="표준 38 3 2 2 5" xfId="3734"/>
    <cellStyle name="표준 38 3 2 3" xfId="3735"/>
    <cellStyle name="표준 38 3 2 3 2" xfId="3736"/>
    <cellStyle name="표준 38 3 2 3 2 2" xfId="3737"/>
    <cellStyle name="표준 38 3 2 3 2 2 2" xfId="3738"/>
    <cellStyle name="표준 38 3 2 3 2 3" xfId="3739"/>
    <cellStyle name="표준 38 3 2 3 3" xfId="3740"/>
    <cellStyle name="표준 38 3 2 3 3 2" xfId="3741"/>
    <cellStyle name="표준 38 3 2 3 4" xfId="3742"/>
    <cellStyle name="표준 38 3 2 4" xfId="3743"/>
    <cellStyle name="표준 38 3 2 4 2" xfId="3744"/>
    <cellStyle name="표준 38 3 2 4 2 2" xfId="3745"/>
    <cellStyle name="표준 38 3 2 4 3" xfId="3746"/>
    <cellStyle name="표준 38 3 2 5" xfId="3747"/>
    <cellStyle name="표준 38 3 2 5 2" xfId="3748"/>
    <cellStyle name="표준 38 3 2 6" xfId="3749"/>
    <cellStyle name="표준 38 3 3" xfId="3750"/>
    <cellStyle name="표준 38 3 3 2" xfId="3751"/>
    <cellStyle name="표준 38 3 3 2 2" xfId="3752"/>
    <cellStyle name="표준 38 3 3 2 2 2" xfId="3753"/>
    <cellStyle name="표준 38 3 3 2 2 2 2" xfId="3754"/>
    <cellStyle name="표준 38 3 3 2 2 3" xfId="3755"/>
    <cellStyle name="표준 38 3 3 2 3" xfId="3756"/>
    <cellStyle name="표준 38 3 3 2 3 2" xfId="3757"/>
    <cellStyle name="표준 38 3 3 2 4" xfId="3758"/>
    <cellStyle name="표준 38 3 3 3" xfId="3759"/>
    <cellStyle name="표준 38 3 3 3 2" xfId="3760"/>
    <cellStyle name="표준 38 3 3 3 2 2" xfId="3761"/>
    <cellStyle name="표준 38 3 3 3 3" xfId="3762"/>
    <cellStyle name="표준 38 3 3 4" xfId="3763"/>
    <cellStyle name="표준 38 3 3 4 2" xfId="3764"/>
    <cellStyle name="표준 38 3 3 5" xfId="3765"/>
    <cellStyle name="표준 38 3 4" xfId="3766"/>
    <cellStyle name="표준 38 3 4 2" xfId="3767"/>
    <cellStyle name="표준 38 3 4 2 2" xfId="3768"/>
    <cellStyle name="표준 38 3 4 2 2 2" xfId="3769"/>
    <cellStyle name="표준 38 3 4 2 3" xfId="3770"/>
    <cellStyle name="표준 38 3 4 3" xfId="3771"/>
    <cellStyle name="표준 38 3 4 3 2" xfId="3772"/>
    <cellStyle name="표준 38 3 4 4" xfId="3773"/>
    <cellStyle name="표준 38 3 5" xfId="3774"/>
    <cellStyle name="표준 38 3 5 2" xfId="3775"/>
    <cellStyle name="표준 38 3 5 2 2" xfId="3776"/>
    <cellStyle name="표준 38 3 5 3" xfId="3777"/>
    <cellStyle name="표준 38 3 6" xfId="3778"/>
    <cellStyle name="표준 38 3 6 2" xfId="3779"/>
    <cellStyle name="표준 38 3 7" xfId="3780"/>
    <cellStyle name="표준 38 4" xfId="3781"/>
    <cellStyle name="표준 38 4 2" xfId="3782"/>
    <cellStyle name="표준 38 4 2 2" xfId="3783"/>
    <cellStyle name="표준 38 4 2 2 2" xfId="3784"/>
    <cellStyle name="표준 38 4 2 2 2 2" xfId="3785"/>
    <cellStyle name="표준 38 4 2 2 2 2 2" xfId="3786"/>
    <cellStyle name="표준 38 4 2 2 2 3" xfId="3787"/>
    <cellStyle name="표준 38 4 2 2 3" xfId="3788"/>
    <cellStyle name="표준 38 4 2 2 3 2" xfId="3789"/>
    <cellStyle name="표준 38 4 2 2 4" xfId="3790"/>
    <cellStyle name="표준 38 4 2 3" xfId="3791"/>
    <cellStyle name="표준 38 4 2 3 2" xfId="3792"/>
    <cellStyle name="표준 38 4 2 3 2 2" xfId="3793"/>
    <cellStyle name="표준 38 4 2 3 3" xfId="3794"/>
    <cellStyle name="표준 38 4 2 4" xfId="3795"/>
    <cellStyle name="표준 38 4 2 4 2" xfId="3796"/>
    <cellStyle name="표준 38 4 2 5" xfId="3797"/>
    <cellStyle name="표준 38 4 3" xfId="3798"/>
    <cellStyle name="표준 38 4 3 2" xfId="3799"/>
    <cellStyle name="표준 38 4 3 2 2" xfId="3800"/>
    <cellStyle name="표준 38 4 3 2 2 2" xfId="3801"/>
    <cellStyle name="표준 38 4 3 2 3" xfId="3802"/>
    <cellStyle name="표준 38 4 3 3" xfId="3803"/>
    <cellStyle name="표준 38 4 3 3 2" xfId="3804"/>
    <cellStyle name="표준 38 4 3 4" xfId="3805"/>
    <cellStyle name="표준 38 4 4" xfId="3806"/>
    <cellStyle name="표준 38 4 4 2" xfId="3807"/>
    <cellStyle name="표준 38 4 4 2 2" xfId="3808"/>
    <cellStyle name="표준 38 4 4 3" xfId="3809"/>
    <cellStyle name="표준 38 4 5" xfId="3810"/>
    <cellStyle name="표준 38 4 5 2" xfId="3811"/>
    <cellStyle name="표준 38 4 6" xfId="3812"/>
    <cellStyle name="표준 38 5" xfId="3813"/>
    <cellStyle name="표준 38 5 2" xfId="3814"/>
    <cellStyle name="표준 38 5 2 2" xfId="3815"/>
    <cellStyle name="표준 38 5 2 2 2" xfId="3816"/>
    <cellStyle name="표준 38 5 2 2 2 2" xfId="3817"/>
    <cellStyle name="표준 38 5 2 2 3" xfId="3818"/>
    <cellStyle name="표준 38 5 2 3" xfId="3819"/>
    <cellStyle name="표준 38 5 2 3 2" xfId="3820"/>
    <cellStyle name="표준 38 5 2 4" xfId="3821"/>
    <cellStyle name="표준 38 5 3" xfId="3822"/>
    <cellStyle name="표준 38 5 3 2" xfId="3823"/>
    <cellStyle name="표준 38 5 3 2 2" xfId="3824"/>
    <cellStyle name="표준 38 5 3 3" xfId="3825"/>
    <cellStyle name="표준 38 5 4" xfId="3826"/>
    <cellStyle name="표준 38 5 4 2" xfId="3827"/>
    <cellStyle name="표준 38 5 5" xfId="3828"/>
    <cellStyle name="표준 38 6" xfId="3829"/>
    <cellStyle name="표준 38 6 2" xfId="3830"/>
    <cellStyle name="표준 38 6 2 2" xfId="3831"/>
    <cellStyle name="표준 38 6 2 2 2" xfId="3832"/>
    <cellStyle name="표준 38 6 2 3" xfId="3833"/>
    <cellStyle name="표준 38 6 3" xfId="3834"/>
    <cellStyle name="표준 38 6 3 2" xfId="3835"/>
    <cellStyle name="표준 38 6 4" xfId="3836"/>
    <cellStyle name="표준 38 7" xfId="3837"/>
    <cellStyle name="표준 38 7 2" xfId="3838"/>
    <cellStyle name="표준 38 7 2 2" xfId="3839"/>
    <cellStyle name="표준 38 7 3" xfId="3840"/>
    <cellStyle name="표준 38 8" xfId="3841"/>
    <cellStyle name="표준 38 8 2" xfId="3842"/>
    <cellStyle name="표준 38 9" xfId="3843"/>
    <cellStyle name="표준 39" xfId="3844"/>
    <cellStyle name="표준 39 2" xfId="3845"/>
    <cellStyle name="표준 39 2 2" xfId="3846"/>
    <cellStyle name="표준 39 2 2 2" xfId="3847"/>
    <cellStyle name="표준 39 2 2 2 2" xfId="3848"/>
    <cellStyle name="표준 39 2 2 2 2 2" xfId="3849"/>
    <cellStyle name="표준 39 2 2 2 2 2 2" xfId="3850"/>
    <cellStyle name="표준 39 2 2 2 2 2 2 2" xfId="3851"/>
    <cellStyle name="표준 39 2 2 2 2 2 2 2 2" xfId="3852"/>
    <cellStyle name="표준 39 2 2 2 2 2 2 3" xfId="3853"/>
    <cellStyle name="표준 39 2 2 2 2 2 3" xfId="3854"/>
    <cellStyle name="표준 39 2 2 2 2 2 3 2" xfId="3855"/>
    <cellStyle name="표준 39 2 2 2 2 2 4" xfId="3856"/>
    <cellStyle name="표준 39 2 2 2 2 3" xfId="3857"/>
    <cellStyle name="표준 39 2 2 2 2 3 2" xfId="3858"/>
    <cellStyle name="표준 39 2 2 2 2 3 2 2" xfId="3859"/>
    <cellStyle name="표준 39 2 2 2 2 3 3" xfId="3860"/>
    <cellStyle name="표준 39 2 2 2 2 4" xfId="3861"/>
    <cellStyle name="표준 39 2 2 2 2 4 2" xfId="3862"/>
    <cellStyle name="표준 39 2 2 2 2 5" xfId="3863"/>
    <cellStyle name="표준 39 2 2 2 3" xfId="3864"/>
    <cellStyle name="표준 39 2 2 2 3 2" xfId="3865"/>
    <cellStyle name="표준 39 2 2 2 3 2 2" xfId="3866"/>
    <cellStyle name="표준 39 2 2 2 3 2 2 2" xfId="3867"/>
    <cellStyle name="표준 39 2 2 2 3 2 3" xfId="3868"/>
    <cellStyle name="표준 39 2 2 2 3 3" xfId="3869"/>
    <cellStyle name="표준 39 2 2 2 3 3 2" xfId="3870"/>
    <cellStyle name="표준 39 2 2 2 3 4" xfId="3871"/>
    <cellStyle name="표준 39 2 2 2 4" xfId="3872"/>
    <cellStyle name="표준 39 2 2 2 4 2" xfId="3873"/>
    <cellStyle name="표준 39 2 2 2 4 2 2" xfId="3874"/>
    <cellStyle name="표준 39 2 2 2 4 3" xfId="3875"/>
    <cellStyle name="표준 39 2 2 2 5" xfId="3876"/>
    <cellStyle name="표준 39 2 2 2 5 2" xfId="3877"/>
    <cellStyle name="표준 39 2 2 2 6" xfId="3878"/>
    <cellStyle name="표준 39 2 2 3" xfId="3879"/>
    <cellStyle name="표준 39 2 2 3 2" xfId="3880"/>
    <cellStyle name="표준 39 2 2 3 2 2" xfId="3881"/>
    <cellStyle name="표준 39 2 2 3 2 2 2" xfId="3882"/>
    <cellStyle name="표준 39 2 2 3 2 2 2 2" xfId="3883"/>
    <cellStyle name="표준 39 2 2 3 2 2 3" xfId="3884"/>
    <cellStyle name="표준 39 2 2 3 2 3" xfId="3885"/>
    <cellStyle name="표준 39 2 2 3 2 3 2" xfId="3886"/>
    <cellStyle name="표준 39 2 2 3 2 4" xfId="3887"/>
    <cellStyle name="표준 39 2 2 3 3" xfId="3888"/>
    <cellStyle name="표준 39 2 2 3 3 2" xfId="3889"/>
    <cellStyle name="표준 39 2 2 3 3 2 2" xfId="3890"/>
    <cellStyle name="표준 39 2 2 3 3 3" xfId="3891"/>
    <cellStyle name="표준 39 2 2 3 4" xfId="3892"/>
    <cellStyle name="표준 39 2 2 3 4 2" xfId="3893"/>
    <cellStyle name="표준 39 2 2 3 5" xfId="3894"/>
    <cellStyle name="표준 39 2 2 4" xfId="3895"/>
    <cellStyle name="표준 39 2 2 4 2" xfId="3896"/>
    <cellStyle name="표준 39 2 2 4 2 2" xfId="3897"/>
    <cellStyle name="표준 39 2 2 4 2 2 2" xfId="3898"/>
    <cellStyle name="표준 39 2 2 4 2 3" xfId="3899"/>
    <cellStyle name="표준 39 2 2 4 3" xfId="3900"/>
    <cellStyle name="표준 39 2 2 4 3 2" xfId="3901"/>
    <cellStyle name="표준 39 2 2 4 4" xfId="3902"/>
    <cellStyle name="표준 39 2 2 5" xfId="3903"/>
    <cellStyle name="표준 39 2 2 5 2" xfId="3904"/>
    <cellStyle name="표준 39 2 2 5 2 2" xfId="3905"/>
    <cellStyle name="표준 39 2 2 5 3" xfId="3906"/>
    <cellStyle name="표준 39 2 2 6" xfId="3907"/>
    <cellStyle name="표준 39 2 2 6 2" xfId="3908"/>
    <cellStyle name="표준 39 2 2 7" xfId="3909"/>
    <cellStyle name="표준 39 2 3" xfId="3910"/>
    <cellStyle name="표준 39 2 3 2" xfId="3911"/>
    <cellStyle name="표준 39 2 3 2 2" xfId="3912"/>
    <cellStyle name="표준 39 2 3 2 2 2" xfId="3913"/>
    <cellStyle name="표준 39 2 3 2 2 2 2" xfId="3914"/>
    <cellStyle name="표준 39 2 3 2 2 2 2 2" xfId="3915"/>
    <cellStyle name="표준 39 2 3 2 2 2 3" xfId="3916"/>
    <cellStyle name="표준 39 2 3 2 2 3" xfId="3917"/>
    <cellStyle name="표준 39 2 3 2 2 3 2" xfId="3918"/>
    <cellStyle name="표준 39 2 3 2 2 4" xfId="3919"/>
    <cellStyle name="표준 39 2 3 2 3" xfId="3920"/>
    <cellStyle name="표준 39 2 3 2 3 2" xfId="3921"/>
    <cellStyle name="표준 39 2 3 2 3 2 2" xfId="3922"/>
    <cellStyle name="표준 39 2 3 2 3 3" xfId="3923"/>
    <cellStyle name="표준 39 2 3 2 4" xfId="3924"/>
    <cellStyle name="표준 39 2 3 2 4 2" xfId="3925"/>
    <cellStyle name="표준 39 2 3 2 5" xfId="3926"/>
    <cellStyle name="표준 39 2 3 3" xfId="3927"/>
    <cellStyle name="표준 39 2 3 3 2" xfId="3928"/>
    <cellStyle name="표준 39 2 3 3 2 2" xfId="3929"/>
    <cellStyle name="표준 39 2 3 3 2 2 2" xfId="3930"/>
    <cellStyle name="표준 39 2 3 3 2 3" xfId="3931"/>
    <cellStyle name="표준 39 2 3 3 3" xfId="3932"/>
    <cellStyle name="표준 39 2 3 3 3 2" xfId="3933"/>
    <cellStyle name="표준 39 2 3 3 4" xfId="3934"/>
    <cellStyle name="표준 39 2 3 4" xfId="3935"/>
    <cellStyle name="표준 39 2 3 4 2" xfId="3936"/>
    <cellStyle name="표준 39 2 3 4 2 2" xfId="3937"/>
    <cellStyle name="표준 39 2 3 4 3" xfId="3938"/>
    <cellStyle name="표준 39 2 3 5" xfId="3939"/>
    <cellStyle name="표준 39 2 3 5 2" xfId="3940"/>
    <cellStyle name="표준 39 2 3 6" xfId="3941"/>
    <cellStyle name="표준 39 2 4" xfId="3942"/>
    <cellStyle name="표준 39 2 4 2" xfId="3943"/>
    <cellStyle name="표준 39 2 4 2 2" xfId="3944"/>
    <cellStyle name="표준 39 2 4 2 2 2" xfId="3945"/>
    <cellStyle name="표준 39 2 4 2 2 2 2" xfId="3946"/>
    <cellStyle name="표준 39 2 4 2 2 3" xfId="3947"/>
    <cellStyle name="표준 39 2 4 2 3" xfId="3948"/>
    <cellStyle name="표준 39 2 4 2 3 2" xfId="3949"/>
    <cellStyle name="표준 39 2 4 2 4" xfId="3950"/>
    <cellStyle name="표준 39 2 4 3" xfId="3951"/>
    <cellStyle name="표준 39 2 4 3 2" xfId="3952"/>
    <cellStyle name="표준 39 2 4 3 2 2" xfId="3953"/>
    <cellStyle name="표준 39 2 4 3 3" xfId="3954"/>
    <cellStyle name="표준 39 2 4 4" xfId="3955"/>
    <cellStyle name="표준 39 2 4 4 2" xfId="3956"/>
    <cellStyle name="표준 39 2 4 5" xfId="3957"/>
    <cellStyle name="표준 39 2 5" xfId="3958"/>
    <cellStyle name="표준 39 2 5 2" xfId="3959"/>
    <cellStyle name="표준 39 2 5 2 2" xfId="3960"/>
    <cellStyle name="표준 39 2 5 2 2 2" xfId="3961"/>
    <cellStyle name="표준 39 2 5 2 3" xfId="3962"/>
    <cellStyle name="표준 39 2 5 3" xfId="3963"/>
    <cellStyle name="표준 39 2 5 3 2" xfId="3964"/>
    <cellStyle name="표준 39 2 5 4" xfId="3965"/>
    <cellStyle name="표준 39 2 6" xfId="3966"/>
    <cellStyle name="표준 39 2 6 2" xfId="3967"/>
    <cellStyle name="표준 39 2 6 2 2" xfId="3968"/>
    <cellStyle name="표준 39 2 6 3" xfId="3969"/>
    <cellStyle name="표준 39 2 7" xfId="3970"/>
    <cellStyle name="표준 39 2 7 2" xfId="3971"/>
    <cellStyle name="표준 39 2 8" xfId="3972"/>
    <cellStyle name="표준 39 3" xfId="3973"/>
    <cellStyle name="표준 39 3 2" xfId="3974"/>
    <cellStyle name="표준 39 3 2 2" xfId="3975"/>
    <cellStyle name="표준 39 3 2 2 2" xfId="3976"/>
    <cellStyle name="표준 39 3 2 2 2 2" xfId="3977"/>
    <cellStyle name="표준 39 3 2 2 2 2 2" xfId="3978"/>
    <cellStyle name="표준 39 3 2 2 2 2 2 2" xfId="3979"/>
    <cellStyle name="표준 39 3 2 2 2 2 3" xfId="3980"/>
    <cellStyle name="표준 39 3 2 2 2 3" xfId="3981"/>
    <cellStyle name="표준 39 3 2 2 2 3 2" xfId="3982"/>
    <cellStyle name="표준 39 3 2 2 2 4" xfId="3983"/>
    <cellStyle name="표준 39 3 2 2 3" xfId="3984"/>
    <cellStyle name="표준 39 3 2 2 3 2" xfId="3985"/>
    <cellStyle name="표준 39 3 2 2 3 2 2" xfId="3986"/>
    <cellStyle name="표준 39 3 2 2 3 3" xfId="3987"/>
    <cellStyle name="표준 39 3 2 2 4" xfId="3988"/>
    <cellStyle name="표준 39 3 2 2 4 2" xfId="3989"/>
    <cellStyle name="표준 39 3 2 2 5" xfId="3990"/>
    <cellStyle name="표준 39 3 2 3" xfId="3991"/>
    <cellStyle name="표준 39 3 2 3 2" xfId="3992"/>
    <cellStyle name="표준 39 3 2 3 2 2" xfId="3993"/>
    <cellStyle name="표준 39 3 2 3 2 2 2" xfId="3994"/>
    <cellStyle name="표준 39 3 2 3 2 3" xfId="3995"/>
    <cellStyle name="표준 39 3 2 3 3" xfId="3996"/>
    <cellStyle name="표준 39 3 2 3 3 2" xfId="3997"/>
    <cellStyle name="표준 39 3 2 3 4" xfId="3998"/>
    <cellStyle name="표준 39 3 2 4" xfId="3999"/>
    <cellStyle name="표준 39 3 2 4 2" xfId="4000"/>
    <cellStyle name="표준 39 3 2 4 2 2" xfId="4001"/>
    <cellStyle name="표준 39 3 2 4 3" xfId="4002"/>
    <cellStyle name="표준 39 3 2 5" xfId="4003"/>
    <cellStyle name="표준 39 3 2 5 2" xfId="4004"/>
    <cellStyle name="표준 39 3 2 6" xfId="4005"/>
    <cellStyle name="표준 39 3 3" xfId="4006"/>
    <cellStyle name="표준 39 3 3 2" xfId="4007"/>
    <cellStyle name="표준 39 3 3 2 2" xfId="4008"/>
    <cellStyle name="표준 39 3 3 2 2 2" xfId="4009"/>
    <cellStyle name="표준 39 3 3 2 2 2 2" xfId="4010"/>
    <cellStyle name="표준 39 3 3 2 2 3" xfId="4011"/>
    <cellStyle name="표준 39 3 3 2 3" xfId="4012"/>
    <cellStyle name="표준 39 3 3 2 3 2" xfId="4013"/>
    <cellStyle name="표준 39 3 3 2 4" xfId="4014"/>
    <cellStyle name="표준 39 3 3 3" xfId="4015"/>
    <cellStyle name="표준 39 3 3 3 2" xfId="4016"/>
    <cellStyle name="표준 39 3 3 3 2 2" xfId="4017"/>
    <cellStyle name="표준 39 3 3 3 3" xfId="4018"/>
    <cellStyle name="표준 39 3 3 4" xfId="4019"/>
    <cellStyle name="표준 39 3 3 4 2" xfId="4020"/>
    <cellStyle name="표준 39 3 3 5" xfId="4021"/>
    <cellStyle name="표준 39 3 4" xfId="4022"/>
    <cellStyle name="표준 39 3 4 2" xfId="4023"/>
    <cellStyle name="표준 39 3 4 2 2" xfId="4024"/>
    <cellStyle name="표준 39 3 4 2 2 2" xfId="4025"/>
    <cellStyle name="표준 39 3 4 2 3" xfId="4026"/>
    <cellStyle name="표준 39 3 4 3" xfId="4027"/>
    <cellStyle name="표준 39 3 4 3 2" xfId="4028"/>
    <cellStyle name="표준 39 3 4 4" xfId="4029"/>
    <cellStyle name="표준 39 3 5" xfId="4030"/>
    <cellStyle name="표준 39 3 5 2" xfId="4031"/>
    <cellStyle name="표준 39 3 5 2 2" xfId="4032"/>
    <cellStyle name="표준 39 3 5 3" xfId="4033"/>
    <cellStyle name="표준 39 3 6" xfId="4034"/>
    <cellStyle name="표준 39 3 6 2" xfId="4035"/>
    <cellStyle name="표준 39 3 7" xfId="4036"/>
    <cellStyle name="표준 39 4" xfId="4037"/>
    <cellStyle name="표준 39 4 2" xfId="4038"/>
    <cellStyle name="표준 39 4 2 2" xfId="4039"/>
    <cellStyle name="표준 39 4 2 2 2" xfId="4040"/>
    <cellStyle name="표준 39 4 2 2 2 2" xfId="4041"/>
    <cellStyle name="표준 39 4 2 2 2 2 2" xfId="4042"/>
    <cellStyle name="표준 39 4 2 2 2 3" xfId="4043"/>
    <cellStyle name="표준 39 4 2 2 3" xfId="4044"/>
    <cellStyle name="표준 39 4 2 2 3 2" xfId="4045"/>
    <cellStyle name="표준 39 4 2 2 4" xfId="4046"/>
    <cellStyle name="표준 39 4 2 3" xfId="4047"/>
    <cellStyle name="표준 39 4 2 3 2" xfId="4048"/>
    <cellStyle name="표준 39 4 2 3 2 2" xfId="4049"/>
    <cellStyle name="표준 39 4 2 3 3" xfId="4050"/>
    <cellStyle name="표준 39 4 2 4" xfId="4051"/>
    <cellStyle name="표준 39 4 2 4 2" xfId="4052"/>
    <cellStyle name="표준 39 4 2 5" xfId="4053"/>
    <cellStyle name="표준 39 4 3" xfId="4054"/>
    <cellStyle name="표준 39 4 3 2" xfId="4055"/>
    <cellStyle name="표준 39 4 3 2 2" xfId="4056"/>
    <cellStyle name="표준 39 4 3 2 2 2" xfId="4057"/>
    <cellStyle name="표준 39 4 3 2 3" xfId="4058"/>
    <cellStyle name="표준 39 4 3 3" xfId="4059"/>
    <cellStyle name="표준 39 4 3 3 2" xfId="4060"/>
    <cellStyle name="표준 39 4 3 4" xfId="4061"/>
    <cellStyle name="표준 39 4 4" xfId="4062"/>
    <cellStyle name="표준 39 4 4 2" xfId="4063"/>
    <cellStyle name="표준 39 4 4 2 2" xfId="4064"/>
    <cellStyle name="표준 39 4 4 3" xfId="4065"/>
    <cellStyle name="표준 39 4 5" xfId="4066"/>
    <cellStyle name="표준 39 4 5 2" xfId="4067"/>
    <cellStyle name="표준 39 4 6" xfId="4068"/>
    <cellStyle name="표준 39 5" xfId="4069"/>
    <cellStyle name="표준 39 5 2" xfId="4070"/>
    <cellStyle name="표준 39 5 2 2" xfId="4071"/>
    <cellStyle name="표준 39 5 2 2 2" xfId="4072"/>
    <cellStyle name="표준 39 5 2 2 2 2" xfId="4073"/>
    <cellStyle name="표준 39 5 2 2 3" xfId="4074"/>
    <cellStyle name="표준 39 5 2 3" xfId="4075"/>
    <cellStyle name="표준 39 5 2 3 2" xfId="4076"/>
    <cellStyle name="표준 39 5 2 4" xfId="4077"/>
    <cellStyle name="표준 39 5 3" xfId="4078"/>
    <cellStyle name="표준 39 5 3 2" xfId="4079"/>
    <cellStyle name="표준 39 5 3 2 2" xfId="4080"/>
    <cellStyle name="표준 39 5 3 3" xfId="4081"/>
    <cellStyle name="표준 39 5 4" xfId="4082"/>
    <cellStyle name="표준 39 5 4 2" xfId="4083"/>
    <cellStyle name="표준 39 5 5" xfId="4084"/>
    <cellStyle name="표준 39 6" xfId="4085"/>
    <cellStyle name="표준 39 6 2" xfId="4086"/>
    <cellStyle name="표준 39 6 2 2" xfId="4087"/>
    <cellStyle name="표준 39 6 2 2 2" xfId="4088"/>
    <cellStyle name="표준 39 6 2 3" xfId="4089"/>
    <cellStyle name="표준 39 6 3" xfId="4090"/>
    <cellStyle name="표준 39 6 3 2" xfId="4091"/>
    <cellStyle name="표준 39 6 4" xfId="4092"/>
    <cellStyle name="표준 39 7" xfId="4093"/>
    <cellStyle name="표준 39 7 2" xfId="4094"/>
    <cellStyle name="표준 39 7 2 2" xfId="4095"/>
    <cellStyle name="표준 39 7 3" xfId="4096"/>
    <cellStyle name="표준 39 8" xfId="4097"/>
    <cellStyle name="표준 39 8 2" xfId="4098"/>
    <cellStyle name="표준 39 9" xfId="4099"/>
    <cellStyle name="표준 4" xfId="4100"/>
    <cellStyle name="표준 4 10" xfId="4101"/>
    <cellStyle name="표준 4 11" xfId="4102"/>
    <cellStyle name="표준 4 12" xfId="4103"/>
    <cellStyle name="표준 4 13" xfId="4104"/>
    <cellStyle name="표준 4 14" xfId="4105"/>
    <cellStyle name="표준 4 2" xfId="4106"/>
    <cellStyle name="표준 4 3" xfId="4107"/>
    <cellStyle name="표준 4 4" xfId="4108"/>
    <cellStyle name="표준 4 5" xfId="4109"/>
    <cellStyle name="표준 4 6" xfId="4110"/>
    <cellStyle name="표준 4 7" xfId="4111"/>
    <cellStyle name="표준 4 8" xfId="4112"/>
    <cellStyle name="표준 4 9" xfId="4113"/>
    <cellStyle name="표준 40" xfId="4114"/>
    <cellStyle name="표준 40 2" xfId="4115"/>
    <cellStyle name="표준 40 2 2" xfId="4116"/>
    <cellStyle name="표준 40 2 2 2" xfId="4117"/>
    <cellStyle name="표준 40 2 2 2 2" xfId="4118"/>
    <cellStyle name="표준 40 2 2 2 2 2" xfId="4119"/>
    <cellStyle name="표준 40 2 2 2 2 2 2" xfId="4120"/>
    <cellStyle name="표준 40 2 2 2 2 2 2 2" xfId="4121"/>
    <cellStyle name="표준 40 2 2 2 2 2 2 2 2" xfId="4122"/>
    <cellStyle name="표준 40 2 2 2 2 2 2 3" xfId="4123"/>
    <cellStyle name="표준 40 2 2 2 2 2 3" xfId="4124"/>
    <cellStyle name="표준 40 2 2 2 2 2 3 2" xfId="4125"/>
    <cellStyle name="표준 40 2 2 2 2 2 4" xfId="4126"/>
    <cellStyle name="표준 40 2 2 2 2 3" xfId="4127"/>
    <cellStyle name="표준 40 2 2 2 2 3 2" xfId="4128"/>
    <cellStyle name="표준 40 2 2 2 2 3 2 2" xfId="4129"/>
    <cellStyle name="표준 40 2 2 2 2 3 3" xfId="4130"/>
    <cellStyle name="표준 40 2 2 2 2 4" xfId="4131"/>
    <cellStyle name="표준 40 2 2 2 2 4 2" xfId="4132"/>
    <cellStyle name="표준 40 2 2 2 2 5" xfId="4133"/>
    <cellStyle name="표준 40 2 2 2 3" xfId="4134"/>
    <cellStyle name="표준 40 2 2 2 3 2" xfId="4135"/>
    <cellStyle name="표준 40 2 2 2 3 2 2" xfId="4136"/>
    <cellStyle name="표준 40 2 2 2 3 2 2 2" xfId="4137"/>
    <cellStyle name="표준 40 2 2 2 3 2 3" xfId="4138"/>
    <cellStyle name="표준 40 2 2 2 3 3" xfId="4139"/>
    <cellStyle name="표준 40 2 2 2 3 3 2" xfId="4140"/>
    <cellStyle name="표준 40 2 2 2 3 4" xfId="4141"/>
    <cellStyle name="표준 40 2 2 2 4" xfId="4142"/>
    <cellStyle name="표준 40 2 2 2 4 2" xfId="4143"/>
    <cellStyle name="표준 40 2 2 2 4 2 2" xfId="4144"/>
    <cellStyle name="표준 40 2 2 2 4 3" xfId="4145"/>
    <cellStyle name="표준 40 2 2 2 5" xfId="4146"/>
    <cellStyle name="표준 40 2 2 2 5 2" xfId="4147"/>
    <cellStyle name="표준 40 2 2 2 6" xfId="4148"/>
    <cellStyle name="표준 40 2 2 3" xfId="4149"/>
    <cellStyle name="표준 40 2 2 3 2" xfId="4150"/>
    <cellStyle name="표준 40 2 2 3 2 2" xfId="4151"/>
    <cellStyle name="표준 40 2 2 3 2 2 2" xfId="4152"/>
    <cellStyle name="표준 40 2 2 3 2 2 2 2" xfId="4153"/>
    <cellStyle name="표준 40 2 2 3 2 2 3" xfId="4154"/>
    <cellStyle name="표준 40 2 2 3 2 3" xfId="4155"/>
    <cellStyle name="표준 40 2 2 3 2 3 2" xfId="4156"/>
    <cellStyle name="표준 40 2 2 3 2 4" xfId="4157"/>
    <cellStyle name="표준 40 2 2 3 3" xfId="4158"/>
    <cellStyle name="표준 40 2 2 3 3 2" xfId="4159"/>
    <cellStyle name="표준 40 2 2 3 3 2 2" xfId="4160"/>
    <cellStyle name="표준 40 2 2 3 3 3" xfId="4161"/>
    <cellStyle name="표준 40 2 2 3 4" xfId="4162"/>
    <cellStyle name="표준 40 2 2 3 4 2" xfId="4163"/>
    <cellStyle name="표준 40 2 2 3 5" xfId="4164"/>
    <cellStyle name="표준 40 2 2 4" xfId="4165"/>
    <cellStyle name="표준 40 2 2 4 2" xfId="4166"/>
    <cellStyle name="표준 40 2 2 4 2 2" xfId="4167"/>
    <cellStyle name="표준 40 2 2 4 2 2 2" xfId="4168"/>
    <cellStyle name="표준 40 2 2 4 2 3" xfId="4169"/>
    <cellStyle name="표준 40 2 2 4 3" xfId="4170"/>
    <cellStyle name="표준 40 2 2 4 3 2" xfId="4171"/>
    <cellStyle name="표준 40 2 2 4 4" xfId="4172"/>
    <cellStyle name="표준 40 2 2 5" xfId="4173"/>
    <cellStyle name="표준 40 2 2 5 2" xfId="4174"/>
    <cellStyle name="표준 40 2 2 5 2 2" xfId="4175"/>
    <cellStyle name="표준 40 2 2 5 3" xfId="4176"/>
    <cellStyle name="표준 40 2 2 6" xfId="4177"/>
    <cellStyle name="표준 40 2 2 6 2" xfId="4178"/>
    <cellStyle name="표준 40 2 2 7" xfId="4179"/>
    <cellStyle name="표준 40 2 3" xfId="4180"/>
    <cellStyle name="표준 40 2 3 2" xfId="4181"/>
    <cellStyle name="표준 40 2 3 2 2" xfId="4182"/>
    <cellStyle name="표준 40 2 3 2 2 2" xfId="4183"/>
    <cellStyle name="표준 40 2 3 2 2 2 2" xfId="4184"/>
    <cellStyle name="표준 40 2 3 2 2 2 2 2" xfId="4185"/>
    <cellStyle name="표준 40 2 3 2 2 2 3" xfId="4186"/>
    <cellStyle name="표준 40 2 3 2 2 3" xfId="4187"/>
    <cellStyle name="표준 40 2 3 2 2 3 2" xfId="4188"/>
    <cellStyle name="표준 40 2 3 2 2 4" xfId="4189"/>
    <cellStyle name="표준 40 2 3 2 3" xfId="4190"/>
    <cellStyle name="표준 40 2 3 2 3 2" xfId="4191"/>
    <cellStyle name="표준 40 2 3 2 3 2 2" xfId="4192"/>
    <cellStyle name="표준 40 2 3 2 3 3" xfId="4193"/>
    <cellStyle name="표준 40 2 3 2 4" xfId="4194"/>
    <cellStyle name="표준 40 2 3 2 4 2" xfId="4195"/>
    <cellStyle name="표준 40 2 3 2 5" xfId="4196"/>
    <cellStyle name="표준 40 2 3 3" xfId="4197"/>
    <cellStyle name="표준 40 2 3 3 2" xfId="4198"/>
    <cellStyle name="표준 40 2 3 3 2 2" xfId="4199"/>
    <cellStyle name="표준 40 2 3 3 2 2 2" xfId="4200"/>
    <cellStyle name="표준 40 2 3 3 2 3" xfId="4201"/>
    <cellStyle name="표준 40 2 3 3 3" xfId="4202"/>
    <cellStyle name="표준 40 2 3 3 3 2" xfId="4203"/>
    <cellStyle name="표준 40 2 3 3 4" xfId="4204"/>
    <cellStyle name="표준 40 2 3 4" xfId="4205"/>
    <cellStyle name="표준 40 2 3 4 2" xfId="4206"/>
    <cellStyle name="표준 40 2 3 4 2 2" xfId="4207"/>
    <cellStyle name="표준 40 2 3 4 3" xfId="4208"/>
    <cellStyle name="표준 40 2 3 5" xfId="4209"/>
    <cellStyle name="표준 40 2 3 5 2" xfId="4210"/>
    <cellStyle name="표준 40 2 3 6" xfId="4211"/>
    <cellStyle name="표준 40 2 4" xfId="4212"/>
    <cellStyle name="표준 40 2 4 2" xfId="4213"/>
    <cellStyle name="표준 40 2 4 2 2" xfId="4214"/>
    <cellStyle name="표준 40 2 4 2 2 2" xfId="4215"/>
    <cellStyle name="표준 40 2 4 2 2 2 2" xfId="4216"/>
    <cellStyle name="표준 40 2 4 2 2 3" xfId="4217"/>
    <cellStyle name="표준 40 2 4 2 3" xfId="4218"/>
    <cellStyle name="표준 40 2 4 2 3 2" xfId="4219"/>
    <cellStyle name="표준 40 2 4 2 4" xfId="4220"/>
    <cellStyle name="표준 40 2 4 3" xfId="4221"/>
    <cellStyle name="표준 40 2 4 3 2" xfId="4222"/>
    <cellStyle name="표준 40 2 4 3 2 2" xfId="4223"/>
    <cellStyle name="표준 40 2 4 3 3" xfId="4224"/>
    <cellStyle name="표준 40 2 4 4" xfId="4225"/>
    <cellStyle name="표준 40 2 4 4 2" xfId="4226"/>
    <cellStyle name="표준 40 2 4 5" xfId="4227"/>
    <cellStyle name="표준 40 2 5" xfId="4228"/>
    <cellStyle name="표준 40 2 5 2" xfId="4229"/>
    <cellStyle name="표준 40 2 5 2 2" xfId="4230"/>
    <cellStyle name="표준 40 2 5 2 2 2" xfId="4231"/>
    <cellStyle name="표준 40 2 5 2 3" xfId="4232"/>
    <cellStyle name="표준 40 2 5 3" xfId="4233"/>
    <cellStyle name="표준 40 2 5 3 2" xfId="4234"/>
    <cellStyle name="표준 40 2 5 4" xfId="4235"/>
    <cellStyle name="표준 40 2 6" xfId="4236"/>
    <cellStyle name="표준 40 2 6 2" xfId="4237"/>
    <cellStyle name="표준 40 2 6 2 2" xfId="4238"/>
    <cellStyle name="표준 40 2 6 3" xfId="4239"/>
    <cellStyle name="표준 40 2 7" xfId="4240"/>
    <cellStyle name="표준 40 2 7 2" xfId="4241"/>
    <cellStyle name="표준 40 2 8" xfId="4242"/>
    <cellStyle name="표준 40 3" xfId="4243"/>
    <cellStyle name="표준 40 3 2" xfId="4244"/>
    <cellStyle name="표준 40 3 2 2" xfId="4245"/>
    <cellStyle name="표준 40 3 2 2 2" xfId="4246"/>
    <cellStyle name="표준 40 3 2 2 2 2" xfId="4247"/>
    <cellStyle name="표준 40 3 2 2 2 2 2" xfId="4248"/>
    <cellStyle name="표준 40 3 2 2 2 2 2 2" xfId="4249"/>
    <cellStyle name="표준 40 3 2 2 2 2 3" xfId="4250"/>
    <cellStyle name="표준 40 3 2 2 2 3" xfId="4251"/>
    <cellStyle name="표준 40 3 2 2 2 3 2" xfId="4252"/>
    <cellStyle name="표준 40 3 2 2 2 4" xfId="4253"/>
    <cellStyle name="표준 40 3 2 2 3" xfId="4254"/>
    <cellStyle name="표준 40 3 2 2 3 2" xfId="4255"/>
    <cellStyle name="표준 40 3 2 2 3 2 2" xfId="4256"/>
    <cellStyle name="표준 40 3 2 2 3 3" xfId="4257"/>
    <cellStyle name="표준 40 3 2 2 4" xfId="4258"/>
    <cellStyle name="표준 40 3 2 2 4 2" xfId="4259"/>
    <cellStyle name="표준 40 3 2 2 5" xfId="4260"/>
    <cellStyle name="표준 40 3 2 3" xfId="4261"/>
    <cellStyle name="표준 40 3 2 3 2" xfId="4262"/>
    <cellStyle name="표준 40 3 2 3 2 2" xfId="4263"/>
    <cellStyle name="표준 40 3 2 3 2 2 2" xfId="4264"/>
    <cellStyle name="표준 40 3 2 3 2 3" xfId="4265"/>
    <cellStyle name="표준 40 3 2 3 3" xfId="4266"/>
    <cellStyle name="표준 40 3 2 3 3 2" xfId="4267"/>
    <cellStyle name="표준 40 3 2 3 4" xfId="4268"/>
    <cellStyle name="표준 40 3 2 4" xfId="4269"/>
    <cellStyle name="표준 40 3 2 4 2" xfId="4270"/>
    <cellStyle name="표준 40 3 2 4 2 2" xfId="4271"/>
    <cellStyle name="표준 40 3 2 4 3" xfId="4272"/>
    <cellStyle name="표준 40 3 2 5" xfId="4273"/>
    <cellStyle name="표준 40 3 2 5 2" xfId="4274"/>
    <cellStyle name="표준 40 3 2 6" xfId="4275"/>
    <cellStyle name="표준 40 3 3" xfId="4276"/>
    <cellStyle name="표준 40 3 3 2" xfId="4277"/>
    <cellStyle name="표준 40 3 3 2 2" xfId="4278"/>
    <cellStyle name="표준 40 3 3 2 2 2" xfId="4279"/>
    <cellStyle name="표준 40 3 3 2 2 2 2" xfId="4280"/>
    <cellStyle name="표준 40 3 3 2 2 3" xfId="4281"/>
    <cellStyle name="표준 40 3 3 2 3" xfId="4282"/>
    <cellStyle name="표준 40 3 3 2 3 2" xfId="4283"/>
    <cellStyle name="표준 40 3 3 2 4" xfId="4284"/>
    <cellStyle name="표준 40 3 3 3" xfId="4285"/>
    <cellStyle name="표준 40 3 3 3 2" xfId="4286"/>
    <cellStyle name="표준 40 3 3 3 2 2" xfId="4287"/>
    <cellStyle name="표준 40 3 3 3 3" xfId="4288"/>
    <cellStyle name="표준 40 3 3 4" xfId="4289"/>
    <cellStyle name="표준 40 3 3 4 2" xfId="4290"/>
    <cellStyle name="표준 40 3 3 5" xfId="4291"/>
    <cellStyle name="표준 40 3 4" xfId="4292"/>
    <cellStyle name="표준 40 3 4 2" xfId="4293"/>
    <cellStyle name="표준 40 3 4 2 2" xfId="4294"/>
    <cellStyle name="표준 40 3 4 2 2 2" xfId="4295"/>
    <cellStyle name="표준 40 3 4 2 3" xfId="4296"/>
    <cellStyle name="표준 40 3 4 3" xfId="4297"/>
    <cellStyle name="표준 40 3 4 3 2" xfId="4298"/>
    <cellStyle name="표준 40 3 4 4" xfId="4299"/>
    <cellStyle name="표준 40 3 5" xfId="4300"/>
    <cellStyle name="표준 40 3 5 2" xfId="4301"/>
    <cellStyle name="표준 40 3 5 2 2" xfId="4302"/>
    <cellStyle name="표준 40 3 5 3" xfId="4303"/>
    <cellStyle name="표준 40 3 6" xfId="4304"/>
    <cellStyle name="표준 40 3 6 2" xfId="4305"/>
    <cellStyle name="표준 40 3 7" xfId="4306"/>
    <cellStyle name="표준 40 4" xfId="4307"/>
    <cellStyle name="표준 40 4 2" xfId="4308"/>
    <cellStyle name="표준 40 4 2 2" xfId="4309"/>
    <cellStyle name="표준 40 4 2 2 2" xfId="4310"/>
    <cellStyle name="표준 40 4 2 2 2 2" xfId="4311"/>
    <cellStyle name="표준 40 4 2 2 2 2 2" xfId="4312"/>
    <cellStyle name="표준 40 4 2 2 2 3" xfId="4313"/>
    <cellStyle name="표준 40 4 2 2 3" xfId="4314"/>
    <cellStyle name="표준 40 4 2 2 3 2" xfId="4315"/>
    <cellStyle name="표준 40 4 2 2 4" xfId="4316"/>
    <cellStyle name="표준 40 4 2 3" xfId="4317"/>
    <cellStyle name="표준 40 4 2 3 2" xfId="4318"/>
    <cellStyle name="표준 40 4 2 3 2 2" xfId="4319"/>
    <cellStyle name="표준 40 4 2 3 3" xfId="4320"/>
    <cellStyle name="표준 40 4 2 4" xfId="4321"/>
    <cellStyle name="표준 40 4 2 4 2" xfId="4322"/>
    <cellStyle name="표준 40 4 2 5" xfId="4323"/>
    <cellStyle name="표준 40 4 3" xfId="4324"/>
    <cellStyle name="표준 40 4 3 2" xfId="4325"/>
    <cellStyle name="표준 40 4 3 2 2" xfId="4326"/>
    <cellStyle name="표준 40 4 3 2 2 2" xfId="4327"/>
    <cellStyle name="표준 40 4 3 2 3" xfId="4328"/>
    <cellStyle name="표준 40 4 3 3" xfId="4329"/>
    <cellStyle name="표준 40 4 3 3 2" xfId="4330"/>
    <cellStyle name="표준 40 4 3 4" xfId="4331"/>
    <cellStyle name="표준 40 4 4" xfId="4332"/>
    <cellStyle name="표준 40 4 4 2" xfId="4333"/>
    <cellStyle name="표준 40 4 4 2 2" xfId="4334"/>
    <cellStyle name="표준 40 4 4 3" xfId="4335"/>
    <cellStyle name="표준 40 4 5" xfId="4336"/>
    <cellStyle name="표준 40 4 5 2" xfId="4337"/>
    <cellStyle name="표준 40 4 6" xfId="4338"/>
    <cellStyle name="표준 40 5" xfId="4339"/>
    <cellStyle name="표준 40 5 2" xfId="4340"/>
    <cellStyle name="표준 40 5 2 2" xfId="4341"/>
    <cellStyle name="표준 40 5 2 2 2" xfId="4342"/>
    <cellStyle name="표준 40 5 2 2 2 2" xfId="4343"/>
    <cellStyle name="표준 40 5 2 2 3" xfId="4344"/>
    <cellStyle name="표준 40 5 2 3" xfId="4345"/>
    <cellStyle name="표준 40 5 2 3 2" xfId="4346"/>
    <cellStyle name="표준 40 5 2 4" xfId="4347"/>
    <cellStyle name="표준 40 5 3" xfId="4348"/>
    <cellStyle name="표준 40 5 3 2" xfId="4349"/>
    <cellStyle name="표준 40 5 3 2 2" xfId="4350"/>
    <cellStyle name="표준 40 5 3 3" xfId="4351"/>
    <cellStyle name="표준 40 5 4" xfId="4352"/>
    <cellStyle name="표준 40 5 4 2" xfId="4353"/>
    <cellStyle name="표준 40 5 5" xfId="4354"/>
    <cellStyle name="표준 40 6" xfId="4355"/>
    <cellStyle name="표준 40 6 2" xfId="4356"/>
    <cellStyle name="표준 40 6 2 2" xfId="4357"/>
    <cellStyle name="표준 40 6 2 2 2" xfId="4358"/>
    <cellStyle name="표준 40 6 2 3" xfId="4359"/>
    <cellStyle name="표준 40 6 3" xfId="4360"/>
    <cellStyle name="표준 40 6 3 2" xfId="4361"/>
    <cellStyle name="표준 40 6 4" xfId="4362"/>
    <cellStyle name="표준 40 7" xfId="4363"/>
    <cellStyle name="표준 40 7 2" xfId="4364"/>
    <cellStyle name="표준 40 7 2 2" xfId="4365"/>
    <cellStyle name="표준 40 7 3" xfId="4366"/>
    <cellStyle name="표준 40 8" xfId="4367"/>
    <cellStyle name="표준 40 8 2" xfId="4368"/>
    <cellStyle name="표준 40 9" xfId="4369"/>
    <cellStyle name="표준 41" xfId="4370"/>
    <cellStyle name="표준 41 2" xfId="4371"/>
    <cellStyle name="표준 41 2 2" xfId="4372"/>
    <cellStyle name="표준 41 2 2 2" xfId="4373"/>
    <cellStyle name="표준 41 2 2 2 2" xfId="4374"/>
    <cellStyle name="표준 41 2 2 2 2 2" xfId="4375"/>
    <cellStyle name="표준 41 2 2 2 2 2 2" xfId="4376"/>
    <cellStyle name="표준 41 2 2 2 2 2 2 2" xfId="4377"/>
    <cellStyle name="표준 41 2 2 2 2 2 2 2 2" xfId="4378"/>
    <cellStyle name="표준 41 2 2 2 2 2 2 3" xfId="4379"/>
    <cellStyle name="표준 41 2 2 2 2 2 3" xfId="4380"/>
    <cellStyle name="표준 41 2 2 2 2 2 3 2" xfId="4381"/>
    <cellStyle name="표준 41 2 2 2 2 2 4" xfId="4382"/>
    <cellStyle name="표준 41 2 2 2 2 3" xfId="4383"/>
    <cellStyle name="표준 41 2 2 2 2 3 2" xfId="4384"/>
    <cellStyle name="표준 41 2 2 2 2 3 2 2" xfId="4385"/>
    <cellStyle name="표준 41 2 2 2 2 3 3" xfId="4386"/>
    <cellStyle name="표준 41 2 2 2 2 4" xfId="4387"/>
    <cellStyle name="표준 41 2 2 2 2 4 2" xfId="4388"/>
    <cellStyle name="표준 41 2 2 2 2 5" xfId="4389"/>
    <cellStyle name="표준 41 2 2 2 3" xfId="4390"/>
    <cellStyle name="표준 41 2 2 2 3 2" xfId="4391"/>
    <cellStyle name="표준 41 2 2 2 3 2 2" xfId="4392"/>
    <cellStyle name="표준 41 2 2 2 3 2 2 2" xfId="4393"/>
    <cellStyle name="표준 41 2 2 2 3 2 3" xfId="4394"/>
    <cellStyle name="표준 41 2 2 2 3 3" xfId="4395"/>
    <cellStyle name="표준 41 2 2 2 3 3 2" xfId="4396"/>
    <cellStyle name="표준 41 2 2 2 3 4" xfId="4397"/>
    <cellStyle name="표준 41 2 2 2 4" xfId="4398"/>
    <cellStyle name="표준 41 2 2 2 4 2" xfId="4399"/>
    <cellStyle name="표준 41 2 2 2 4 2 2" xfId="4400"/>
    <cellStyle name="표준 41 2 2 2 4 3" xfId="4401"/>
    <cellStyle name="표준 41 2 2 2 5" xfId="4402"/>
    <cellStyle name="표준 41 2 2 2 5 2" xfId="4403"/>
    <cellStyle name="표준 41 2 2 2 6" xfId="4404"/>
    <cellStyle name="표준 41 2 2 3" xfId="4405"/>
    <cellStyle name="표준 41 2 2 3 2" xfId="4406"/>
    <cellStyle name="표준 41 2 2 3 2 2" xfId="4407"/>
    <cellStyle name="표준 41 2 2 3 2 2 2" xfId="4408"/>
    <cellStyle name="표준 41 2 2 3 2 2 2 2" xfId="4409"/>
    <cellStyle name="표준 41 2 2 3 2 2 3" xfId="4410"/>
    <cellStyle name="표준 41 2 2 3 2 3" xfId="4411"/>
    <cellStyle name="표준 41 2 2 3 2 3 2" xfId="4412"/>
    <cellStyle name="표준 41 2 2 3 2 4" xfId="4413"/>
    <cellStyle name="표준 41 2 2 3 3" xfId="4414"/>
    <cellStyle name="표준 41 2 2 3 3 2" xfId="4415"/>
    <cellStyle name="표준 41 2 2 3 3 2 2" xfId="4416"/>
    <cellStyle name="표준 41 2 2 3 3 3" xfId="4417"/>
    <cellStyle name="표준 41 2 2 3 4" xfId="4418"/>
    <cellStyle name="표준 41 2 2 3 4 2" xfId="4419"/>
    <cellStyle name="표준 41 2 2 3 5" xfId="4420"/>
    <cellStyle name="표준 41 2 2 4" xfId="4421"/>
    <cellStyle name="표준 41 2 2 4 2" xfId="4422"/>
    <cellStyle name="표준 41 2 2 4 2 2" xfId="4423"/>
    <cellStyle name="표준 41 2 2 4 2 2 2" xfId="4424"/>
    <cellStyle name="표준 41 2 2 4 2 3" xfId="4425"/>
    <cellStyle name="표준 41 2 2 4 3" xfId="4426"/>
    <cellStyle name="표준 41 2 2 4 3 2" xfId="4427"/>
    <cellStyle name="표준 41 2 2 4 4" xfId="4428"/>
    <cellStyle name="표준 41 2 2 5" xfId="4429"/>
    <cellStyle name="표준 41 2 2 5 2" xfId="4430"/>
    <cellStyle name="표준 41 2 2 5 2 2" xfId="4431"/>
    <cellStyle name="표준 41 2 2 5 3" xfId="4432"/>
    <cellStyle name="표준 41 2 2 6" xfId="4433"/>
    <cellStyle name="표준 41 2 2 6 2" xfId="4434"/>
    <cellStyle name="표준 41 2 2 7" xfId="4435"/>
    <cellStyle name="표준 41 2 3" xfId="4436"/>
    <cellStyle name="표준 41 2 3 2" xfId="4437"/>
    <cellStyle name="표준 41 2 3 2 2" xfId="4438"/>
    <cellStyle name="표준 41 2 3 2 2 2" xfId="4439"/>
    <cellStyle name="표준 41 2 3 2 2 2 2" xfId="4440"/>
    <cellStyle name="표준 41 2 3 2 2 2 2 2" xfId="4441"/>
    <cellStyle name="표준 41 2 3 2 2 2 3" xfId="4442"/>
    <cellStyle name="표준 41 2 3 2 2 3" xfId="4443"/>
    <cellStyle name="표준 41 2 3 2 2 3 2" xfId="4444"/>
    <cellStyle name="표준 41 2 3 2 2 4" xfId="4445"/>
    <cellStyle name="표준 41 2 3 2 3" xfId="4446"/>
    <cellStyle name="표준 41 2 3 2 3 2" xfId="4447"/>
    <cellStyle name="표준 41 2 3 2 3 2 2" xfId="4448"/>
    <cellStyle name="표준 41 2 3 2 3 3" xfId="4449"/>
    <cellStyle name="표준 41 2 3 2 4" xfId="4450"/>
    <cellStyle name="표준 41 2 3 2 4 2" xfId="4451"/>
    <cellStyle name="표준 41 2 3 2 5" xfId="4452"/>
    <cellStyle name="표준 41 2 3 3" xfId="4453"/>
    <cellStyle name="표준 41 2 3 3 2" xfId="4454"/>
    <cellStyle name="표준 41 2 3 3 2 2" xfId="4455"/>
    <cellStyle name="표준 41 2 3 3 2 2 2" xfId="4456"/>
    <cellStyle name="표준 41 2 3 3 2 3" xfId="4457"/>
    <cellStyle name="표준 41 2 3 3 3" xfId="4458"/>
    <cellStyle name="표준 41 2 3 3 3 2" xfId="4459"/>
    <cellStyle name="표준 41 2 3 3 4" xfId="4460"/>
    <cellStyle name="표준 41 2 3 4" xfId="4461"/>
    <cellStyle name="표준 41 2 3 4 2" xfId="4462"/>
    <cellStyle name="표준 41 2 3 4 2 2" xfId="4463"/>
    <cellStyle name="표준 41 2 3 4 3" xfId="4464"/>
    <cellStyle name="표준 41 2 3 5" xfId="4465"/>
    <cellStyle name="표준 41 2 3 5 2" xfId="4466"/>
    <cellStyle name="표준 41 2 3 6" xfId="4467"/>
    <cellStyle name="표준 41 2 4" xfId="4468"/>
    <cellStyle name="표준 41 2 4 2" xfId="4469"/>
    <cellStyle name="표준 41 2 4 2 2" xfId="4470"/>
    <cellStyle name="표준 41 2 4 2 2 2" xfId="4471"/>
    <cellStyle name="표준 41 2 4 2 2 2 2" xfId="4472"/>
    <cellStyle name="표준 41 2 4 2 2 3" xfId="4473"/>
    <cellStyle name="표준 41 2 4 2 3" xfId="4474"/>
    <cellStyle name="표준 41 2 4 2 3 2" xfId="4475"/>
    <cellStyle name="표준 41 2 4 2 4" xfId="4476"/>
    <cellStyle name="표준 41 2 4 3" xfId="4477"/>
    <cellStyle name="표준 41 2 4 3 2" xfId="4478"/>
    <cellStyle name="표준 41 2 4 3 2 2" xfId="4479"/>
    <cellStyle name="표준 41 2 4 3 3" xfId="4480"/>
    <cellStyle name="표준 41 2 4 4" xfId="4481"/>
    <cellStyle name="표준 41 2 4 4 2" xfId="4482"/>
    <cellStyle name="표준 41 2 4 5" xfId="4483"/>
    <cellStyle name="표준 41 2 5" xfId="4484"/>
    <cellStyle name="표준 41 2 5 2" xfId="4485"/>
    <cellStyle name="표준 41 2 5 2 2" xfId="4486"/>
    <cellStyle name="표준 41 2 5 2 2 2" xfId="4487"/>
    <cellStyle name="표준 41 2 5 2 3" xfId="4488"/>
    <cellStyle name="표준 41 2 5 3" xfId="4489"/>
    <cellStyle name="표준 41 2 5 3 2" xfId="4490"/>
    <cellStyle name="표준 41 2 5 4" xfId="4491"/>
    <cellStyle name="표준 41 2 6" xfId="4492"/>
    <cellStyle name="표준 41 2 6 2" xfId="4493"/>
    <cellStyle name="표준 41 2 6 2 2" xfId="4494"/>
    <cellStyle name="표준 41 2 6 3" xfId="4495"/>
    <cellStyle name="표준 41 2 7" xfId="4496"/>
    <cellStyle name="표준 41 2 7 2" xfId="4497"/>
    <cellStyle name="표준 41 2 8" xfId="4498"/>
    <cellStyle name="표준 41 3" xfId="4499"/>
    <cellStyle name="표준 41 3 2" xfId="4500"/>
    <cellStyle name="표준 41 3 2 2" xfId="4501"/>
    <cellStyle name="표준 41 3 2 2 2" xfId="4502"/>
    <cellStyle name="표준 41 3 2 2 2 2" xfId="4503"/>
    <cellStyle name="표준 41 3 2 2 2 2 2" xfId="4504"/>
    <cellStyle name="표준 41 3 2 2 2 2 2 2" xfId="4505"/>
    <cellStyle name="표준 41 3 2 2 2 2 3" xfId="4506"/>
    <cellStyle name="표준 41 3 2 2 2 3" xfId="4507"/>
    <cellStyle name="표준 41 3 2 2 2 3 2" xfId="4508"/>
    <cellStyle name="표준 41 3 2 2 2 4" xfId="4509"/>
    <cellStyle name="표준 41 3 2 2 3" xfId="4510"/>
    <cellStyle name="표준 41 3 2 2 3 2" xfId="4511"/>
    <cellStyle name="표준 41 3 2 2 3 2 2" xfId="4512"/>
    <cellStyle name="표준 41 3 2 2 3 3" xfId="4513"/>
    <cellStyle name="표준 41 3 2 2 4" xfId="4514"/>
    <cellStyle name="표준 41 3 2 2 4 2" xfId="4515"/>
    <cellStyle name="표준 41 3 2 2 5" xfId="4516"/>
    <cellStyle name="표준 41 3 2 3" xfId="4517"/>
    <cellStyle name="표준 41 3 2 3 2" xfId="4518"/>
    <cellStyle name="표준 41 3 2 3 2 2" xfId="4519"/>
    <cellStyle name="표준 41 3 2 3 2 2 2" xfId="4520"/>
    <cellStyle name="표준 41 3 2 3 2 3" xfId="4521"/>
    <cellStyle name="표준 41 3 2 3 3" xfId="4522"/>
    <cellStyle name="표준 41 3 2 3 3 2" xfId="4523"/>
    <cellStyle name="표준 41 3 2 3 4" xfId="4524"/>
    <cellStyle name="표준 41 3 2 4" xfId="4525"/>
    <cellStyle name="표준 41 3 2 4 2" xfId="4526"/>
    <cellStyle name="표준 41 3 2 4 2 2" xfId="4527"/>
    <cellStyle name="표준 41 3 2 4 3" xfId="4528"/>
    <cellStyle name="표준 41 3 2 5" xfId="4529"/>
    <cellStyle name="표준 41 3 2 5 2" xfId="4530"/>
    <cellStyle name="표준 41 3 2 6" xfId="4531"/>
    <cellStyle name="표준 41 3 3" xfId="4532"/>
    <cellStyle name="표준 41 3 3 2" xfId="4533"/>
    <cellStyle name="표준 41 3 3 2 2" xfId="4534"/>
    <cellStyle name="표준 41 3 3 2 2 2" xfId="4535"/>
    <cellStyle name="표준 41 3 3 2 2 2 2" xfId="4536"/>
    <cellStyle name="표준 41 3 3 2 2 3" xfId="4537"/>
    <cellStyle name="표준 41 3 3 2 3" xfId="4538"/>
    <cellStyle name="표준 41 3 3 2 3 2" xfId="4539"/>
    <cellStyle name="표준 41 3 3 2 4" xfId="4540"/>
    <cellStyle name="표준 41 3 3 3" xfId="4541"/>
    <cellStyle name="표준 41 3 3 3 2" xfId="4542"/>
    <cellStyle name="표준 41 3 3 3 2 2" xfId="4543"/>
    <cellStyle name="표준 41 3 3 3 3" xfId="4544"/>
    <cellStyle name="표준 41 3 3 4" xfId="4545"/>
    <cellStyle name="표준 41 3 3 4 2" xfId="4546"/>
    <cellStyle name="표준 41 3 3 5" xfId="4547"/>
    <cellStyle name="표준 41 3 4" xfId="4548"/>
    <cellStyle name="표준 41 3 4 2" xfId="4549"/>
    <cellStyle name="표준 41 3 4 2 2" xfId="4550"/>
    <cellStyle name="표준 41 3 4 2 2 2" xfId="4551"/>
    <cellStyle name="표준 41 3 4 2 3" xfId="4552"/>
    <cellStyle name="표준 41 3 4 3" xfId="4553"/>
    <cellStyle name="표준 41 3 4 3 2" xfId="4554"/>
    <cellStyle name="표준 41 3 4 4" xfId="4555"/>
    <cellStyle name="표준 41 3 5" xfId="4556"/>
    <cellStyle name="표준 41 3 5 2" xfId="4557"/>
    <cellStyle name="표준 41 3 5 2 2" xfId="4558"/>
    <cellStyle name="표준 41 3 5 3" xfId="4559"/>
    <cellStyle name="표준 41 3 6" xfId="4560"/>
    <cellStyle name="표준 41 3 6 2" xfId="4561"/>
    <cellStyle name="표준 41 3 7" xfId="4562"/>
    <cellStyle name="표준 41 4" xfId="4563"/>
    <cellStyle name="표준 41 4 2" xfId="4564"/>
    <cellStyle name="표준 41 4 2 2" xfId="4565"/>
    <cellStyle name="표준 41 4 2 2 2" xfId="4566"/>
    <cellStyle name="표준 41 4 2 2 2 2" xfId="4567"/>
    <cellStyle name="표준 41 4 2 2 2 2 2" xfId="4568"/>
    <cellStyle name="표준 41 4 2 2 2 3" xfId="4569"/>
    <cellStyle name="표준 41 4 2 2 3" xfId="4570"/>
    <cellStyle name="표준 41 4 2 2 3 2" xfId="4571"/>
    <cellStyle name="표준 41 4 2 2 4" xfId="4572"/>
    <cellStyle name="표준 41 4 2 3" xfId="4573"/>
    <cellStyle name="표준 41 4 2 3 2" xfId="4574"/>
    <cellStyle name="표준 41 4 2 3 2 2" xfId="4575"/>
    <cellStyle name="표준 41 4 2 3 3" xfId="4576"/>
    <cellStyle name="표준 41 4 2 4" xfId="4577"/>
    <cellStyle name="표준 41 4 2 4 2" xfId="4578"/>
    <cellStyle name="표준 41 4 2 5" xfId="4579"/>
    <cellStyle name="표준 41 4 3" xfId="4580"/>
    <cellStyle name="표준 41 4 3 2" xfId="4581"/>
    <cellStyle name="표준 41 4 3 2 2" xfId="4582"/>
    <cellStyle name="표준 41 4 3 2 2 2" xfId="4583"/>
    <cellStyle name="표준 41 4 3 2 3" xfId="4584"/>
    <cellStyle name="표준 41 4 3 3" xfId="4585"/>
    <cellStyle name="표준 41 4 3 3 2" xfId="4586"/>
    <cellStyle name="표준 41 4 3 4" xfId="4587"/>
    <cellStyle name="표준 41 4 4" xfId="4588"/>
    <cellStyle name="표준 41 4 4 2" xfId="4589"/>
    <cellStyle name="표준 41 4 4 2 2" xfId="4590"/>
    <cellStyle name="표준 41 4 4 3" xfId="4591"/>
    <cellStyle name="표준 41 4 5" xfId="4592"/>
    <cellStyle name="표준 41 4 5 2" xfId="4593"/>
    <cellStyle name="표준 41 4 6" xfId="4594"/>
    <cellStyle name="표준 41 5" xfId="4595"/>
    <cellStyle name="표준 41 5 2" xfId="4596"/>
    <cellStyle name="표준 41 5 2 2" xfId="4597"/>
    <cellStyle name="표준 41 5 2 2 2" xfId="4598"/>
    <cellStyle name="표준 41 5 2 2 2 2" xfId="4599"/>
    <cellStyle name="표준 41 5 2 2 3" xfId="4600"/>
    <cellStyle name="표준 41 5 2 3" xfId="4601"/>
    <cellStyle name="표준 41 5 2 3 2" xfId="4602"/>
    <cellStyle name="표준 41 5 2 4" xfId="4603"/>
    <cellStyle name="표준 41 5 3" xfId="4604"/>
    <cellStyle name="표준 41 5 3 2" xfId="4605"/>
    <cellStyle name="표준 41 5 3 2 2" xfId="4606"/>
    <cellStyle name="표준 41 5 3 3" xfId="4607"/>
    <cellStyle name="표준 41 5 4" xfId="4608"/>
    <cellStyle name="표준 41 5 4 2" xfId="4609"/>
    <cellStyle name="표준 41 5 5" xfId="4610"/>
    <cellStyle name="표준 41 6" xfId="4611"/>
    <cellStyle name="표준 41 6 2" xfId="4612"/>
    <cellStyle name="표준 41 6 2 2" xfId="4613"/>
    <cellStyle name="표준 41 6 2 2 2" xfId="4614"/>
    <cellStyle name="표준 41 6 2 3" xfId="4615"/>
    <cellStyle name="표준 41 6 3" xfId="4616"/>
    <cellStyle name="표준 41 6 3 2" xfId="4617"/>
    <cellStyle name="표준 41 6 4" xfId="4618"/>
    <cellStyle name="표준 41 7" xfId="4619"/>
    <cellStyle name="표준 41 7 2" xfId="4620"/>
    <cellStyle name="표준 41 7 2 2" xfId="4621"/>
    <cellStyle name="표준 41 7 3" xfId="4622"/>
    <cellStyle name="표준 41 8" xfId="4623"/>
    <cellStyle name="표준 41 8 2" xfId="4624"/>
    <cellStyle name="표준 41 9" xfId="4625"/>
    <cellStyle name="표준 42" xfId="4626"/>
    <cellStyle name="표준 42 2" xfId="4627"/>
    <cellStyle name="표준 42 2 2" xfId="4628"/>
    <cellStyle name="표준 42 2 2 2" xfId="4629"/>
    <cellStyle name="표준 42 2 2 2 2" xfId="4630"/>
    <cellStyle name="표준 42 2 2 2 2 2" xfId="4631"/>
    <cellStyle name="표준 42 2 2 2 2 2 2" xfId="4632"/>
    <cellStyle name="표준 42 2 2 2 2 2 2 2" xfId="4633"/>
    <cellStyle name="표준 42 2 2 2 2 2 2 2 2" xfId="4634"/>
    <cellStyle name="표준 42 2 2 2 2 2 2 3" xfId="4635"/>
    <cellStyle name="표준 42 2 2 2 2 2 3" xfId="4636"/>
    <cellStyle name="표준 42 2 2 2 2 2 3 2" xfId="4637"/>
    <cellStyle name="표준 42 2 2 2 2 2 4" xfId="4638"/>
    <cellStyle name="표준 42 2 2 2 2 3" xfId="4639"/>
    <cellStyle name="표준 42 2 2 2 2 3 2" xfId="4640"/>
    <cellStyle name="표준 42 2 2 2 2 3 2 2" xfId="4641"/>
    <cellStyle name="표준 42 2 2 2 2 3 3" xfId="4642"/>
    <cellStyle name="표준 42 2 2 2 2 4" xfId="4643"/>
    <cellStyle name="표준 42 2 2 2 2 4 2" xfId="4644"/>
    <cellStyle name="표준 42 2 2 2 2 5" xfId="4645"/>
    <cellStyle name="표준 42 2 2 2 3" xfId="4646"/>
    <cellStyle name="표준 42 2 2 2 3 2" xfId="4647"/>
    <cellStyle name="표준 42 2 2 2 3 2 2" xfId="4648"/>
    <cellStyle name="표준 42 2 2 2 3 2 2 2" xfId="4649"/>
    <cellStyle name="표준 42 2 2 2 3 2 3" xfId="4650"/>
    <cellStyle name="표준 42 2 2 2 3 3" xfId="4651"/>
    <cellStyle name="표준 42 2 2 2 3 3 2" xfId="4652"/>
    <cellStyle name="표준 42 2 2 2 3 4" xfId="4653"/>
    <cellStyle name="표준 42 2 2 2 4" xfId="4654"/>
    <cellStyle name="표준 42 2 2 2 4 2" xfId="4655"/>
    <cellStyle name="표준 42 2 2 2 4 2 2" xfId="4656"/>
    <cellStyle name="표준 42 2 2 2 4 3" xfId="4657"/>
    <cellStyle name="표준 42 2 2 2 5" xfId="4658"/>
    <cellStyle name="표준 42 2 2 2 5 2" xfId="4659"/>
    <cellStyle name="표준 42 2 2 2 6" xfId="4660"/>
    <cellStyle name="표준 42 2 2 3" xfId="4661"/>
    <cellStyle name="표준 42 2 2 3 2" xfId="4662"/>
    <cellStyle name="표준 42 2 2 3 2 2" xfId="4663"/>
    <cellStyle name="표준 42 2 2 3 2 2 2" xfId="4664"/>
    <cellStyle name="표준 42 2 2 3 2 2 2 2" xfId="4665"/>
    <cellStyle name="표준 42 2 2 3 2 2 3" xfId="4666"/>
    <cellStyle name="표준 42 2 2 3 2 3" xfId="4667"/>
    <cellStyle name="표준 42 2 2 3 2 3 2" xfId="4668"/>
    <cellStyle name="표준 42 2 2 3 2 4" xfId="4669"/>
    <cellStyle name="표준 42 2 2 3 3" xfId="4670"/>
    <cellStyle name="표준 42 2 2 3 3 2" xfId="4671"/>
    <cellStyle name="표준 42 2 2 3 3 2 2" xfId="4672"/>
    <cellStyle name="표준 42 2 2 3 3 3" xfId="4673"/>
    <cellStyle name="표준 42 2 2 3 4" xfId="4674"/>
    <cellStyle name="표준 42 2 2 3 4 2" xfId="4675"/>
    <cellStyle name="표준 42 2 2 3 5" xfId="4676"/>
    <cellStyle name="표준 42 2 2 4" xfId="4677"/>
    <cellStyle name="표준 42 2 2 4 2" xfId="4678"/>
    <cellStyle name="표준 42 2 2 4 2 2" xfId="4679"/>
    <cellStyle name="표준 42 2 2 4 2 2 2" xfId="4680"/>
    <cellStyle name="표준 42 2 2 4 2 3" xfId="4681"/>
    <cellStyle name="표준 42 2 2 4 3" xfId="4682"/>
    <cellStyle name="표준 42 2 2 4 3 2" xfId="4683"/>
    <cellStyle name="표준 42 2 2 4 4" xfId="4684"/>
    <cellStyle name="표준 42 2 2 5" xfId="4685"/>
    <cellStyle name="표준 42 2 2 5 2" xfId="4686"/>
    <cellStyle name="표준 42 2 2 5 2 2" xfId="4687"/>
    <cellStyle name="표준 42 2 2 5 3" xfId="4688"/>
    <cellStyle name="표준 42 2 2 6" xfId="4689"/>
    <cellStyle name="표준 42 2 2 6 2" xfId="4690"/>
    <cellStyle name="표준 42 2 2 7" xfId="4691"/>
    <cellStyle name="표준 42 2 3" xfId="4692"/>
    <cellStyle name="표준 42 2 3 2" xfId="4693"/>
    <cellStyle name="표준 42 2 3 2 2" xfId="4694"/>
    <cellStyle name="표준 42 2 3 2 2 2" xfId="4695"/>
    <cellStyle name="표준 42 2 3 2 2 2 2" xfId="4696"/>
    <cellStyle name="표준 42 2 3 2 2 2 2 2" xfId="4697"/>
    <cellStyle name="표준 42 2 3 2 2 2 3" xfId="4698"/>
    <cellStyle name="표준 42 2 3 2 2 3" xfId="4699"/>
    <cellStyle name="표준 42 2 3 2 2 3 2" xfId="4700"/>
    <cellStyle name="표준 42 2 3 2 2 4" xfId="4701"/>
    <cellStyle name="표준 42 2 3 2 3" xfId="4702"/>
    <cellStyle name="표준 42 2 3 2 3 2" xfId="4703"/>
    <cellStyle name="표준 42 2 3 2 3 2 2" xfId="4704"/>
    <cellStyle name="표준 42 2 3 2 3 3" xfId="4705"/>
    <cellStyle name="표준 42 2 3 2 4" xfId="4706"/>
    <cellStyle name="표준 42 2 3 2 4 2" xfId="4707"/>
    <cellStyle name="표준 42 2 3 2 5" xfId="4708"/>
    <cellStyle name="표준 42 2 3 3" xfId="4709"/>
    <cellStyle name="표준 42 2 3 3 2" xfId="4710"/>
    <cellStyle name="표준 42 2 3 3 2 2" xfId="4711"/>
    <cellStyle name="표준 42 2 3 3 2 2 2" xfId="4712"/>
    <cellStyle name="표준 42 2 3 3 2 3" xfId="4713"/>
    <cellStyle name="표준 42 2 3 3 3" xfId="4714"/>
    <cellStyle name="표준 42 2 3 3 3 2" xfId="4715"/>
    <cellStyle name="표준 42 2 3 3 4" xfId="4716"/>
    <cellStyle name="표준 42 2 3 4" xfId="4717"/>
    <cellStyle name="표준 42 2 3 4 2" xfId="4718"/>
    <cellStyle name="표준 42 2 3 4 2 2" xfId="4719"/>
    <cellStyle name="표준 42 2 3 4 3" xfId="4720"/>
    <cellStyle name="표준 42 2 3 5" xfId="4721"/>
    <cellStyle name="표준 42 2 3 5 2" xfId="4722"/>
    <cellStyle name="표준 42 2 3 6" xfId="4723"/>
    <cellStyle name="표준 42 2 4" xfId="4724"/>
    <cellStyle name="표준 42 2 4 2" xfId="4725"/>
    <cellStyle name="표준 42 2 4 2 2" xfId="4726"/>
    <cellStyle name="표준 42 2 4 2 2 2" xfId="4727"/>
    <cellStyle name="표준 42 2 4 2 2 2 2" xfId="4728"/>
    <cellStyle name="표준 42 2 4 2 2 3" xfId="4729"/>
    <cellStyle name="표준 42 2 4 2 3" xfId="4730"/>
    <cellStyle name="표준 42 2 4 2 3 2" xfId="4731"/>
    <cellStyle name="표준 42 2 4 2 4" xfId="4732"/>
    <cellStyle name="표준 42 2 4 3" xfId="4733"/>
    <cellStyle name="표준 42 2 4 3 2" xfId="4734"/>
    <cellStyle name="표준 42 2 4 3 2 2" xfId="4735"/>
    <cellStyle name="표준 42 2 4 3 3" xfId="4736"/>
    <cellStyle name="표준 42 2 4 4" xfId="4737"/>
    <cellStyle name="표준 42 2 4 4 2" xfId="4738"/>
    <cellStyle name="표준 42 2 4 5" xfId="4739"/>
    <cellStyle name="표준 42 2 5" xfId="4740"/>
    <cellStyle name="표준 42 2 5 2" xfId="4741"/>
    <cellStyle name="표준 42 2 5 2 2" xfId="4742"/>
    <cellStyle name="표준 42 2 5 2 2 2" xfId="4743"/>
    <cellStyle name="표준 42 2 5 2 3" xfId="4744"/>
    <cellStyle name="표준 42 2 5 3" xfId="4745"/>
    <cellStyle name="표준 42 2 5 3 2" xfId="4746"/>
    <cellStyle name="표준 42 2 5 4" xfId="4747"/>
    <cellStyle name="표준 42 2 6" xfId="4748"/>
    <cellStyle name="표준 42 2 6 2" xfId="4749"/>
    <cellStyle name="표준 42 2 6 2 2" xfId="4750"/>
    <cellStyle name="표준 42 2 6 3" xfId="4751"/>
    <cellStyle name="표준 42 2 7" xfId="4752"/>
    <cellStyle name="표준 42 2 7 2" xfId="4753"/>
    <cellStyle name="표준 42 2 8" xfId="4754"/>
    <cellStyle name="표준 42 3" xfId="4755"/>
    <cellStyle name="표준 42 3 2" xfId="4756"/>
    <cellStyle name="표준 42 3 2 2" xfId="4757"/>
    <cellStyle name="표준 42 3 2 2 2" xfId="4758"/>
    <cellStyle name="표준 42 3 2 2 2 2" xfId="4759"/>
    <cellStyle name="표준 42 3 2 2 2 2 2" xfId="4760"/>
    <cellStyle name="표준 42 3 2 2 2 2 2 2" xfId="4761"/>
    <cellStyle name="표준 42 3 2 2 2 2 3" xfId="4762"/>
    <cellStyle name="표준 42 3 2 2 2 3" xfId="4763"/>
    <cellStyle name="표준 42 3 2 2 2 3 2" xfId="4764"/>
    <cellStyle name="표준 42 3 2 2 2 4" xfId="4765"/>
    <cellStyle name="표준 42 3 2 2 3" xfId="4766"/>
    <cellStyle name="표준 42 3 2 2 3 2" xfId="4767"/>
    <cellStyle name="표준 42 3 2 2 3 2 2" xfId="4768"/>
    <cellStyle name="표준 42 3 2 2 3 3" xfId="4769"/>
    <cellStyle name="표준 42 3 2 2 4" xfId="4770"/>
    <cellStyle name="표준 42 3 2 2 4 2" xfId="4771"/>
    <cellStyle name="표준 42 3 2 2 5" xfId="4772"/>
    <cellStyle name="표준 42 3 2 3" xfId="4773"/>
    <cellStyle name="표준 42 3 2 3 2" xfId="4774"/>
    <cellStyle name="표준 42 3 2 3 2 2" xfId="4775"/>
    <cellStyle name="표준 42 3 2 3 2 2 2" xfId="4776"/>
    <cellStyle name="표준 42 3 2 3 2 3" xfId="4777"/>
    <cellStyle name="표준 42 3 2 3 3" xfId="4778"/>
    <cellStyle name="표준 42 3 2 3 3 2" xfId="4779"/>
    <cellStyle name="표준 42 3 2 3 4" xfId="4780"/>
    <cellStyle name="표준 42 3 2 4" xfId="4781"/>
    <cellStyle name="표준 42 3 2 4 2" xfId="4782"/>
    <cellStyle name="표준 42 3 2 4 2 2" xfId="4783"/>
    <cellStyle name="표준 42 3 2 4 3" xfId="4784"/>
    <cellStyle name="표준 42 3 2 5" xfId="4785"/>
    <cellStyle name="표준 42 3 2 5 2" xfId="4786"/>
    <cellStyle name="표준 42 3 2 6" xfId="4787"/>
    <cellStyle name="표준 42 3 3" xfId="4788"/>
    <cellStyle name="표준 42 3 3 2" xfId="4789"/>
    <cellStyle name="표준 42 3 3 2 2" xfId="4790"/>
    <cellStyle name="표준 42 3 3 2 2 2" xfId="4791"/>
    <cellStyle name="표준 42 3 3 2 2 2 2" xfId="4792"/>
    <cellStyle name="표준 42 3 3 2 2 3" xfId="4793"/>
    <cellStyle name="표준 42 3 3 2 3" xfId="4794"/>
    <cellStyle name="표준 42 3 3 2 3 2" xfId="4795"/>
    <cellStyle name="표준 42 3 3 2 4" xfId="4796"/>
    <cellStyle name="표준 42 3 3 3" xfId="4797"/>
    <cellStyle name="표준 42 3 3 3 2" xfId="4798"/>
    <cellStyle name="표준 42 3 3 3 2 2" xfId="4799"/>
    <cellStyle name="표준 42 3 3 3 3" xfId="4800"/>
    <cellStyle name="표준 42 3 3 4" xfId="4801"/>
    <cellStyle name="표준 42 3 3 4 2" xfId="4802"/>
    <cellStyle name="표준 42 3 3 5" xfId="4803"/>
    <cellStyle name="표준 42 3 4" xfId="4804"/>
    <cellStyle name="표준 42 3 4 2" xfId="4805"/>
    <cellStyle name="표준 42 3 4 2 2" xfId="4806"/>
    <cellStyle name="표준 42 3 4 2 2 2" xfId="4807"/>
    <cellStyle name="표준 42 3 4 2 3" xfId="4808"/>
    <cellStyle name="표준 42 3 4 3" xfId="4809"/>
    <cellStyle name="표준 42 3 4 3 2" xfId="4810"/>
    <cellStyle name="표준 42 3 4 4" xfId="4811"/>
    <cellStyle name="표준 42 3 5" xfId="4812"/>
    <cellStyle name="표준 42 3 5 2" xfId="4813"/>
    <cellStyle name="표준 42 3 5 2 2" xfId="4814"/>
    <cellStyle name="표준 42 3 5 3" xfId="4815"/>
    <cellStyle name="표준 42 3 6" xfId="4816"/>
    <cellStyle name="표준 42 3 6 2" xfId="4817"/>
    <cellStyle name="표준 42 3 7" xfId="4818"/>
    <cellStyle name="표준 42 4" xfId="4819"/>
    <cellStyle name="표준 42 4 2" xfId="4820"/>
    <cellStyle name="표준 42 4 2 2" xfId="4821"/>
    <cellStyle name="표준 42 4 2 2 2" xfId="4822"/>
    <cellStyle name="표준 42 4 2 2 2 2" xfId="4823"/>
    <cellStyle name="표준 42 4 2 2 2 2 2" xfId="4824"/>
    <cellStyle name="표준 42 4 2 2 2 3" xfId="4825"/>
    <cellStyle name="표준 42 4 2 2 3" xfId="4826"/>
    <cellStyle name="표준 42 4 2 2 3 2" xfId="4827"/>
    <cellStyle name="표준 42 4 2 2 4" xfId="4828"/>
    <cellStyle name="표준 42 4 2 3" xfId="4829"/>
    <cellStyle name="표준 42 4 2 3 2" xfId="4830"/>
    <cellStyle name="표준 42 4 2 3 2 2" xfId="4831"/>
    <cellStyle name="표준 42 4 2 3 3" xfId="4832"/>
    <cellStyle name="표준 42 4 2 4" xfId="4833"/>
    <cellStyle name="표준 42 4 2 4 2" xfId="4834"/>
    <cellStyle name="표준 42 4 2 5" xfId="4835"/>
    <cellStyle name="표준 42 4 3" xfId="4836"/>
    <cellStyle name="표준 42 4 3 2" xfId="4837"/>
    <cellStyle name="표준 42 4 3 2 2" xfId="4838"/>
    <cellStyle name="표준 42 4 3 2 2 2" xfId="4839"/>
    <cellStyle name="표준 42 4 3 2 3" xfId="4840"/>
    <cellStyle name="표준 42 4 3 3" xfId="4841"/>
    <cellStyle name="표준 42 4 3 3 2" xfId="4842"/>
    <cellStyle name="표준 42 4 3 4" xfId="4843"/>
    <cellStyle name="표준 42 4 4" xfId="4844"/>
    <cellStyle name="표준 42 4 4 2" xfId="4845"/>
    <cellStyle name="표준 42 4 4 2 2" xfId="4846"/>
    <cellStyle name="표준 42 4 4 3" xfId="4847"/>
    <cellStyle name="표준 42 4 5" xfId="4848"/>
    <cellStyle name="표준 42 4 5 2" xfId="4849"/>
    <cellStyle name="표준 42 4 6" xfId="4850"/>
    <cellStyle name="표준 42 5" xfId="4851"/>
    <cellStyle name="표준 42 5 2" xfId="4852"/>
    <cellStyle name="표준 42 5 2 2" xfId="4853"/>
    <cellStyle name="표준 42 5 2 2 2" xfId="4854"/>
    <cellStyle name="표준 42 5 2 2 2 2" xfId="4855"/>
    <cellStyle name="표준 42 5 2 2 3" xfId="4856"/>
    <cellStyle name="표준 42 5 2 3" xfId="4857"/>
    <cellStyle name="표준 42 5 2 3 2" xfId="4858"/>
    <cellStyle name="표준 42 5 2 4" xfId="4859"/>
    <cellStyle name="표준 42 5 3" xfId="4860"/>
    <cellStyle name="표준 42 5 3 2" xfId="4861"/>
    <cellStyle name="표준 42 5 3 2 2" xfId="4862"/>
    <cellStyle name="표준 42 5 3 3" xfId="4863"/>
    <cellStyle name="표준 42 5 4" xfId="4864"/>
    <cellStyle name="표준 42 5 4 2" xfId="4865"/>
    <cellStyle name="표준 42 5 5" xfId="4866"/>
    <cellStyle name="표준 42 6" xfId="4867"/>
    <cellStyle name="표준 42 6 2" xfId="4868"/>
    <cellStyle name="표준 42 6 2 2" xfId="4869"/>
    <cellStyle name="표준 42 6 2 2 2" xfId="4870"/>
    <cellStyle name="표준 42 6 2 3" xfId="4871"/>
    <cellStyle name="표준 42 6 3" xfId="4872"/>
    <cellStyle name="표준 42 6 3 2" xfId="4873"/>
    <cellStyle name="표준 42 6 4" xfId="4874"/>
    <cellStyle name="표준 42 7" xfId="4875"/>
    <cellStyle name="표준 42 7 2" xfId="4876"/>
    <cellStyle name="표준 42 7 2 2" xfId="4877"/>
    <cellStyle name="표준 42 7 3" xfId="4878"/>
    <cellStyle name="표준 42 8" xfId="4879"/>
    <cellStyle name="표준 42 8 2" xfId="4880"/>
    <cellStyle name="표준 42 9" xfId="4881"/>
    <cellStyle name="표준 43" xfId="4882"/>
    <cellStyle name="표준 43 2" xfId="4883"/>
    <cellStyle name="표준 43 2 2" xfId="4884"/>
    <cellStyle name="표준 43 2 2 2" xfId="4885"/>
    <cellStyle name="표준 43 2 2 2 2" xfId="4886"/>
    <cellStyle name="표준 43 2 2 2 2 2" xfId="4887"/>
    <cellStyle name="표준 43 2 2 2 2 2 2" xfId="4888"/>
    <cellStyle name="표준 43 2 2 2 2 2 2 2" xfId="4889"/>
    <cellStyle name="표준 43 2 2 2 2 2 2 2 2" xfId="4890"/>
    <cellStyle name="표준 43 2 2 2 2 2 2 3" xfId="4891"/>
    <cellStyle name="표준 43 2 2 2 2 2 3" xfId="4892"/>
    <cellStyle name="표준 43 2 2 2 2 2 3 2" xfId="4893"/>
    <cellStyle name="표준 43 2 2 2 2 2 4" xfId="4894"/>
    <cellStyle name="표준 43 2 2 2 2 3" xfId="4895"/>
    <cellStyle name="표준 43 2 2 2 2 3 2" xfId="4896"/>
    <cellStyle name="표준 43 2 2 2 2 3 2 2" xfId="4897"/>
    <cellStyle name="표준 43 2 2 2 2 3 3" xfId="4898"/>
    <cellStyle name="표준 43 2 2 2 2 4" xfId="4899"/>
    <cellStyle name="표준 43 2 2 2 2 4 2" xfId="4900"/>
    <cellStyle name="표준 43 2 2 2 2 5" xfId="4901"/>
    <cellStyle name="표준 43 2 2 2 3" xfId="4902"/>
    <cellStyle name="표준 43 2 2 2 3 2" xfId="4903"/>
    <cellStyle name="표준 43 2 2 2 3 2 2" xfId="4904"/>
    <cellStyle name="표준 43 2 2 2 3 2 2 2" xfId="4905"/>
    <cellStyle name="표준 43 2 2 2 3 2 3" xfId="4906"/>
    <cellStyle name="표준 43 2 2 2 3 3" xfId="4907"/>
    <cellStyle name="표준 43 2 2 2 3 3 2" xfId="4908"/>
    <cellStyle name="표준 43 2 2 2 3 4" xfId="4909"/>
    <cellStyle name="표준 43 2 2 2 4" xfId="4910"/>
    <cellStyle name="표준 43 2 2 2 4 2" xfId="4911"/>
    <cellStyle name="표준 43 2 2 2 4 2 2" xfId="4912"/>
    <cellStyle name="표준 43 2 2 2 4 3" xfId="4913"/>
    <cellStyle name="표준 43 2 2 2 5" xfId="4914"/>
    <cellStyle name="표준 43 2 2 2 5 2" xfId="4915"/>
    <cellStyle name="표준 43 2 2 2 6" xfId="4916"/>
    <cellStyle name="표준 43 2 2 3" xfId="4917"/>
    <cellStyle name="표준 43 2 2 3 2" xfId="4918"/>
    <cellStyle name="표준 43 2 2 3 2 2" xfId="4919"/>
    <cellStyle name="표준 43 2 2 3 2 2 2" xfId="4920"/>
    <cellStyle name="표준 43 2 2 3 2 2 2 2" xfId="4921"/>
    <cellStyle name="표준 43 2 2 3 2 2 3" xfId="4922"/>
    <cellStyle name="표준 43 2 2 3 2 3" xfId="4923"/>
    <cellStyle name="표준 43 2 2 3 2 3 2" xfId="4924"/>
    <cellStyle name="표준 43 2 2 3 2 4" xfId="4925"/>
    <cellStyle name="표준 43 2 2 3 3" xfId="4926"/>
    <cellStyle name="표준 43 2 2 3 3 2" xfId="4927"/>
    <cellStyle name="표준 43 2 2 3 3 2 2" xfId="4928"/>
    <cellStyle name="표준 43 2 2 3 3 3" xfId="4929"/>
    <cellStyle name="표준 43 2 2 3 4" xfId="4930"/>
    <cellStyle name="표준 43 2 2 3 4 2" xfId="4931"/>
    <cellStyle name="표준 43 2 2 3 5" xfId="4932"/>
    <cellStyle name="표준 43 2 2 4" xfId="4933"/>
    <cellStyle name="표준 43 2 2 4 2" xfId="4934"/>
    <cellStyle name="표준 43 2 2 4 2 2" xfId="4935"/>
    <cellStyle name="표준 43 2 2 4 2 2 2" xfId="4936"/>
    <cellStyle name="표준 43 2 2 4 2 3" xfId="4937"/>
    <cellStyle name="표준 43 2 2 4 3" xfId="4938"/>
    <cellStyle name="표준 43 2 2 4 3 2" xfId="4939"/>
    <cellStyle name="표준 43 2 2 4 4" xfId="4940"/>
    <cellStyle name="표준 43 2 2 5" xfId="4941"/>
    <cellStyle name="표준 43 2 2 5 2" xfId="4942"/>
    <cellStyle name="표준 43 2 2 5 2 2" xfId="4943"/>
    <cellStyle name="표준 43 2 2 5 3" xfId="4944"/>
    <cellStyle name="표준 43 2 2 6" xfId="4945"/>
    <cellStyle name="표준 43 2 2 6 2" xfId="4946"/>
    <cellStyle name="표준 43 2 2 7" xfId="4947"/>
    <cellStyle name="표준 43 2 3" xfId="4948"/>
    <cellStyle name="표준 43 2 3 2" xfId="4949"/>
    <cellStyle name="표준 43 2 3 2 2" xfId="4950"/>
    <cellStyle name="표준 43 2 3 2 2 2" xfId="4951"/>
    <cellStyle name="표준 43 2 3 2 2 2 2" xfId="4952"/>
    <cellStyle name="표준 43 2 3 2 2 2 2 2" xfId="4953"/>
    <cellStyle name="표준 43 2 3 2 2 2 3" xfId="4954"/>
    <cellStyle name="표준 43 2 3 2 2 3" xfId="4955"/>
    <cellStyle name="표준 43 2 3 2 2 3 2" xfId="4956"/>
    <cellStyle name="표준 43 2 3 2 2 4" xfId="4957"/>
    <cellStyle name="표준 43 2 3 2 3" xfId="4958"/>
    <cellStyle name="표준 43 2 3 2 3 2" xfId="4959"/>
    <cellStyle name="표준 43 2 3 2 3 2 2" xfId="4960"/>
    <cellStyle name="표준 43 2 3 2 3 3" xfId="4961"/>
    <cellStyle name="표준 43 2 3 2 4" xfId="4962"/>
    <cellStyle name="표준 43 2 3 2 4 2" xfId="4963"/>
    <cellStyle name="표준 43 2 3 2 5" xfId="4964"/>
    <cellStyle name="표준 43 2 3 3" xfId="4965"/>
    <cellStyle name="표준 43 2 3 3 2" xfId="4966"/>
    <cellStyle name="표준 43 2 3 3 2 2" xfId="4967"/>
    <cellStyle name="표준 43 2 3 3 2 2 2" xfId="4968"/>
    <cellStyle name="표준 43 2 3 3 2 3" xfId="4969"/>
    <cellStyle name="표준 43 2 3 3 3" xfId="4970"/>
    <cellStyle name="표준 43 2 3 3 3 2" xfId="4971"/>
    <cellStyle name="표준 43 2 3 3 4" xfId="4972"/>
    <cellStyle name="표준 43 2 3 4" xfId="4973"/>
    <cellStyle name="표준 43 2 3 4 2" xfId="4974"/>
    <cellStyle name="표준 43 2 3 4 2 2" xfId="4975"/>
    <cellStyle name="표준 43 2 3 4 3" xfId="4976"/>
    <cellStyle name="표준 43 2 3 5" xfId="4977"/>
    <cellStyle name="표준 43 2 3 5 2" xfId="4978"/>
    <cellStyle name="표준 43 2 3 6" xfId="4979"/>
    <cellStyle name="표준 43 2 4" xfId="4980"/>
    <cellStyle name="표준 43 2 4 2" xfId="4981"/>
    <cellStyle name="표준 43 2 4 2 2" xfId="4982"/>
    <cellStyle name="표준 43 2 4 2 2 2" xfId="4983"/>
    <cellStyle name="표준 43 2 4 2 2 2 2" xfId="4984"/>
    <cellStyle name="표준 43 2 4 2 2 3" xfId="4985"/>
    <cellStyle name="표준 43 2 4 2 3" xfId="4986"/>
    <cellStyle name="표준 43 2 4 2 3 2" xfId="4987"/>
    <cellStyle name="표준 43 2 4 2 4" xfId="4988"/>
    <cellStyle name="표준 43 2 4 3" xfId="4989"/>
    <cellStyle name="표준 43 2 4 3 2" xfId="4990"/>
    <cellStyle name="표준 43 2 4 3 2 2" xfId="4991"/>
    <cellStyle name="표준 43 2 4 3 3" xfId="4992"/>
    <cellStyle name="표준 43 2 4 4" xfId="4993"/>
    <cellStyle name="표준 43 2 4 4 2" xfId="4994"/>
    <cellStyle name="표준 43 2 4 5" xfId="4995"/>
    <cellStyle name="표준 43 2 5" xfId="4996"/>
    <cellStyle name="표준 43 2 5 2" xfId="4997"/>
    <cellStyle name="표준 43 2 5 2 2" xfId="4998"/>
    <cellStyle name="표준 43 2 5 2 2 2" xfId="4999"/>
    <cellStyle name="표준 43 2 5 2 3" xfId="5000"/>
    <cellStyle name="표준 43 2 5 3" xfId="5001"/>
    <cellStyle name="표준 43 2 5 3 2" xfId="5002"/>
    <cellStyle name="표준 43 2 5 4" xfId="5003"/>
    <cellStyle name="표준 43 2 6" xfId="5004"/>
    <cellStyle name="표준 43 2 6 2" xfId="5005"/>
    <cellStyle name="표준 43 2 6 2 2" xfId="5006"/>
    <cellStyle name="표준 43 2 6 3" xfId="5007"/>
    <cellStyle name="표준 43 2 7" xfId="5008"/>
    <cellStyle name="표준 43 2 7 2" xfId="5009"/>
    <cellStyle name="표준 43 2 8" xfId="5010"/>
    <cellStyle name="표준 43 3" xfId="5011"/>
    <cellStyle name="표준 43 3 2" xfId="5012"/>
    <cellStyle name="표준 43 3 2 2" xfId="5013"/>
    <cellStyle name="표준 43 3 2 2 2" xfId="5014"/>
    <cellStyle name="표준 43 3 2 2 2 2" xfId="5015"/>
    <cellStyle name="표준 43 3 2 2 2 2 2" xfId="5016"/>
    <cellStyle name="표준 43 3 2 2 2 2 2 2" xfId="5017"/>
    <cellStyle name="표준 43 3 2 2 2 2 3" xfId="5018"/>
    <cellStyle name="표준 43 3 2 2 2 3" xfId="5019"/>
    <cellStyle name="표준 43 3 2 2 2 3 2" xfId="5020"/>
    <cellStyle name="표준 43 3 2 2 2 4" xfId="5021"/>
    <cellStyle name="표준 43 3 2 2 3" xfId="5022"/>
    <cellStyle name="표준 43 3 2 2 3 2" xfId="5023"/>
    <cellStyle name="표준 43 3 2 2 3 2 2" xfId="5024"/>
    <cellStyle name="표준 43 3 2 2 3 3" xfId="5025"/>
    <cellStyle name="표준 43 3 2 2 4" xfId="5026"/>
    <cellStyle name="표준 43 3 2 2 4 2" xfId="5027"/>
    <cellStyle name="표준 43 3 2 2 5" xfId="5028"/>
    <cellStyle name="표준 43 3 2 3" xfId="5029"/>
    <cellStyle name="표준 43 3 2 3 2" xfId="5030"/>
    <cellStyle name="표준 43 3 2 3 2 2" xfId="5031"/>
    <cellStyle name="표준 43 3 2 3 2 2 2" xfId="5032"/>
    <cellStyle name="표준 43 3 2 3 2 3" xfId="5033"/>
    <cellStyle name="표준 43 3 2 3 3" xfId="5034"/>
    <cellStyle name="표준 43 3 2 3 3 2" xfId="5035"/>
    <cellStyle name="표준 43 3 2 3 4" xfId="5036"/>
    <cellStyle name="표준 43 3 2 4" xfId="5037"/>
    <cellStyle name="표준 43 3 2 4 2" xfId="5038"/>
    <cellStyle name="표준 43 3 2 4 2 2" xfId="5039"/>
    <cellStyle name="표준 43 3 2 4 3" xfId="5040"/>
    <cellStyle name="표준 43 3 2 5" xfId="5041"/>
    <cellStyle name="표준 43 3 2 5 2" xfId="5042"/>
    <cellStyle name="표준 43 3 2 6" xfId="5043"/>
    <cellStyle name="표준 43 3 3" xfId="5044"/>
    <cellStyle name="표준 43 3 3 2" xfId="5045"/>
    <cellStyle name="표준 43 3 3 2 2" xfId="5046"/>
    <cellStyle name="표준 43 3 3 2 2 2" xfId="5047"/>
    <cellStyle name="표준 43 3 3 2 2 2 2" xfId="5048"/>
    <cellStyle name="표준 43 3 3 2 2 3" xfId="5049"/>
    <cellStyle name="표준 43 3 3 2 3" xfId="5050"/>
    <cellStyle name="표준 43 3 3 2 3 2" xfId="5051"/>
    <cellStyle name="표준 43 3 3 2 4" xfId="5052"/>
    <cellStyle name="표준 43 3 3 3" xfId="5053"/>
    <cellStyle name="표준 43 3 3 3 2" xfId="5054"/>
    <cellStyle name="표준 43 3 3 3 2 2" xfId="5055"/>
    <cellStyle name="표준 43 3 3 3 3" xfId="5056"/>
    <cellStyle name="표준 43 3 3 4" xfId="5057"/>
    <cellStyle name="표준 43 3 3 4 2" xfId="5058"/>
    <cellStyle name="표준 43 3 3 5" xfId="5059"/>
    <cellStyle name="표준 43 3 4" xfId="5060"/>
    <cellStyle name="표준 43 3 4 2" xfId="5061"/>
    <cellStyle name="표준 43 3 4 2 2" xfId="5062"/>
    <cellStyle name="표준 43 3 4 2 2 2" xfId="5063"/>
    <cellStyle name="표준 43 3 4 2 3" xfId="5064"/>
    <cellStyle name="표준 43 3 4 3" xfId="5065"/>
    <cellStyle name="표준 43 3 4 3 2" xfId="5066"/>
    <cellStyle name="표준 43 3 4 4" xfId="5067"/>
    <cellStyle name="표준 43 3 5" xfId="5068"/>
    <cellStyle name="표준 43 3 5 2" xfId="5069"/>
    <cellStyle name="표준 43 3 5 2 2" xfId="5070"/>
    <cellStyle name="표준 43 3 5 3" xfId="5071"/>
    <cellStyle name="표준 43 3 6" xfId="5072"/>
    <cellStyle name="표준 43 3 6 2" xfId="5073"/>
    <cellStyle name="표준 43 3 7" xfId="5074"/>
    <cellStyle name="표준 43 4" xfId="5075"/>
    <cellStyle name="표준 43 4 2" xfId="5076"/>
    <cellStyle name="표준 43 4 2 2" xfId="5077"/>
    <cellStyle name="표준 43 4 2 2 2" xfId="5078"/>
    <cellStyle name="표준 43 4 2 2 2 2" xfId="5079"/>
    <cellStyle name="표준 43 4 2 2 2 2 2" xfId="5080"/>
    <cellStyle name="표준 43 4 2 2 2 3" xfId="5081"/>
    <cellStyle name="표준 43 4 2 2 3" xfId="5082"/>
    <cellStyle name="표준 43 4 2 2 3 2" xfId="5083"/>
    <cellStyle name="표준 43 4 2 2 4" xfId="5084"/>
    <cellStyle name="표준 43 4 2 3" xfId="5085"/>
    <cellStyle name="표준 43 4 2 3 2" xfId="5086"/>
    <cellStyle name="표준 43 4 2 3 2 2" xfId="5087"/>
    <cellStyle name="표준 43 4 2 3 3" xfId="5088"/>
    <cellStyle name="표준 43 4 2 4" xfId="5089"/>
    <cellStyle name="표준 43 4 2 4 2" xfId="5090"/>
    <cellStyle name="표준 43 4 2 5" xfId="5091"/>
    <cellStyle name="표준 43 4 3" xfId="5092"/>
    <cellStyle name="표준 43 4 3 2" xfId="5093"/>
    <cellStyle name="표준 43 4 3 2 2" xfId="5094"/>
    <cellStyle name="표준 43 4 3 2 2 2" xfId="5095"/>
    <cellStyle name="표준 43 4 3 2 3" xfId="5096"/>
    <cellStyle name="표준 43 4 3 3" xfId="5097"/>
    <cellStyle name="표준 43 4 3 3 2" xfId="5098"/>
    <cellStyle name="표준 43 4 3 4" xfId="5099"/>
    <cellStyle name="표준 43 4 4" xfId="5100"/>
    <cellStyle name="표준 43 4 4 2" xfId="5101"/>
    <cellStyle name="표준 43 4 4 2 2" xfId="5102"/>
    <cellStyle name="표준 43 4 4 3" xfId="5103"/>
    <cellStyle name="표준 43 4 5" xfId="5104"/>
    <cellStyle name="표준 43 4 5 2" xfId="5105"/>
    <cellStyle name="표준 43 4 6" xfId="5106"/>
    <cellStyle name="표준 43 5" xfId="5107"/>
    <cellStyle name="표준 43 5 2" xfId="5108"/>
    <cellStyle name="표준 43 5 2 2" xfId="5109"/>
    <cellStyle name="표준 43 5 2 2 2" xfId="5110"/>
    <cellStyle name="표준 43 5 2 2 2 2" xfId="5111"/>
    <cellStyle name="표준 43 5 2 2 3" xfId="5112"/>
    <cellStyle name="표준 43 5 2 3" xfId="5113"/>
    <cellStyle name="표준 43 5 2 3 2" xfId="5114"/>
    <cellStyle name="표준 43 5 2 4" xfId="5115"/>
    <cellStyle name="표준 43 5 3" xfId="5116"/>
    <cellStyle name="표준 43 5 3 2" xfId="5117"/>
    <cellStyle name="표준 43 5 3 2 2" xfId="5118"/>
    <cellStyle name="표준 43 5 3 3" xfId="5119"/>
    <cellStyle name="표준 43 5 4" xfId="5120"/>
    <cellStyle name="표준 43 5 4 2" xfId="5121"/>
    <cellStyle name="표준 43 5 5" xfId="5122"/>
    <cellStyle name="표준 43 6" xfId="5123"/>
    <cellStyle name="표준 43 6 2" xfId="5124"/>
    <cellStyle name="표준 43 6 2 2" xfId="5125"/>
    <cellStyle name="표준 43 6 2 2 2" xfId="5126"/>
    <cellStyle name="표준 43 6 2 3" xfId="5127"/>
    <cellStyle name="표준 43 6 3" xfId="5128"/>
    <cellStyle name="표준 43 6 3 2" xfId="5129"/>
    <cellStyle name="표준 43 6 4" xfId="5130"/>
    <cellStyle name="표준 43 7" xfId="5131"/>
    <cellStyle name="표준 43 7 2" xfId="5132"/>
    <cellStyle name="표준 43 7 2 2" xfId="5133"/>
    <cellStyle name="표준 43 7 3" xfId="5134"/>
    <cellStyle name="표준 43 8" xfId="5135"/>
    <cellStyle name="표준 43 8 2" xfId="5136"/>
    <cellStyle name="표준 43 9" xfId="5137"/>
    <cellStyle name="표준 44" xfId="5138"/>
    <cellStyle name="표준 44 2" xfId="5139"/>
    <cellStyle name="표준 44 2 2" xfId="5140"/>
    <cellStyle name="표준 44 2 2 2" xfId="5141"/>
    <cellStyle name="표준 44 2 2 2 2" xfId="5142"/>
    <cellStyle name="표준 44 2 2 2 2 2" xfId="5143"/>
    <cellStyle name="표준 44 2 2 2 2 2 2" xfId="5144"/>
    <cellStyle name="표준 44 2 2 2 2 2 2 2" xfId="5145"/>
    <cellStyle name="표준 44 2 2 2 2 2 2 2 2" xfId="5146"/>
    <cellStyle name="표준 44 2 2 2 2 2 2 3" xfId="5147"/>
    <cellStyle name="표준 44 2 2 2 2 2 3" xfId="5148"/>
    <cellStyle name="표준 44 2 2 2 2 2 3 2" xfId="5149"/>
    <cellStyle name="표준 44 2 2 2 2 2 4" xfId="5150"/>
    <cellStyle name="표준 44 2 2 2 2 3" xfId="5151"/>
    <cellStyle name="표준 44 2 2 2 2 3 2" xfId="5152"/>
    <cellStyle name="표준 44 2 2 2 2 3 2 2" xfId="5153"/>
    <cellStyle name="표준 44 2 2 2 2 3 3" xfId="5154"/>
    <cellStyle name="표준 44 2 2 2 2 4" xfId="5155"/>
    <cellStyle name="표준 44 2 2 2 2 4 2" xfId="5156"/>
    <cellStyle name="표준 44 2 2 2 2 5" xfId="5157"/>
    <cellStyle name="표준 44 2 2 2 3" xfId="5158"/>
    <cellStyle name="표준 44 2 2 2 3 2" xfId="5159"/>
    <cellStyle name="표준 44 2 2 2 3 2 2" xfId="5160"/>
    <cellStyle name="표준 44 2 2 2 3 2 2 2" xfId="5161"/>
    <cellStyle name="표준 44 2 2 2 3 2 3" xfId="5162"/>
    <cellStyle name="표준 44 2 2 2 3 3" xfId="5163"/>
    <cellStyle name="표준 44 2 2 2 3 3 2" xfId="5164"/>
    <cellStyle name="표준 44 2 2 2 3 4" xfId="5165"/>
    <cellStyle name="표준 44 2 2 2 4" xfId="5166"/>
    <cellStyle name="표준 44 2 2 2 4 2" xfId="5167"/>
    <cellStyle name="표준 44 2 2 2 4 2 2" xfId="5168"/>
    <cellStyle name="표준 44 2 2 2 4 3" xfId="5169"/>
    <cellStyle name="표준 44 2 2 2 5" xfId="5170"/>
    <cellStyle name="표준 44 2 2 2 5 2" xfId="5171"/>
    <cellStyle name="표준 44 2 2 2 6" xfId="5172"/>
    <cellStyle name="표준 44 2 2 3" xfId="5173"/>
    <cellStyle name="표준 44 2 2 3 2" xfId="5174"/>
    <cellStyle name="표준 44 2 2 3 2 2" xfId="5175"/>
    <cellStyle name="표준 44 2 2 3 2 2 2" xfId="5176"/>
    <cellStyle name="표준 44 2 2 3 2 2 2 2" xfId="5177"/>
    <cellStyle name="표준 44 2 2 3 2 2 3" xfId="5178"/>
    <cellStyle name="표준 44 2 2 3 2 3" xfId="5179"/>
    <cellStyle name="표준 44 2 2 3 2 3 2" xfId="5180"/>
    <cellStyle name="표준 44 2 2 3 2 4" xfId="5181"/>
    <cellStyle name="표준 44 2 2 3 3" xfId="5182"/>
    <cellStyle name="표준 44 2 2 3 3 2" xfId="5183"/>
    <cellStyle name="표준 44 2 2 3 3 2 2" xfId="5184"/>
    <cellStyle name="표준 44 2 2 3 3 3" xfId="5185"/>
    <cellStyle name="표준 44 2 2 3 4" xfId="5186"/>
    <cellStyle name="표준 44 2 2 3 4 2" xfId="5187"/>
    <cellStyle name="표준 44 2 2 3 5" xfId="5188"/>
    <cellStyle name="표준 44 2 2 4" xfId="5189"/>
    <cellStyle name="표준 44 2 2 4 2" xfId="5190"/>
    <cellStyle name="표준 44 2 2 4 2 2" xfId="5191"/>
    <cellStyle name="표준 44 2 2 4 2 2 2" xfId="5192"/>
    <cellStyle name="표준 44 2 2 4 2 3" xfId="5193"/>
    <cellStyle name="표준 44 2 2 4 3" xfId="5194"/>
    <cellStyle name="표준 44 2 2 4 3 2" xfId="5195"/>
    <cellStyle name="표준 44 2 2 4 4" xfId="5196"/>
    <cellStyle name="표준 44 2 2 5" xfId="5197"/>
    <cellStyle name="표준 44 2 2 5 2" xfId="5198"/>
    <cellStyle name="표준 44 2 2 5 2 2" xfId="5199"/>
    <cellStyle name="표준 44 2 2 5 3" xfId="5200"/>
    <cellStyle name="표준 44 2 2 6" xfId="5201"/>
    <cellStyle name="표준 44 2 2 6 2" xfId="5202"/>
    <cellStyle name="표준 44 2 2 7" xfId="5203"/>
    <cellStyle name="표준 44 2 3" xfId="5204"/>
    <cellStyle name="표준 44 2 3 2" xfId="5205"/>
    <cellStyle name="표준 44 2 3 2 2" xfId="5206"/>
    <cellStyle name="표준 44 2 3 2 2 2" xfId="5207"/>
    <cellStyle name="표준 44 2 3 2 2 2 2" xfId="5208"/>
    <cellStyle name="표준 44 2 3 2 2 2 2 2" xfId="5209"/>
    <cellStyle name="표준 44 2 3 2 2 2 3" xfId="5210"/>
    <cellStyle name="표준 44 2 3 2 2 3" xfId="5211"/>
    <cellStyle name="표준 44 2 3 2 2 3 2" xfId="5212"/>
    <cellStyle name="표준 44 2 3 2 2 4" xfId="5213"/>
    <cellStyle name="표준 44 2 3 2 3" xfId="5214"/>
    <cellStyle name="표준 44 2 3 2 3 2" xfId="5215"/>
    <cellStyle name="표준 44 2 3 2 3 2 2" xfId="5216"/>
    <cellStyle name="표준 44 2 3 2 3 3" xfId="5217"/>
    <cellStyle name="표준 44 2 3 2 4" xfId="5218"/>
    <cellStyle name="표준 44 2 3 2 4 2" xfId="5219"/>
    <cellStyle name="표준 44 2 3 2 5" xfId="5220"/>
    <cellStyle name="표준 44 2 3 3" xfId="5221"/>
    <cellStyle name="표준 44 2 3 3 2" xfId="5222"/>
    <cellStyle name="표준 44 2 3 3 2 2" xfId="5223"/>
    <cellStyle name="표준 44 2 3 3 2 2 2" xfId="5224"/>
    <cellStyle name="표준 44 2 3 3 2 3" xfId="5225"/>
    <cellStyle name="표준 44 2 3 3 3" xfId="5226"/>
    <cellStyle name="표준 44 2 3 3 3 2" xfId="5227"/>
    <cellStyle name="표준 44 2 3 3 4" xfId="5228"/>
    <cellStyle name="표준 44 2 3 4" xfId="5229"/>
    <cellStyle name="표준 44 2 3 4 2" xfId="5230"/>
    <cellStyle name="표준 44 2 3 4 2 2" xfId="5231"/>
    <cellStyle name="표준 44 2 3 4 3" xfId="5232"/>
    <cellStyle name="표준 44 2 3 5" xfId="5233"/>
    <cellStyle name="표준 44 2 3 5 2" xfId="5234"/>
    <cellStyle name="표준 44 2 3 6" xfId="5235"/>
    <cellStyle name="표준 44 2 4" xfId="5236"/>
    <cellStyle name="표준 44 2 4 2" xfId="5237"/>
    <cellStyle name="표준 44 2 4 2 2" xfId="5238"/>
    <cellStyle name="표준 44 2 4 2 2 2" xfId="5239"/>
    <cellStyle name="표준 44 2 4 2 2 2 2" xfId="5240"/>
    <cellStyle name="표준 44 2 4 2 2 3" xfId="5241"/>
    <cellStyle name="표준 44 2 4 2 3" xfId="5242"/>
    <cellStyle name="표준 44 2 4 2 3 2" xfId="5243"/>
    <cellStyle name="표준 44 2 4 2 4" xfId="5244"/>
    <cellStyle name="표준 44 2 4 3" xfId="5245"/>
    <cellStyle name="표준 44 2 4 3 2" xfId="5246"/>
    <cellStyle name="표준 44 2 4 3 2 2" xfId="5247"/>
    <cellStyle name="표준 44 2 4 3 3" xfId="5248"/>
    <cellStyle name="표준 44 2 4 4" xfId="5249"/>
    <cellStyle name="표준 44 2 4 4 2" xfId="5250"/>
    <cellStyle name="표준 44 2 4 5" xfId="5251"/>
    <cellStyle name="표준 44 2 5" xfId="5252"/>
    <cellStyle name="표준 44 2 5 2" xfId="5253"/>
    <cellStyle name="표준 44 2 5 2 2" xfId="5254"/>
    <cellStyle name="표준 44 2 5 2 2 2" xfId="5255"/>
    <cellStyle name="표준 44 2 5 2 3" xfId="5256"/>
    <cellStyle name="표준 44 2 5 3" xfId="5257"/>
    <cellStyle name="표준 44 2 5 3 2" xfId="5258"/>
    <cellStyle name="표준 44 2 5 4" xfId="5259"/>
    <cellStyle name="표준 44 2 6" xfId="5260"/>
    <cellStyle name="표준 44 2 6 2" xfId="5261"/>
    <cellStyle name="표준 44 2 6 2 2" xfId="5262"/>
    <cellStyle name="표준 44 2 6 3" xfId="5263"/>
    <cellStyle name="표준 44 2 7" xfId="5264"/>
    <cellStyle name="표준 44 2 7 2" xfId="5265"/>
    <cellStyle name="표준 44 2 8" xfId="5266"/>
    <cellStyle name="표준 44 3" xfId="5267"/>
    <cellStyle name="표준 44 3 2" xfId="5268"/>
    <cellStyle name="표준 44 3 2 2" xfId="5269"/>
    <cellStyle name="표준 44 3 2 2 2" xfId="5270"/>
    <cellStyle name="표준 44 3 2 2 2 2" xfId="5271"/>
    <cellStyle name="표준 44 3 2 2 2 2 2" xfId="5272"/>
    <cellStyle name="표준 44 3 2 2 2 2 2 2" xfId="5273"/>
    <cellStyle name="표준 44 3 2 2 2 2 3" xfId="5274"/>
    <cellStyle name="표준 44 3 2 2 2 3" xfId="5275"/>
    <cellStyle name="표준 44 3 2 2 2 3 2" xfId="5276"/>
    <cellStyle name="표준 44 3 2 2 2 4" xfId="5277"/>
    <cellStyle name="표준 44 3 2 2 3" xfId="5278"/>
    <cellStyle name="표준 44 3 2 2 3 2" xfId="5279"/>
    <cellStyle name="표준 44 3 2 2 3 2 2" xfId="5280"/>
    <cellStyle name="표준 44 3 2 2 3 3" xfId="5281"/>
    <cellStyle name="표준 44 3 2 2 4" xfId="5282"/>
    <cellStyle name="표준 44 3 2 2 4 2" xfId="5283"/>
    <cellStyle name="표준 44 3 2 2 5" xfId="5284"/>
    <cellStyle name="표준 44 3 2 3" xfId="5285"/>
    <cellStyle name="표준 44 3 2 3 2" xfId="5286"/>
    <cellStyle name="표준 44 3 2 3 2 2" xfId="5287"/>
    <cellStyle name="표준 44 3 2 3 2 2 2" xfId="5288"/>
    <cellStyle name="표준 44 3 2 3 2 3" xfId="5289"/>
    <cellStyle name="표준 44 3 2 3 3" xfId="5290"/>
    <cellStyle name="표준 44 3 2 3 3 2" xfId="5291"/>
    <cellStyle name="표준 44 3 2 3 4" xfId="5292"/>
    <cellStyle name="표준 44 3 2 4" xfId="5293"/>
    <cellStyle name="표준 44 3 2 4 2" xfId="5294"/>
    <cellStyle name="표준 44 3 2 4 2 2" xfId="5295"/>
    <cellStyle name="표준 44 3 2 4 3" xfId="5296"/>
    <cellStyle name="표준 44 3 2 5" xfId="5297"/>
    <cellStyle name="표준 44 3 2 5 2" xfId="5298"/>
    <cellStyle name="표준 44 3 2 6" xfId="5299"/>
    <cellStyle name="표준 44 3 3" xfId="5300"/>
    <cellStyle name="표준 44 3 3 2" xfId="5301"/>
    <cellStyle name="표준 44 3 3 2 2" xfId="5302"/>
    <cellStyle name="표준 44 3 3 2 2 2" xfId="5303"/>
    <cellStyle name="표준 44 3 3 2 2 2 2" xfId="5304"/>
    <cellStyle name="표준 44 3 3 2 2 3" xfId="5305"/>
    <cellStyle name="표준 44 3 3 2 3" xfId="5306"/>
    <cellStyle name="표준 44 3 3 2 3 2" xfId="5307"/>
    <cellStyle name="표준 44 3 3 2 4" xfId="5308"/>
    <cellStyle name="표준 44 3 3 3" xfId="5309"/>
    <cellStyle name="표준 44 3 3 3 2" xfId="5310"/>
    <cellStyle name="표준 44 3 3 3 2 2" xfId="5311"/>
    <cellStyle name="표준 44 3 3 3 3" xfId="5312"/>
    <cellStyle name="표준 44 3 3 4" xfId="5313"/>
    <cellStyle name="표준 44 3 3 4 2" xfId="5314"/>
    <cellStyle name="표준 44 3 3 5" xfId="5315"/>
    <cellStyle name="표준 44 3 4" xfId="5316"/>
    <cellStyle name="표준 44 3 4 2" xfId="5317"/>
    <cellStyle name="표준 44 3 4 2 2" xfId="5318"/>
    <cellStyle name="표준 44 3 4 2 2 2" xfId="5319"/>
    <cellStyle name="표준 44 3 4 2 3" xfId="5320"/>
    <cellStyle name="표준 44 3 4 3" xfId="5321"/>
    <cellStyle name="표준 44 3 4 3 2" xfId="5322"/>
    <cellStyle name="표준 44 3 4 4" xfId="5323"/>
    <cellStyle name="표준 44 3 5" xfId="5324"/>
    <cellStyle name="표준 44 3 5 2" xfId="5325"/>
    <cellStyle name="표준 44 3 5 2 2" xfId="5326"/>
    <cellStyle name="표준 44 3 5 3" xfId="5327"/>
    <cellStyle name="표준 44 3 6" xfId="5328"/>
    <cellStyle name="표준 44 3 6 2" xfId="5329"/>
    <cellStyle name="표준 44 3 7" xfId="5330"/>
    <cellStyle name="표준 44 4" xfId="5331"/>
    <cellStyle name="표준 44 4 2" xfId="5332"/>
    <cellStyle name="표준 44 4 2 2" xfId="5333"/>
    <cellStyle name="표준 44 4 2 2 2" xfId="5334"/>
    <cellStyle name="표준 44 4 2 2 2 2" xfId="5335"/>
    <cellStyle name="표준 44 4 2 2 2 2 2" xfId="5336"/>
    <cellStyle name="표준 44 4 2 2 2 3" xfId="5337"/>
    <cellStyle name="표준 44 4 2 2 3" xfId="5338"/>
    <cellStyle name="표준 44 4 2 2 3 2" xfId="5339"/>
    <cellStyle name="표준 44 4 2 2 4" xfId="5340"/>
    <cellStyle name="표준 44 4 2 3" xfId="5341"/>
    <cellStyle name="표준 44 4 2 3 2" xfId="5342"/>
    <cellStyle name="표준 44 4 2 3 2 2" xfId="5343"/>
    <cellStyle name="표준 44 4 2 3 3" xfId="5344"/>
    <cellStyle name="표준 44 4 2 4" xfId="5345"/>
    <cellStyle name="표준 44 4 2 4 2" xfId="5346"/>
    <cellStyle name="표준 44 4 2 5" xfId="5347"/>
    <cellStyle name="표준 44 4 3" xfId="5348"/>
    <cellStyle name="표준 44 4 3 2" xfId="5349"/>
    <cellStyle name="표준 44 4 3 2 2" xfId="5350"/>
    <cellStyle name="표준 44 4 3 2 2 2" xfId="5351"/>
    <cellStyle name="표준 44 4 3 2 3" xfId="5352"/>
    <cellStyle name="표준 44 4 3 3" xfId="5353"/>
    <cellStyle name="표준 44 4 3 3 2" xfId="5354"/>
    <cellStyle name="표준 44 4 3 4" xfId="5355"/>
    <cellStyle name="표준 44 4 4" xfId="5356"/>
    <cellStyle name="표준 44 4 4 2" xfId="5357"/>
    <cellStyle name="표준 44 4 4 2 2" xfId="5358"/>
    <cellStyle name="표준 44 4 4 3" xfId="5359"/>
    <cellStyle name="표준 44 4 5" xfId="5360"/>
    <cellStyle name="표준 44 4 5 2" xfId="5361"/>
    <cellStyle name="표준 44 4 6" xfId="5362"/>
    <cellStyle name="표준 44 5" xfId="5363"/>
    <cellStyle name="표준 44 5 2" xfId="5364"/>
    <cellStyle name="표준 44 5 2 2" xfId="5365"/>
    <cellStyle name="표준 44 5 2 2 2" xfId="5366"/>
    <cellStyle name="표준 44 5 2 2 2 2" xfId="5367"/>
    <cellStyle name="표준 44 5 2 2 3" xfId="5368"/>
    <cellStyle name="표준 44 5 2 3" xfId="5369"/>
    <cellStyle name="표준 44 5 2 3 2" xfId="5370"/>
    <cellStyle name="표준 44 5 2 4" xfId="5371"/>
    <cellStyle name="표준 44 5 3" xfId="5372"/>
    <cellStyle name="표준 44 5 3 2" xfId="5373"/>
    <cellStyle name="표준 44 5 3 2 2" xfId="5374"/>
    <cellStyle name="표준 44 5 3 3" xfId="5375"/>
    <cellStyle name="표준 44 5 4" xfId="5376"/>
    <cellStyle name="표준 44 5 4 2" xfId="5377"/>
    <cellStyle name="표준 44 5 5" xfId="5378"/>
    <cellStyle name="표준 44 6" xfId="5379"/>
    <cellStyle name="표준 44 6 2" xfId="5380"/>
    <cellStyle name="표준 44 6 2 2" xfId="5381"/>
    <cellStyle name="표준 44 6 2 2 2" xfId="5382"/>
    <cellStyle name="표준 44 6 2 3" xfId="5383"/>
    <cellStyle name="표준 44 6 3" xfId="5384"/>
    <cellStyle name="표준 44 6 3 2" xfId="5385"/>
    <cellStyle name="표준 44 6 4" xfId="5386"/>
    <cellStyle name="표준 44 7" xfId="5387"/>
    <cellStyle name="표준 44 7 2" xfId="5388"/>
    <cellStyle name="표준 44 7 2 2" xfId="5389"/>
    <cellStyle name="표준 44 7 3" xfId="5390"/>
    <cellStyle name="표준 44 8" xfId="5391"/>
    <cellStyle name="표준 44 8 2" xfId="5392"/>
    <cellStyle name="표준 44 9" xfId="5393"/>
    <cellStyle name="표준 45" xfId="5394"/>
    <cellStyle name="표준 45 2" xfId="5395"/>
    <cellStyle name="표준 45 2 2" xfId="5396"/>
    <cellStyle name="표준 45 2 2 2" xfId="5397"/>
    <cellStyle name="표준 45 2 2 2 2" xfId="5398"/>
    <cellStyle name="표준 45 2 2 2 2 2" xfId="5399"/>
    <cellStyle name="표준 45 2 2 2 2 2 2" xfId="5400"/>
    <cellStyle name="표준 45 2 2 2 2 2 2 2" xfId="5401"/>
    <cellStyle name="표준 45 2 2 2 2 2 2 2 2" xfId="5402"/>
    <cellStyle name="표준 45 2 2 2 2 2 2 3" xfId="5403"/>
    <cellStyle name="표준 45 2 2 2 2 2 3" xfId="5404"/>
    <cellStyle name="표준 45 2 2 2 2 2 3 2" xfId="5405"/>
    <cellStyle name="표준 45 2 2 2 2 2 4" xfId="5406"/>
    <cellStyle name="표준 45 2 2 2 2 3" xfId="5407"/>
    <cellStyle name="표준 45 2 2 2 2 3 2" xfId="5408"/>
    <cellStyle name="표준 45 2 2 2 2 3 2 2" xfId="5409"/>
    <cellStyle name="표준 45 2 2 2 2 3 3" xfId="5410"/>
    <cellStyle name="표준 45 2 2 2 2 4" xfId="5411"/>
    <cellStyle name="표준 45 2 2 2 2 4 2" xfId="5412"/>
    <cellStyle name="표준 45 2 2 2 2 5" xfId="5413"/>
    <cellStyle name="표준 45 2 2 2 3" xfId="5414"/>
    <cellStyle name="표준 45 2 2 2 3 2" xfId="5415"/>
    <cellStyle name="표준 45 2 2 2 3 2 2" xfId="5416"/>
    <cellStyle name="표준 45 2 2 2 3 2 2 2" xfId="5417"/>
    <cellStyle name="표준 45 2 2 2 3 2 3" xfId="5418"/>
    <cellStyle name="표준 45 2 2 2 3 3" xfId="5419"/>
    <cellStyle name="표준 45 2 2 2 3 3 2" xfId="5420"/>
    <cellStyle name="표준 45 2 2 2 3 4" xfId="5421"/>
    <cellStyle name="표준 45 2 2 2 4" xfId="5422"/>
    <cellStyle name="표준 45 2 2 2 4 2" xfId="5423"/>
    <cellStyle name="표준 45 2 2 2 4 2 2" xfId="5424"/>
    <cellStyle name="표준 45 2 2 2 4 3" xfId="5425"/>
    <cellStyle name="표준 45 2 2 2 5" xfId="5426"/>
    <cellStyle name="표준 45 2 2 2 5 2" xfId="5427"/>
    <cellStyle name="표준 45 2 2 2 6" xfId="5428"/>
    <cellStyle name="표준 45 2 2 3" xfId="5429"/>
    <cellStyle name="표준 45 2 2 3 2" xfId="5430"/>
    <cellStyle name="표준 45 2 2 3 2 2" xfId="5431"/>
    <cellStyle name="표준 45 2 2 3 2 2 2" xfId="5432"/>
    <cellStyle name="표준 45 2 2 3 2 2 2 2" xfId="5433"/>
    <cellStyle name="표준 45 2 2 3 2 2 3" xfId="5434"/>
    <cellStyle name="표준 45 2 2 3 2 3" xfId="5435"/>
    <cellStyle name="표준 45 2 2 3 2 3 2" xfId="5436"/>
    <cellStyle name="표준 45 2 2 3 2 4" xfId="5437"/>
    <cellStyle name="표준 45 2 2 3 3" xfId="5438"/>
    <cellStyle name="표준 45 2 2 3 3 2" xfId="5439"/>
    <cellStyle name="표준 45 2 2 3 3 2 2" xfId="5440"/>
    <cellStyle name="표준 45 2 2 3 3 3" xfId="5441"/>
    <cellStyle name="표준 45 2 2 3 4" xfId="5442"/>
    <cellStyle name="표준 45 2 2 3 4 2" xfId="5443"/>
    <cellStyle name="표준 45 2 2 3 5" xfId="5444"/>
    <cellStyle name="표준 45 2 2 4" xfId="5445"/>
    <cellStyle name="표준 45 2 2 4 2" xfId="5446"/>
    <cellStyle name="표준 45 2 2 4 2 2" xfId="5447"/>
    <cellStyle name="표준 45 2 2 4 2 2 2" xfId="5448"/>
    <cellStyle name="표준 45 2 2 4 2 3" xfId="5449"/>
    <cellStyle name="표준 45 2 2 4 3" xfId="5450"/>
    <cellStyle name="표준 45 2 2 4 3 2" xfId="5451"/>
    <cellStyle name="표준 45 2 2 4 4" xfId="5452"/>
    <cellStyle name="표준 45 2 2 5" xfId="5453"/>
    <cellStyle name="표준 45 2 2 5 2" xfId="5454"/>
    <cellStyle name="표준 45 2 2 5 2 2" xfId="5455"/>
    <cellStyle name="표준 45 2 2 5 3" xfId="5456"/>
    <cellStyle name="표준 45 2 2 6" xfId="5457"/>
    <cellStyle name="표준 45 2 2 6 2" xfId="5458"/>
    <cellStyle name="표준 45 2 2 7" xfId="5459"/>
    <cellStyle name="표준 45 2 3" xfId="5460"/>
    <cellStyle name="표준 45 2 3 2" xfId="5461"/>
    <cellStyle name="표준 45 2 3 2 2" xfId="5462"/>
    <cellStyle name="표준 45 2 3 2 2 2" xfId="5463"/>
    <cellStyle name="표준 45 2 3 2 2 2 2" xfId="5464"/>
    <cellStyle name="표준 45 2 3 2 2 2 2 2" xfId="5465"/>
    <cellStyle name="표준 45 2 3 2 2 2 3" xfId="5466"/>
    <cellStyle name="표준 45 2 3 2 2 3" xfId="5467"/>
    <cellStyle name="표준 45 2 3 2 2 3 2" xfId="5468"/>
    <cellStyle name="표준 45 2 3 2 2 4" xfId="5469"/>
    <cellStyle name="표준 45 2 3 2 3" xfId="5470"/>
    <cellStyle name="표준 45 2 3 2 3 2" xfId="5471"/>
    <cellStyle name="표준 45 2 3 2 3 2 2" xfId="5472"/>
    <cellStyle name="표준 45 2 3 2 3 3" xfId="5473"/>
    <cellStyle name="표준 45 2 3 2 4" xfId="5474"/>
    <cellStyle name="표준 45 2 3 2 4 2" xfId="5475"/>
    <cellStyle name="표준 45 2 3 2 5" xfId="5476"/>
    <cellStyle name="표준 45 2 3 3" xfId="5477"/>
    <cellStyle name="표준 45 2 3 3 2" xfId="5478"/>
    <cellStyle name="표준 45 2 3 3 2 2" xfId="5479"/>
    <cellStyle name="표준 45 2 3 3 2 2 2" xfId="5480"/>
    <cellStyle name="표준 45 2 3 3 2 3" xfId="5481"/>
    <cellStyle name="표준 45 2 3 3 3" xfId="5482"/>
    <cellStyle name="표준 45 2 3 3 3 2" xfId="5483"/>
    <cellStyle name="표준 45 2 3 3 4" xfId="5484"/>
    <cellStyle name="표준 45 2 3 4" xfId="5485"/>
    <cellStyle name="표준 45 2 3 4 2" xfId="5486"/>
    <cellStyle name="표준 45 2 3 4 2 2" xfId="5487"/>
    <cellStyle name="표준 45 2 3 4 3" xfId="5488"/>
    <cellStyle name="표준 45 2 3 5" xfId="5489"/>
    <cellStyle name="표준 45 2 3 5 2" xfId="5490"/>
    <cellStyle name="표준 45 2 3 6" xfId="5491"/>
    <cellStyle name="표준 45 2 4" xfId="5492"/>
    <cellStyle name="표준 45 2 4 2" xfId="5493"/>
    <cellStyle name="표준 45 2 4 2 2" xfId="5494"/>
    <cellStyle name="표준 45 2 4 2 2 2" xfId="5495"/>
    <cellStyle name="표준 45 2 4 2 2 2 2" xfId="5496"/>
    <cellStyle name="표준 45 2 4 2 2 3" xfId="5497"/>
    <cellStyle name="표준 45 2 4 2 3" xfId="5498"/>
    <cellStyle name="표준 45 2 4 2 3 2" xfId="5499"/>
    <cellStyle name="표준 45 2 4 2 4" xfId="5500"/>
    <cellStyle name="표준 45 2 4 3" xfId="5501"/>
    <cellStyle name="표준 45 2 4 3 2" xfId="5502"/>
    <cellStyle name="표준 45 2 4 3 2 2" xfId="5503"/>
    <cellStyle name="표준 45 2 4 3 3" xfId="5504"/>
    <cellStyle name="표준 45 2 4 4" xfId="5505"/>
    <cellStyle name="표준 45 2 4 4 2" xfId="5506"/>
    <cellStyle name="표준 45 2 4 5" xfId="5507"/>
    <cellStyle name="표준 45 2 5" xfId="5508"/>
    <cellStyle name="표준 45 2 5 2" xfId="5509"/>
    <cellStyle name="표준 45 2 5 2 2" xfId="5510"/>
    <cellStyle name="표준 45 2 5 2 2 2" xfId="5511"/>
    <cellStyle name="표준 45 2 5 2 3" xfId="5512"/>
    <cellStyle name="표준 45 2 5 3" xfId="5513"/>
    <cellStyle name="표준 45 2 5 3 2" xfId="5514"/>
    <cellStyle name="표준 45 2 5 4" xfId="5515"/>
    <cellStyle name="표준 45 2 6" xfId="5516"/>
    <cellStyle name="표준 45 2 6 2" xfId="5517"/>
    <cellStyle name="표준 45 2 6 2 2" xfId="5518"/>
    <cellStyle name="표준 45 2 6 3" xfId="5519"/>
    <cellStyle name="표준 45 2 7" xfId="5520"/>
    <cellStyle name="표준 45 2 7 2" xfId="5521"/>
    <cellStyle name="표준 45 2 8" xfId="5522"/>
    <cellStyle name="표준 45 3" xfId="5523"/>
    <cellStyle name="표준 45 3 2" xfId="5524"/>
    <cellStyle name="표준 45 3 2 2" xfId="5525"/>
    <cellStyle name="표준 45 3 2 2 2" xfId="5526"/>
    <cellStyle name="표준 45 3 2 2 2 2" xfId="5527"/>
    <cellStyle name="표준 45 3 2 2 2 2 2" xfId="5528"/>
    <cellStyle name="표준 45 3 2 2 2 2 2 2" xfId="5529"/>
    <cellStyle name="표준 45 3 2 2 2 2 3" xfId="5530"/>
    <cellStyle name="표준 45 3 2 2 2 3" xfId="5531"/>
    <cellStyle name="표준 45 3 2 2 2 3 2" xfId="5532"/>
    <cellStyle name="표준 45 3 2 2 2 4" xfId="5533"/>
    <cellStyle name="표준 45 3 2 2 3" xfId="5534"/>
    <cellStyle name="표준 45 3 2 2 3 2" xfId="5535"/>
    <cellStyle name="표준 45 3 2 2 3 2 2" xfId="5536"/>
    <cellStyle name="표준 45 3 2 2 3 3" xfId="5537"/>
    <cellStyle name="표준 45 3 2 2 4" xfId="5538"/>
    <cellStyle name="표준 45 3 2 2 4 2" xfId="5539"/>
    <cellStyle name="표준 45 3 2 2 5" xfId="5540"/>
    <cellStyle name="표준 45 3 2 3" xfId="5541"/>
    <cellStyle name="표준 45 3 2 3 2" xfId="5542"/>
    <cellStyle name="표준 45 3 2 3 2 2" xfId="5543"/>
    <cellStyle name="표준 45 3 2 3 2 2 2" xfId="5544"/>
    <cellStyle name="표준 45 3 2 3 2 3" xfId="5545"/>
    <cellStyle name="표준 45 3 2 3 3" xfId="5546"/>
    <cellStyle name="표준 45 3 2 3 3 2" xfId="5547"/>
    <cellStyle name="표준 45 3 2 3 4" xfId="5548"/>
    <cellStyle name="표준 45 3 2 4" xfId="5549"/>
    <cellStyle name="표준 45 3 2 4 2" xfId="5550"/>
    <cellStyle name="표준 45 3 2 4 2 2" xfId="5551"/>
    <cellStyle name="표준 45 3 2 4 3" xfId="5552"/>
    <cellStyle name="표준 45 3 2 5" xfId="5553"/>
    <cellStyle name="표준 45 3 2 5 2" xfId="5554"/>
    <cellStyle name="표준 45 3 2 6" xfId="5555"/>
    <cellStyle name="표준 45 3 3" xfId="5556"/>
    <cellStyle name="표준 45 3 3 2" xfId="5557"/>
    <cellStyle name="표준 45 3 3 2 2" xfId="5558"/>
    <cellStyle name="표준 45 3 3 2 2 2" xfId="5559"/>
    <cellStyle name="표준 45 3 3 2 2 2 2" xfId="5560"/>
    <cellStyle name="표준 45 3 3 2 2 3" xfId="5561"/>
    <cellStyle name="표준 45 3 3 2 3" xfId="5562"/>
    <cellStyle name="표준 45 3 3 2 3 2" xfId="5563"/>
    <cellStyle name="표준 45 3 3 2 4" xfId="5564"/>
    <cellStyle name="표준 45 3 3 3" xfId="5565"/>
    <cellStyle name="표준 45 3 3 3 2" xfId="5566"/>
    <cellStyle name="표준 45 3 3 3 2 2" xfId="5567"/>
    <cellStyle name="표준 45 3 3 3 3" xfId="5568"/>
    <cellStyle name="표준 45 3 3 4" xfId="5569"/>
    <cellStyle name="표준 45 3 3 4 2" xfId="5570"/>
    <cellStyle name="표준 45 3 3 5" xfId="5571"/>
    <cellStyle name="표준 45 3 4" xfId="5572"/>
    <cellStyle name="표준 45 3 4 2" xfId="5573"/>
    <cellStyle name="표준 45 3 4 2 2" xfId="5574"/>
    <cellStyle name="표준 45 3 4 2 2 2" xfId="5575"/>
    <cellStyle name="표준 45 3 4 2 3" xfId="5576"/>
    <cellStyle name="표준 45 3 4 3" xfId="5577"/>
    <cellStyle name="표준 45 3 4 3 2" xfId="5578"/>
    <cellStyle name="표준 45 3 4 4" xfId="5579"/>
    <cellStyle name="표준 45 3 5" xfId="5580"/>
    <cellStyle name="표준 45 3 5 2" xfId="5581"/>
    <cellStyle name="표준 45 3 5 2 2" xfId="5582"/>
    <cellStyle name="표준 45 3 5 3" xfId="5583"/>
    <cellStyle name="표준 45 3 6" xfId="5584"/>
    <cellStyle name="표준 45 3 6 2" xfId="5585"/>
    <cellStyle name="표준 45 3 7" xfId="5586"/>
    <cellStyle name="표준 45 4" xfId="5587"/>
    <cellStyle name="표준 45 4 2" xfId="5588"/>
    <cellStyle name="표준 45 4 2 2" xfId="5589"/>
    <cellStyle name="표준 45 4 2 2 2" xfId="5590"/>
    <cellStyle name="표준 45 4 2 2 2 2" xfId="5591"/>
    <cellStyle name="표준 45 4 2 2 2 2 2" xfId="5592"/>
    <cellStyle name="표준 45 4 2 2 2 3" xfId="5593"/>
    <cellStyle name="표준 45 4 2 2 3" xfId="5594"/>
    <cellStyle name="표준 45 4 2 2 3 2" xfId="5595"/>
    <cellStyle name="표준 45 4 2 2 4" xfId="5596"/>
    <cellStyle name="표준 45 4 2 3" xfId="5597"/>
    <cellStyle name="표준 45 4 2 3 2" xfId="5598"/>
    <cellStyle name="표준 45 4 2 3 2 2" xfId="5599"/>
    <cellStyle name="표준 45 4 2 3 3" xfId="5600"/>
    <cellStyle name="표준 45 4 2 4" xfId="5601"/>
    <cellStyle name="표준 45 4 2 4 2" xfId="5602"/>
    <cellStyle name="표준 45 4 2 5" xfId="5603"/>
    <cellStyle name="표준 45 4 3" xfId="5604"/>
    <cellStyle name="표준 45 4 3 2" xfId="5605"/>
    <cellStyle name="표준 45 4 3 2 2" xfId="5606"/>
    <cellStyle name="표준 45 4 3 2 2 2" xfId="5607"/>
    <cellStyle name="표준 45 4 3 2 3" xfId="5608"/>
    <cellStyle name="표준 45 4 3 3" xfId="5609"/>
    <cellStyle name="표준 45 4 3 3 2" xfId="5610"/>
    <cellStyle name="표준 45 4 3 4" xfId="5611"/>
    <cellStyle name="표준 45 4 4" xfId="5612"/>
    <cellStyle name="표준 45 4 4 2" xfId="5613"/>
    <cellStyle name="표준 45 4 4 2 2" xfId="5614"/>
    <cellStyle name="표준 45 4 4 3" xfId="5615"/>
    <cellStyle name="표준 45 4 5" xfId="5616"/>
    <cellStyle name="표준 45 4 5 2" xfId="5617"/>
    <cellStyle name="표준 45 4 6" xfId="5618"/>
    <cellStyle name="표준 45 5" xfId="5619"/>
    <cellStyle name="표준 45 5 2" xfId="5620"/>
    <cellStyle name="표준 45 5 2 2" xfId="5621"/>
    <cellStyle name="표준 45 5 2 2 2" xfId="5622"/>
    <cellStyle name="표준 45 5 2 2 2 2" xfId="5623"/>
    <cellStyle name="표준 45 5 2 2 3" xfId="5624"/>
    <cellStyle name="표준 45 5 2 3" xfId="5625"/>
    <cellStyle name="표준 45 5 2 3 2" xfId="5626"/>
    <cellStyle name="표준 45 5 2 4" xfId="5627"/>
    <cellStyle name="표준 45 5 3" xfId="5628"/>
    <cellStyle name="표준 45 5 3 2" xfId="5629"/>
    <cellStyle name="표준 45 5 3 2 2" xfId="5630"/>
    <cellStyle name="표준 45 5 3 3" xfId="5631"/>
    <cellStyle name="표준 45 5 4" xfId="5632"/>
    <cellStyle name="표준 45 5 4 2" xfId="5633"/>
    <cellStyle name="표준 45 5 5" xfId="5634"/>
    <cellStyle name="표준 45 6" xfId="5635"/>
    <cellStyle name="표준 45 6 2" xfId="5636"/>
    <cellStyle name="표준 45 6 2 2" xfId="5637"/>
    <cellStyle name="표준 45 6 2 2 2" xfId="5638"/>
    <cellStyle name="표준 45 6 2 3" xfId="5639"/>
    <cellStyle name="표준 45 6 3" xfId="5640"/>
    <cellStyle name="표준 45 6 3 2" xfId="5641"/>
    <cellStyle name="표준 45 6 4" xfId="5642"/>
    <cellStyle name="표준 45 7" xfId="5643"/>
    <cellStyle name="표준 45 7 2" xfId="5644"/>
    <cellStyle name="표준 45 7 2 2" xfId="5645"/>
    <cellStyle name="표준 45 7 3" xfId="5646"/>
    <cellStyle name="표준 45 8" xfId="5647"/>
    <cellStyle name="표준 45 8 2" xfId="5648"/>
    <cellStyle name="표준 45 9" xfId="5649"/>
    <cellStyle name="표준 46" xfId="5650"/>
    <cellStyle name="표준 46 2" xfId="5651"/>
    <cellStyle name="표준 46 2 2" xfId="5652"/>
    <cellStyle name="표준 46 2 2 2" xfId="5653"/>
    <cellStyle name="표준 46 2 2 2 2" xfId="5654"/>
    <cellStyle name="표준 46 2 2 2 2 2" xfId="5655"/>
    <cellStyle name="표준 46 2 2 2 2 2 2" xfId="5656"/>
    <cellStyle name="표준 46 2 2 2 2 2 2 2" xfId="5657"/>
    <cellStyle name="표준 46 2 2 2 2 2 2 2 2" xfId="5658"/>
    <cellStyle name="표준 46 2 2 2 2 2 2 3" xfId="5659"/>
    <cellStyle name="표준 46 2 2 2 2 2 3" xfId="5660"/>
    <cellStyle name="표준 46 2 2 2 2 2 3 2" xfId="5661"/>
    <cellStyle name="표준 46 2 2 2 2 2 4" xfId="5662"/>
    <cellStyle name="표준 46 2 2 2 2 3" xfId="5663"/>
    <cellStyle name="표준 46 2 2 2 2 3 2" xfId="5664"/>
    <cellStyle name="표준 46 2 2 2 2 3 2 2" xfId="5665"/>
    <cellStyle name="표준 46 2 2 2 2 3 3" xfId="5666"/>
    <cellStyle name="표준 46 2 2 2 2 4" xfId="5667"/>
    <cellStyle name="표준 46 2 2 2 2 4 2" xfId="5668"/>
    <cellStyle name="표준 46 2 2 2 2 5" xfId="5669"/>
    <cellStyle name="표준 46 2 2 2 3" xfId="5670"/>
    <cellStyle name="표준 46 2 2 2 3 2" xfId="5671"/>
    <cellStyle name="표준 46 2 2 2 3 2 2" xfId="5672"/>
    <cellStyle name="표준 46 2 2 2 3 2 2 2" xfId="5673"/>
    <cellStyle name="표준 46 2 2 2 3 2 3" xfId="5674"/>
    <cellStyle name="표준 46 2 2 2 3 3" xfId="5675"/>
    <cellStyle name="표준 46 2 2 2 3 3 2" xfId="5676"/>
    <cellStyle name="표준 46 2 2 2 3 4" xfId="5677"/>
    <cellStyle name="표준 46 2 2 2 4" xfId="5678"/>
    <cellStyle name="표준 46 2 2 2 4 2" xfId="5679"/>
    <cellStyle name="표준 46 2 2 2 4 2 2" xfId="5680"/>
    <cellStyle name="표준 46 2 2 2 4 3" xfId="5681"/>
    <cellStyle name="표준 46 2 2 2 5" xfId="5682"/>
    <cellStyle name="표준 46 2 2 2 5 2" xfId="5683"/>
    <cellStyle name="표준 46 2 2 2 6" xfId="5684"/>
    <cellStyle name="표준 46 2 2 3" xfId="5685"/>
    <cellStyle name="표준 46 2 2 3 2" xfId="5686"/>
    <cellStyle name="표준 46 2 2 3 2 2" xfId="5687"/>
    <cellStyle name="표준 46 2 2 3 2 2 2" xfId="5688"/>
    <cellStyle name="표준 46 2 2 3 2 2 2 2" xfId="5689"/>
    <cellStyle name="표준 46 2 2 3 2 2 3" xfId="5690"/>
    <cellStyle name="표준 46 2 2 3 2 3" xfId="5691"/>
    <cellStyle name="표준 46 2 2 3 2 3 2" xfId="5692"/>
    <cellStyle name="표준 46 2 2 3 2 4" xfId="5693"/>
    <cellStyle name="표준 46 2 2 3 3" xfId="5694"/>
    <cellStyle name="표준 46 2 2 3 3 2" xfId="5695"/>
    <cellStyle name="표준 46 2 2 3 3 2 2" xfId="5696"/>
    <cellStyle name="표준 46 2 2 3 3 3" xfId="5697"/>
    <cellStyle name="표준 46 2 2 3 4" xfId="5698"/>
    <cellStyle name="표준 46 2 2 3 4 2" xfId="5699"/>
    <cellStyle name="표준 46 2 2 3 5" xfId="5700"/>
    <cellStyle name="표준 46 2 2 4" xfId="5701"/>
    <cellStyle name="표준 46 2 2 4 2" xfId="5702"/>
    <cellStyle name="표준 46 2 2 4 2 2" xfId="5703"/>
    <cellStyle name="표준 46 2 2 4 2 2 2" xfId="5704"/>
    <cellStyle name="표준 46 2 2 4 2 3" xfId="5705"/>
    <cellStyle name="표준 46 2 2 4 3" xfId="5706"/>
    <cellStyle name="표준 46 2 2 4 3 2" xfId="5707"/>
    <cellStyle name="표준 46 2 2 4 4" xfId="5708"/>
    <cellStyle name="표준 46 2 2 5" xfId="5709"/>
    <cellStyle name="표준 46 2 2 5 2" xfId="5710"/>
    <cellStyle name="표준 46 2 2 5 2 2" xfId="5711"/>
    <cellStyle name="표준 46 2 2 5 3" xfId="5712"/>
    <cellStyle name="표준 46 2 2 6" xfId="5713"/>
    <cellStyle name="표준 46 2 2 6 2" xfId="5714"/>
    <cellStyle name="표준 46 2 2 7" xfId="5715"/>
    <cellStyle name="표준 46 2 3" xfId="5716"/>
    <cellStyle name="표준 46 2 3 2" xfId="5717"/>
    <cellStyle name="표준 46 2 3 2 2" xfId="5718"/>
    <cellStyle name="표준 46 2 3 2 2 2" xfId="5719"/>
    <cellStyle name="표준 46 2 3 2 2 2 2" xfId="5720"/>
    <cellStyle name="표준 46 2 3 2 2 2 2 2" xfId="5721"/>
    <cellStyle name="표준 46 2 3 2 2 2 3" xfId="5722"/>
    <cellStyle name="표준 46 2 3 2 2 3" xfId="5723"/>
    <cellStyle name="표준 46 2 3 2 2 3 2" xfId="5724"/>
    <cellStyle name="표준 46 2 3 2 2 4" xfId="5725"/>
    <cellStyle name="표준 46 2 3 2 3" xfId="5726"/>
    <cellStyle name="표준 46 2 3 2 3 2" xfId="5727"/>
    <cellStyle name="표준 46 2 3 2 3 2 2" xfId="5728"/>
    <cellStyle name="표준 46 2 3 2 3 3" xfId="5729"/>
    <cellStyle name="표준 46 2 3 2 4" xfId="5730"/>
    <cellStyle name="표준 46 2 3 2 4 2" xfId="5731"/>
    <cellStyle name="표준 46 2 3 2 5" xfId="5732"/>
    <cellStyle name="표준 46 2 3 3" xfId="5733"/>
    <cellStyle name="표준 46 2 3 3 2" xfId="5734"/>
    <cellStyle name="표준 46 2 3 3 2 2" xfId="5735"/>
    <cellStyle name="표준 46 2 3 3 2 2 2" xfId="5736"/>
    <cellStyle name="표준 46 2 3 3 2 3" xfId="5737"/>
    <cellStyle name="표준 46 2 3 3 3" xfId="5738"/>
    <cellStyle name="표준 46 2 3 3 3 2" xfId="5739"/>
    <cellStyle name="표준 46 2 3 3 4" xfId="5740"/>
    <cellStyle name="표준 46 2 3 4" xfId="5741"/>
    <cellStyle name="표준 46 2 3 4 2" xfId="5742"/>
    <cellStyle name="표준 46 2 3 4 2 2" xfId="5743"/>
    <cellStyle name="표준 46 2 3 4 3" xfId="5744"/>
    <cellStyle name="표준 46 2 3 5" xfId="5745"/>
    <cellStyle name="표준 46 2 3 5 2" xfId="5746"/>
    <cellStyle name="표준 46 2 3 6" xfId="5747"/>
    <cellStyle name="표준 46 2 4" xfId="5748"/>
    <cellStyle name="표준 46 2 4 2" xfId="5749"/>
    <cellStyle name="표준 46 2 4 2 2" xfId="5750"/>
    <cellStyle name="표준 46 2 4 2 2 2" xfId="5751"/>
    <cellStyle name="표준 46 2 4 2 2 2 2" xfId="5752"/>
    <cellStyle name="표준 46 2 4 2 2 3" xfId="5753"/>
    <cellStyle name="표준 46 2 4 2 3" xfId="5754"/>
    <cellStyle name="표준 46 2 4 2 3 2" xfId="5755"/>
    <cellStyle name="표준 46 2 4 2 4" xfId="5756"/>
    <cellStyle name="표준 46 2 4 3" xfId="5757"/>
    <cellStyle name="표준 46 2 4 3 2" xfId="5758"/>
    <cellStyle name="표준 46 2 4 3 2 2" xfId="5759"/>
    <cellStyle name="표준 46 2 4 3 3" xfId="5760"/>
    <cellStyle name="표준 46 2 4 4" xfId="5761"/>
    <cellStyle name="표준 46 2 4 4 2" xfId="5762"/>
    <cellStyle name="표준 46 2 4 5" xfId="5763"/>
    <cellStyle name="표준 46 2 5" xfId="5764"/>
    <cellStyle name="표준 46 2 5 2" xfId="5765"/>
    <cellStyle name="표준 46 2 5 2 2" xfId="5766"/>
    <cellStyle name="표준 46 2 5 2 2 2" xfId="5767"/>
    <cellStyle name="표준 46 2 5 2 3" xfId="5768"/>
    <cellStyle name="표준 46 2 5 3" xfId="5769"/>
    <cellStyle name="표준 46 2 5 3 2" xfId="5770"/>
    <cellStyle name="표준 46 2 5 4" xfId="5771"/>
    <cellStyle name="표준 46 2 6" xfId="5772"/>
    <cellStyle name="표준 46 2 6 2" xfId="5773"/>
    <cellStyle name="표준 46 2 6 2 2" xfId="5774"/>
    <cellStyle name="표준 46 2 6 3" xfId="5775"/>
    <cellStyle name="표준 46 2 7" xfId="5776"/>
    <cellStyle name="표준 46 2 7 2" xfId="5777"/>
    <cellStyle name="표준 46 2 8" xfId="5778"/>
    <cellStyle name="표준 46 3" xfId="5779"/>
    <cellStyle name="표준 46 3 2" xfId="5780"/>
    <cellStyle name="표준 46 3 2 2" xfId="5781"/>
    <cellStyle name="표준 46 3 2 2 2" xfId="5782"/>
    <cellStyle name="표준 46 3 2 2 2 2" xfId="5783"/>
    <cellStyle name="표준 46 3 2 2 2 2 2" xfId="5784"/>
    <cellStyle name="표준 46 3 2 2 2 2 2 2" xfId="5785"/>
    <cellStyle name="표준 46 3 2 2 2 2 3" xfId="5786"/>
    <cellStyle name="표준 46 3 2 2 2 3" xfId="5787"/>
    <cellStyle name="표준 46 3 2 2 2 3 2" xfId="5788"/>
    <cellStyle name="표준 46 3 2 2 2 4" xfId="5789"/>
    <cellStyle name="표준 46 3 2 2 3" xfId="5790"/>
    <cellStyle name="표준 46 3 2 2 3 2" xfId="5791"/>
    <cellStyle name="표준 46 3 2 2 3 2 2" xfId="5792"/>
    <cellStyle name="표준 46 3 2 2 3 3" xfId="5793"/>
    <cellStyle name="표준 46 3 2 2 4" xfId="5794"/>
    <cellStyle name="표준 46 3 2 2 4 2" xfId="5795"/>
    <cellStyle name="표준 46 3 2 2 5" xfId="5796"/>
    <cellStyle name="표준 46 3 2 3" xfId="5797"/>
    <cellStyle name="표준 46 3 2 3 2" xfId="5798"/>
    <cellStyle name="표준 46 3 2 3 2 2" xfId="5799"/>
    <cellStyle name="표준 46 3 2 3 2 2 2" xfId="5800"/>
    <cellStyle name="표준 46 3 2 3 2 3" xfId="5801"/>
    <cellStyle name="표준 46 3 2 3 3" xfId="5802"/>
    <cellStyle name="표준 46 3 2 3 3 2" xfId="5803"/>
    <cellStyle name="표준 46 3 2 3 4" xfId="5804"/>
    <cellStyle name="표준 46 3 2 4" xfId="5805"/>
    <cellStyle name="표준 46 3 2 4 2" xfId="5806"/>
    <cellStyle name="표준 46 3 2 4 2 2" xfId="5807"/>
    <cellStyle name="표준 46 3 2 4 3" xfId="5808"/>
    <cellStyle name="표준 46 3 2 5" xfId="5809"/>
    <cellStyle name="표준 46 3 2 5 2" xfId="5810"/>
    <cellStyle name="표준 46 3 2 6" xfId="5811"/>
    <cellStyle name="표준 46 3 3" xfId="5812"/>
    <cellStyle name="표준 46 3 3 2" xfId="5813"/>
    <cellStyle name="표준 46 3 3 2 2" xfId="5814"/>
    <cellStyle name="표준 46 3 3 2 2 2" xfId="5815"/>
    <cellStyle name="표준 46 3 3 2 2 2 2" xfId="5816"/>
    <cellStyle name="표준 46 3 3 2 2 3" xfId="5817"/>
    <cellStyle name="표준 46 3 3 2 3" xfId="5818"/>
    <cellStyle name="표준 46 3 3 2 3 2" xfId="5819"/>
    <cellStyle name="표준 46 3 3 2 4" xfId="5820"/>
    <cellStyle name="표준 46 3 3 3" xfId="5821"/>
    <cellStyle name="표준 46 3 3 3 2" xfId="5822"/>
    <cellStyle name="표준 46 3 3 3 2 2" xfId="5823"/>
    <cellStyle name="표준 46 3 3 3 3" xfId="5824"/>
    <cellStyle name="표준 46 3 3 4" xfId="5825"/>
    <cellStyle name="표준 46 3 3 4 2" xfId="5826"/>
    <cellStyle name="표준 46 3 3 5" xfId="5827"/>
    <cellStyle name="표준 46 3 4" xfId="5828"/>
    <cellStyle name="표준 46 3 4 2" xfId="5829"/>
    <cellStyle name="표준 46 3 4 2 2" xfId="5830"/>
    <cellStyle name="표준 46 3 4 2 2 2" xfId="5831"/>
    <cellStyle name="표준 46 3 4 2 3" xfId="5832"/>
    <cellStyle name="표준 46 3 4 3" xfId="5833"/>
    <cellStyle name="표준 46 3 4 3 2" xfId="5834"/>
    <cellStyle name="표준 46 3 4 4" xfId="5835"/>
    <cellStyle name="표준 46 3 5" xfId="5836"/>
    <cellStyle name="표준 46 3 5 2" xfId="5837"/>
    <cellStyle name="표준 46 3 5 2 2" xfId="5838"/>
    <cellStyle name="표준 46 3 5 3" xfId="5839"/>
    <cellStyle name="표준 46 3 6" xfId="5840"/>
    <cellStyle name="표준 46 3 6 2" xfId="5841"/>
    <cellStyle name="표준 46 3 7" xfId="5842"/>
    <cellStyle name="표준 46 4" xfId="5843"/>
    <cellStyle name="표준 46 4 2" xfId="5844"/>
    <cellStyle name="표준 46 4 2 2" xfId="5845"/>
    <cellStyle name="표준 46 4 2 2 2" xfId="5846"/>
    <cellStyle name="표준 46 4 2 2 2 2" xfId="5847"/>
    <cellStyle name="표준 46 4 2 2 2 2 2" xfId="5848"/>
    <cellStyle name="표준 46 4 2 2 2 3" xfId="5849"/>
    <cellStyle name="표준 46 4 2 2 3" xfId="5850"/>
    <cellStyle name="표준 46 4 2 2 3 2" xfId="5851"/>
    <cellStyle name="표준 46 4 2 2 4" xfId="5852"/>
    <cellStyle name="표준 46 4 2 3" xfId="5853"/>
    <cellStyle name="표준 46 4 2 3 2" xfId="5854"/>
    <cellStyle name="표준 46 4 2 3 2 2" xfId="5855"/>
    <cellStyle name="표준 46 4 2 3 3" xfId="5856"/>
    <cellStyle name="표준 46 4 2 4" xfId="5857"/>
    <cellStyle name="표준 46 4 2 4 2" xfId="5858"/>
    <cellStyle name="표준 46 4 2 5" xfId="5859"/>
    <cellStyle name="표준 46 4 3" xfId="5860"/>
    <cellStyle name="표준 46 4 3 2" xfId="5861"/>
    <cellStyle name="표준 46 4 3 2 2" xfId="5862"/>
    <cellStyle name="표준 46 4 3 2 2 2" xfId="5863"/>
    <cellStyle name="표준 46 4 3 2 3" xfId="5864"/>
    <cellStyle name="표준 46 4 3 3" xfId="5865"/>
    <cellStyle name="표준 46 4 3 3 2" xfId="5866"/>
    <cellStyle name="표준 46 4 3 4" xfId="5867"/>
    <cellStyle name="표준 46 4 4" xfId="5868"/>
    <cellStyle name="표준 46 4 4 2" xfId="5869"/>
    <cellStyle name="표준 46 4 4 2 2" xfId="5870"/>
    <cellStyle name="표준 46 4 4 3" xfId="5871"/>
    <cellStyle name="표준 46 4 5" xfId="5872"/>
    <cellStyle name="표준 46 4 5 2" xfId="5873"/>
    <cellStyle name="표준 46 4 6" xfId="5874"/>
    <cellStyle name="표준 46 5" xfId="5875"/>
    <cellStyle name="표준 46 5 2" xfId="5876"/>
    <cellStyle name="표준 46 5 2 2" xfId="5877"/>
    <cellStyle name="표준 46 5 2 2 2" xfId="5878"/>
    <cellStyle name="표준 46 5 2 2 2 2" xfId="5879"/>
    <cellStyle name="표준 46 5 2 2 3" xfId="5880"/>
    <cellStyle name="표준 46 5 2 3" xfId="5881"/>
    <cellStyle name="표준 46 5 2 3 2" xfId="5882"/>
    <cellStyle name="표준 46 5 2 4" xfId="5883"/>
    <cellStyle name="표준 46 5 3" xfId="5884"/>
    <cellStyle name="표준 46 5 3 2" xfId="5885"/>
    <cellStyle name="표준 46 5 3 2 2" xfId="5886"/>
    <cellStyle name="표준 46 5 3 3" xfId="5887"/>
    <cellStyle name="표준 46 5 4" xfId="5888"/>
    <cellStyle name="표준 46 5 4 2" xfId="5889"/>
    <cellStyle name="표준 46 5 5" xfId="5890"/>
    <cellStyle name="표준 46 6" xfId="5891"/>
    <cellStyle name="표준 46 6 2" xfId="5892"/>
    <cellStyle name="표준 46 6 2 2" xfId="5893"/>
    <cellStyle name="표준 46 6 2 2 2" xfId="5894"/>
    <cellStyle name="표준 46 6 2 3" xfId="5895"/>
    <cellStyle name="표준 46 6 3" xfId="5896"/>
    <cellStyle name="표준 46 6 3 2" xfId="5897"/>
    <cellStyle name="표준 46 6 4" xfId="5898"/>
    <cellStyle name="표준 46 7" xfId="5899"/>
    <cellStyle name="표준 46 7 2" xfId="5900"/>
    <cellStyle name="표준 46 7 2 2" xfId="5901"/>
    <cellStyle name="표준 46 7 3" xfId="5902"/>
    <cellStyle name="표준 46 8" xfId="5903"/>
    <cellStyle name="표준 46 8 2" xfId="5904"/>
    <cellStyle name="표준 46 9" xfId="5905"/>
    <cellStyle name="표준 47" xfId="5906"/>
    <cellStyle name="표준 47 2" xfId="5907"/>
    <cellStyle name="표준 47 2 2" xfId="5908"/>
    <cellStyle name="표준 47 2 2 2" xfId="5909"/>
    <cellStyle name="표준 47 2 2 2 2" xfId="5910"/>
    <cellStyle name="표준 47 2 2 2 2 2" xfId="5911"/>
    <cellStyle name="표준 47 2 2 2 2 2 2" xfId="5912"/>
    <cellStyle name="표준 47 2 2 2 2 2 2 2" xfId="5913"/>
    <cellStyle name="표준 47 2 2 2 2 2 2 2 2" xfId="5914"/>
    <cellStyle name="표준 47 2 2 2 2 2 2 3" xfId="5915"/>
    <cellStyle name="표준 47 2 2 2 2 2 3" xfId="5916"/>
    <cellStyle name="표준 47 2 2 2 2 2 3 2" xfId="5917"/>
    <cellStyle name="표준 47 2 2 2 2 2 4" xfId="5918"/>
    <cellStyle name="표준 47 2 2 2 2 3" xfId="5919"/>
    <cellStyle name="표준 47 2 2 2 2 3 2" xfId="5920"/>
    <cellStyle name="표준 47 2 2 2 2 3 2 2" xfId="5921"/>
    <cellStyle name="표준 47 2 2 2 2 3 3" xfId="5922"/>
    <cellStyle name="표준 47 2 2 2 2 4" xfId="5923"/>
    <cellStyle name="표준 47 2 2 2 2 4 2" xfId="5924"/>
    <cellStyle name="표준 47 2 2 2 2 5" xfId="5925"/>
    <cellStyle name="표준 47 2 2 2 3" xfId="5926"/>
    <cellStyle name="표준 47 2 2 2 3 2" xfId="5927"/>
    <cellStyle name="표준 47 2 2 2 3 2 2" xfId="5928"/>
    <cellStyle name="표준 47 2 2 2 3 2 2 2" xfId="5929"/>
    <cellStyle name="표준 47 2 2 2 3 2 3" xfId="5930"/>
    <cellStyle name="표준 47 2 2 2 3 3" xfId="5931"/>
    <cellStyle name="표준 47 2 2 2 3 3 2" xfId="5932"/>
    <cellStyle name="표준 47 2 2 2 3 4" xfId="5933"/>
    <cellStyle name="표준 47 2 2 2 4" xfId="5934"/>
    <cellStyle name="표준 47 2 2 2 4 2" xfId="5935"/>
    <cellStyle name="표준 47 2 2 2 4 2 2" xfId="5936"/>
    <cellStyle name="표준 47 2 2 2 4 3" xfId="5937"/>
    <cellStyle name="표준 47 2 2 2 5" xfId="5938"/>
    <cellStyle name="표준 47 2 2 2 5 2" xfId="5939"/>
    <cellStyle name="표준 47 2 2 2 6" xfId="5940"/>
    <cellStyle name="표준 47 2 2 3" xfId="5941"/>
    <cellStyle name="표준 47 2 2 3 2" xfId="5942"/>
    <cellStyle name="표준 47 2 2 3 2 2" xfId="5943"/>
    <cellStyle name="표준 47 2 2 3 2 2 2" xfId="5944"/>
    <cellStyle name="표준 47 2 2 3 2 2 2 2" xfId="5945"/>
    <cellStyle name="표준 47 2 2 3 2 2 3" xfId="5946"/>
    <cellStyle name="표준 47 2 2 3 2 3" xfId="5947"/>
    <cellStyle name="표준 47 2 2 3 2 3 2" xfId="5948"/>
    <cellStyle name="표준 47 2 2 3 2 4" xfId="5949"/>
    <cellStyle name="표준 47 2 2 3 3" xfId="5950"/>
    <cellStyle name="표준 47 2 2 3 3 2" xfId="5951"/>
    <cellStyle name="표준 47 2 2 3 3 2 2" xfId="5952"/>
    <cellStyle name="표준 47 2 2 3 3 3" xfId="5953"/>
    <cellStyle name="표준 47 2 2 3 4" xfId="5954"/>
    <cellStyle name="표준 47 2 2 3 4 2" xfId="5955"/>
    <cellStyle name="표준 47 2 2 3 5" xfId="5956"/>
    <cellStyle name="표준 47 2 2 4" xfId="5957"/>
    <cellStyle name="표준 47 2 2 4 2" xfId="5958"/>
    <cellStyle name="표준 47 2 2 4 2 2" xfId="5959"/>
    <cellStyle name="표준 47 2 2 4 2 2 2" xfId="5960"/>
    <cellStyle name="표준 47 2 2 4 2 3" xfId="5961"/>
    <cellStyle name="표준 47 2 2 4 3" xfId="5962"/>
    <cellStyle name="표준 47 2 2 4 3 2" xfId="5963"/>
    <cellStyle name="표준 47 2 2 4 4" xfId="5964"/>
    <cellStyle name="표준 47 2 2 5" xfId="5965"/>
    <cellStyle name="표준 47 2 2 5 2" xfId="5966"/>
    <cellStyle name="표준 47 2 2 5 2 2" xfId="5967"/>
    <cellStyle name="표준 47 2 2 5 3" xfId="5968"/>
    <cellStyle name="표준 47 2 2 6" xfId="5969"/>
    <cellStyle name="표준 47 2 2 6 2" xfId="5970"/>
    <cellStyle name="표준 47 2 2 7" xfId="5971"/>
    <cellStyle name="표준 47 2 3" xfId="5972"/>
    <cellStyle name="표준 47 2 3 2" xfId="5973"/>
    <cellStyle name="표준 47 2 3 2 2" xfId="5974"/>
    <cellStyle name="표준 47 2 3 2 2 2" xfId="5975"/>
    <cellStyle name="표준 47 2 3 2 2 2 2" xfId="5976"/>
    <cellStyle name="표준 47 2 3 2 2 2 2 2" xfId="5977"/>
    <cellStyle name="표준 47 2 3 2 2 2 3" xfId="5978"/>
    <cellStyle name="표준 47 2 3 2 2 3" xfId="5979"/>
    <cellStyle name="표준 47 2 3 2 2 3 2" xfId="5980"/>
    <cellStyle name="표준 47 2 3 2 2 4" xfId="5981"/>
    <cellStyle name="표준 47 2 3 2 3" xfId="5982"/>
    <cellStyle name="표준 47 2 3 2 3 2" xfId="5983"/>
    <cellStyle name="표준 47 2 3 2 3 2 2" xfId="5984"/>
    <cellStyle name="표준 47 2 3 2 3 3" xfId="5985"/>
    <cellStyle name="표준 47 2 3 2 4" xfId="5986"/>
    <cellStyle name="표준 47 2 3 2 4 2" xfId="5987"/>
    <cellStyle name="표준 47 2 3 2 5" xfId="5988"/>
    <cellStyle name="표준 47 2 3 3" xfId="5989"/>
    <cellStyle name="표준 47 2 3 3 2" xfId="5990"/>
    <cellStyle name="표준 47 2 3 3 2 2" xfId="5991"/>
    <cellStyle name="표준 47 2 3 3 2 2 2" xfId="5992"/>
    <cellStyle name="표준 47 2 3 3 2 3" xfId="5993"/>
    <cellStyle name="표준 47 2 3 3 3" xfId="5994"/>
    <cellStyle name="표준 47 2 3 3 3 2" xfId="5995"/>
    <cellStyle name="표준 47 2 3 3 4" xfId="5996"/>
    <cellStyle name="표준 47 2 3 4" xfId="5997"/>
    <cellStyle name="표준 47 2 3 4 2" xfId="5998"/>
    <cellStyle name="표준 47 2 3 4 2 2" xfId="5999"/>
    <cellStyle name="표준 47 2 3 4 3" xfId="6000"/>
    <cellStyle name="표준 47 2 3 5" xfId="6001"/>
    <cellStyle name="표준 47 2 3 5 2" xfId="6002"/>
    <cellStyle name="표준 47 2 3 6" xfId="6003"/>
    <cellStyle name="표준 47 2 4" xfId="6004"/>
    <cellStyle name="표준 47 2 4 2" xfId="6005"/>
    <cellStyle name="표준 47 2 4 2 2" xfId="6006"/>
    <cellStyle name="표준 47 2 4 2 2 2" xfId="6007"/>
    <cellStyle name="표준 47 2 4 2 2 2 2" xfId="6008"/>
    <cellStyle name="표준 47 2 4 2 2 3" xfId="6009"/>
    <cellStyle name="표준 47 2 4 2 3" xfId="6010"/>
    <cellStyle name="표준 47 2 4 2 3 2" xfId="6011"/>
    <cellStyle name="표준 47 2 4 2 4" xfId="6012"/>
    <cellStyle name="표준 47 2 4 3" xfId="6013"/>
    <cellStyle name="표준 47 2 4 3 2" xfId="6014"/>
    <cellStyle name="표준 47 2 4 3 2 2" xfId="6015"/>
    <cellStyle name="표준 47 2 4 3 3" xfId="6016"/>
    <cellStyle name="표준 47 2 4 4" xfId="6017"/>
    <cellStyle name="표준 47 2 4 4 2" xfId="6018"/>
    <cellStyle name="표준 47 2 4 5" xfId="6019"/>
    <cellStyle name="표준 47 2 5" xfId="6020"/>
    <cellStyle name="표준 47 2 5 2" xfId="6021"/>
    <cellStyle name="표준 47 2 5 2 2" xfId="6022"/>
    <cellStyle name="표준 47 2 5 2 2 2" xfId="6023"/>
    <cellStyle name="표준 47 2 5 2 3" xfId="6024"/>
    <cellStyle name="표준 47 2 5 3" xfId="6025"/>
    <cellStyle name="표준 47 2 5 3 2" xfId="6026"/>
    <cellStyle name="표준 47 2 5 4" xfId="6027"/>
    <cellStyle name="표준 47 2 6" xfId="6028"/>
    <cellStyle name="표준 47 2 6 2" xfId="6029"/>
    <cellStyle name="표준 47 2 6 2 2" xfId="6030"/>
    <cellStyle name="표준 47 2 6 3" xfId="6031"/>
    <cellStyle name="표준 47 2 7" xfId="6032"/>
    <cellStyle name="표준 47 2 7 2" xfId="6033"/>
    <cellStyle name="표준 47 2 8" xfId="6034"/>
    <cellStyle name="표준 47 3" xfId="6035"/>
    <cellStyle name="표준 47 3 2" xfId="6036"/>
    <cellStyle name="표준 47 3 2 2" xfId="6037"/>
    <cellStyle name="표준 47 3 2 2 2" xfId="6038"/>
    <cellStyle name="표준 47 3 2 2 2 2" xfId="6039"/>
    <cellStyle name="표준 47 3 2 2 2 2 2" xfId="6040"/>
    <cellStyle name="표준 47 3 2 2 2 2 2 2" xfId="6041"/>
    <cellStyle name="표준 47 3 2 2 2 2 3" xfId="6042"/>
    <cellStyle name="표준 47 3 2 2 2 3" xfId="6043"/>
    <cellStyle name="표준 47 3 2 2 2 3 2" xfId="6044"/>
    <cellStyle name="표준 47 3 2 2 2 4" xfId="6045"/>
    <cellStyle name="표준 47 3 2 2 3" xfId="6046"/>
    <cellStyle name="표준 47 3 2 2 3 2" xfId="6047"/>
    <cellStyle name="표준 47 3 2 2 3 2 2" xfId="6048"/>
    <cellStyle name="표준 47 3 2 2 3 3" xfId="6049"/>
    <cellStyle name="표준 47 3 2 2 4" xfId="6050"/>
    <cellStyle name="표준 47 3 2 2 4 2" xfId="6051"/>
    <cellStyle name="표준 47 3 2 2 5" xfId="6052"/>
    <cellStyle name="표준 47 3 2 3" xfId="6053"/>
    <cellStyle name="표준 47 3 2 3 2" xfId="6054"/>
    <cellStyle name="표준 47 3 2 3 2 2" xfId="6055"/>
    <cellStyle name="표준 47 3 2 3 2 2 2" xfId="6056"/>
    <cellStyle name="표준 47 3 2 3 2 3" xfId="6057"/>
    <cellStyle name="표준 47 3 2 3 3" xfId="6058"/>
    <cellStyle name="표준 47 3 2 3 3 2" xfId="6059"/>
    <cellStyle name="표준 47 3 2 3 4" xfId="6060"/>
    <cellStyle name="표준 47 3 2 4" xfId="6061"/>
    <cellStyle name="표준 47 3 2 4 2" xfId="6062"/>
    <cellStyle name="표준 47 3 2 4 2 2" xfId="6063"/>
    <cellStyle name="표준 47 3 2 4 3" xfId="6064"/>
    <cellStyle name="표준 47 3 2 5" xfId="6065"/>
    <cellStyle name="표준 47 3 2 5 2" xfId="6066"/>
    <cellStyle name="표준 47 3 2 6" xfId="6067"/>
    <cellStyle name="표준 47 3 3" xfId="6068"/>
    <cellStyle name="표준 47 3 3 2" xfId="6069"/>
    <cellStyle name="표준 47 3 3 2 2" xfId="6070"/>
    <cellStyle name="표준 47 3 3 2 2 2" xfId="6071"/>
    <cellStyle name="표준 47 3 3 2 2 2 2" xfId="6072"/>
    <cellStyle name="표준 47 3 3 2 2 3" xfId="6073"/>
    <cellStyle name="표준 47 3 3 2 3" xfId="6074"/>
    <cellStyle name="표준 47 3 3 2 3 2" xfId="6075"/>
    <cellStyle name="표준 47 3 3 2 4" xfId="6076"/>
    <cellStyle name="표준 47 3 3 3" xfId="6077"/>
    <cellStyle name="표준 47 3 3 3 2" xfId="6078"/>
    <cellStyle name="표준 47 3 3 3 2 2" xfId="6079"/>
    <cellStyle name="표준 47 3 3 3 3" xfId="6080"/>
    <cellStyle name="표준 47 3 3 4" xfId="6081"/>
    <cellStyle name="표준 47 3 3 4 2" xfId="6082"/>
    <cellStyle name="표준 47 3 3 5" xfId="6083"/>
    <cellStyle name="표준 47 3 4" xfId="6084"/>
    <cellStyle name="표준 47 3 4 2" xfId="6085"/>
    <cellStyle name="표준 47 3 4 2 2" xfId="6086"/>
    <cellStyle name="표준 47 3 4 2 2 2" xfId="6087"/>
    <cellStyle name="표준 47 3 4 2 3" xfId="6088"/>
    <cellStyle name="표준 47 3 4 3" xfId="6089"/>
    <cellStyle name="표준 47 3 4 3 2" xfId="6090"/>
    <cellStyle name="표준 47 3 4 4" xfId="6091"/>
    <cellStyle name="표준 47 3 5" xfId="6092"/>
    <cellStyle name="표준 47 3 5 2" xfId="6093"/>
    <cellStyle name="표준 47 3 5 2 2" xfId="6094"/>
    <cellStyle name="표준 47 3 5 3" xfId="6095"/>
    <cellStyle name="표준 47 3 6" xfId="6096"/>
    <cellStyle name="표준 47 3 6 2" xfId="6097"/>
    <cellStyle name="표준 47 3 7" xfId="6098"/>
    <cellStyle name="표준 47 4" xfId="6099"/>
    <cellStyle name="표준 47 4 2" xfId="6100"/>
    <cellStyle name="표준 47 4 2 2" xfId="6101"/>
    <cellStyle name="표준 47 4 2 2 2" xfId="6102"/>
    <cellStyle name="표준 47 4 2 2 2 2" xfId="6103"/>
    <cellStyle name="표준 47 4 2 2 2 2 2" xfId="6104"/>
    <cellStyle name="표준 47 4 2 2 2 3" xfId="6105"/>
    <cellStyle name="표준 47 4 2 2 3" xfId="6106"/>
    <cellStyle name="표준 47 4 2 2 3 2" xfId="6107"/>
    <cellStyle name="표준 47 4 2 2 4" xfId="6108"/>
    <cellStyle name="표준 47 4 2 3" xfId="6109"/>
    <cellStyle name="표준 47 4 2 3 2" xfId="6110"/>
    <cellStyle name="표준 47 4 2 3 2 2" xfId="6111"/>
    <cellStyle name="표준 47 4 2 3 3" xfId="6112"/>
    <cellStyle name="표준 47 4 2 4" xfId="6113"/>
    <cellStyle name="표준 47 4 2 4 2" xfId="6114"/>
    <cellStyle name="표준 47 4 2 5" xfId="6115"/>
    <cellStyle name="표준 47 4 3" xfId="6116"/>
    <cellStyle name="표준 47 4 3 2" xfId="6117"/>
    <cellStyle name="표준 47 4 3 2 2" xfId="6118"/>
    <cellStyle name="표준 47 4 3 2 2 2" xfId="6119"/>
    <cellStyle name="표준 47 4 3 2 3" xfId="6120"/>
    <cellStyle name="표준 47 4 3 3" xfId="6121"/>
    <cellStyle name="표준 47 4 3 3 2" xfId="6122"/>
    <cellStyle name="표준 47 4 3 4" xfId="6123"/>
    <cellStyle name="표준 47 4 4" xfId="6124"/>
    <cellStyle name="표준 47 4 4 2" xfId="6125"/>
    <cellStyle name="표준 47 4 4 2 2" xfId="6126"/>
    <cellStyle name="표준 47 4 4 3" xfId="6127"/>
    <cellStyle name="표준 47 4 5" xfId="6128"/>
    <cellStyle name="표준 47 4 5 2" xfId="6129"/>
    <cellStyle name="표준 47 4 6" xfId="6130"/>
    <cellStyle name="표준 47 5" xfId="6131"/>
    <cellStyle name="표준 47 5 2" xfId="6132"/>
    <cellStyle name="표준 47 5 2 2" xfId="6133"/>
    <cellStyle name="표준 47 5 2 2 2" xfId="6134"/>
    <cellStyle name="표준 47 5 2 2 2 2" xfId="6135"/>
    <cellStyle name="표준 47 5 2 2 3" xfId="6136"/>
    <cellStyle name="표준 47 5 2 3" xfId="6137"/>
    <cellStyle name="표준 47 5 2 3 2" xfId="6138"/>
    <cellStyle name="표준 47 5 2 4" xfId="6139"/>
    <cellStyle name="표준 47 5 3" xfId="6140"/>
    <cellStyle name="표준 47 5 3 2" xfId="6141"/>
    <cellStyle name="표준 47 5 3 2 2" xfId="6142"/>
    <cellStyle name="표준 47 5 3 3" xfId="6143"/>
    <cellStyle name="표준 47 5 4" xfId="6144"/>
    <cellStyle name="표준 47 5 4 2" xfId="6145"/>
    <cellStyle name="표준 47 5 5" xfId="6146"/>
    <cellStyle name="표준 47 6" xfId="6147"/>
    <cellStyle name="표준 47 6 2" xfId="6148"/>
    <cellStyle name="표준 47 6 2 2" xfId="6149"/>
    <cellStyle name="표준 47 6 2 2 2" xfId="6150"/>
    <cellStyle name="표준 47 6 2 3" xfId="6151"/>
    <cellStyle name="표준 47 6 3" xfId="6152"/>
    <cellStyle name="표준 47 6 3 2" xfId="6153"/>
    <cellStyle name="표준 47 6 4" xfId="6154"/>
    <cellStyle name="표준 47 7" xfId="6155"/>
    <cellStyle name="표준 47 7 2" xfId="6156"/>
    <cellStyle name="표준 47 7 2 2" xfId="6157"/>
    <cellStyle name="표준 47 7 3" xfId="6158"/>
    <cellStyle name="표준 47 8" xfId="6159"/>
    <cellStyle name="표준 47 8 2" xfId="6160"/>
    <cellStyle name="표준 47 9" xfId="6161"/>
    <cellStyle name="표준 48" xfId="6162"/>
    <cellStyle name="표준 48 2" xfId="6163"/>
    <cellStyle name="표준 48 2 2" xfId="6164"/>
    <cellStyle name="표준 48 2 2 2" xfId="6165"/>
    <cellStyle name="표준 48 2 2 2 2" xfId="6166"/>
    <cellStyle name="표준 48 2 2 2 2 2" xfId="6167"/>
    <cellStyle name="표준 48 2 2 2 2 2 2" xfId="6168"/>
    <cellStyle name="표준 48 2 2 2 2 2 2 2" xfId="6169"/>
    <cellStyle name="표준 48 2 2 2 2 2 2 2 2" xfId="6170"/>
    <cellStyle name="표준 48 2 2 2 2 2 2 3" xfId="6171"/>
    <cellStyle name="표준 48 2 2 2 2 2 3" xfId="6172"/>
    <cellStyle name="표준 48 2 2 2 2 2 3 2" xfId="6173"/>
    <cellStyle name="표준 48 2 2 2 2 2 4" xfId="6174"/>
    <cellStyle name="표준 48 2 2 2 2 3" xfId="6175"/>
    <cellStyle name="표준 48 2 2 2 2 3 2" xfId="6176"/>
    <cellStyle name="표준 48 2 2 2 2 3 2 2" xfId="6177"/>
    <cellStyle name="표준 48 2 2 2 2 3 3" xfId="6178"/>
    <cellStyle name="표준 48 2 2 2 2 4" xfId="6179"/>
    <cellStyle name="표준 48 2 2 2 2 4 2" xfId="6180"/>
    <cellStyle name="표준 48 2 2 2 2 5" xfId="6181"/>
    <cellStyle name="표준 48 2 2 2 3" xfId="6182"/>
    <cellStyle name="표준 48 2 2 2 3 2" xfId="6183"/>
    <cellStyle name="표준 48 2 2 2 3 2 2" xfId="6184"/>
    <cellStyle name="표준 48 2 2 2 3 2 2 2" xfId="6185"/>
    <cellStyle name="표준 48 2 2 2 3 2 3" xfId="6186"/>
    <cellStyle name="표준 48 2 2 2 3 3" xfId="6187"/>
    <cellStyle name="표준 48 2 2 2 3 3 2" xfId="6188"/>
    <cellStyle name="표준 48 2 2 2 3 4" xfId="6189"/>
    <cellStyle name="표준 48 2 2 2 4" xfId="6190"/>
    <cellStyle name="표준 48 2 2 2 4 2" xfId="6191"/>
    <cellStyle name="표준 48 2 2 2 4 2 2" xfId="6192"/>
    <cellStyle name="표준 48 2 2 2 4 3" xfId="6193"/>
    <cellStyle name="표준 48 2 2 2 5" xfId="6194"/>
    <cellStyle name="표준 48 2 2 2 5 2" xfId="6195"/>
    <cellStyle name="표준 48 2 2 2 6" xfId="6196"/>
    <cellStyle name="표준 48 2 2 3" xfId="6197"/>
    <cellStyle name="표준 48 2 2 3 2" xfId="6198"/>
    <cellStyle name="표준 48 2 2 3 2 2" xfId="6199"/>
    <cellStyle name="표준 48 2 2 3 2 2 2" xfId="6200"/>
    <cellStyle name="표준 48 2 2 3 2 2 2 2" xfId="6201"/>
    <cellStyle name="표준 48 2 2 3 2 2 3" xfId="6202"/>
    <cellStyle name="표준 48 2 2 3 2 3" xfId="6203"/>
    <cellStyle name="표준 48 2 2 3 2 3 2" xfId="6204"/>
    <cellStyle name="표준 48 2 2 3 2 4" xfId="6205"/>
    <cellStyle name="표준 48 2 2 3 3" xfId="6206"/>
    <cellStyle name="표준 48 2 2 3 3 2" xfId="6207"/>
    <cellStyle name="표준 48 2 2 3 3 2 2" xfId="6208"/>
    <cellStyle name="표준 48 2 2 3 3 3" xfId="6209"/>
    <cellStyle name="표준 48 2 2 3 4" xfId="6210"/>
    <cellStyle name="표준 48 2 2 3 4 2" xfId="6211"/>
    <cellStyle name="표준 48 2 2 3 5" xfId="6212"/>
    <cellStyle name="표준 48 2 2 4" xfId="6213"/>
    <cellStyle name="표준 48 2 2 4 2" xfId="6214"/>
    <cellStyle name="표준 48 2 2 4 2 2" xfId="6215"/>
    <cellStyle name="표준 48 2 2 4 2 2 2" xfId="6216"/>
    <cellStyle name="표준 48 2 2 4 2 3" xfId="6217"/>
    <cellStyle name="표준 48 2 2 4 3" xfId="6218"/>
    <cellStyle name="표준 48 2 2 4 3 2" xfId="6219"/>
    <cellStyle name="표준 48 2 2 4 4" xfId="6220"/>
    <cellStyle name="표준 48 2 2 5" xfId="6221"/>
    <cellStyle name="표준 48 2 2 5 2" xfId="6222"/>
    <cellStyle name="표준 48 2 2 5 2 2" xfId="6223"/>
    <cellStyle name="표준 48 2 2 5 3" xfId="6224"/>
    <cellStyle name="표준 48 2 2 6" xfId="6225"/>
    <cellStyle name="표준 48 2 2 6 2" xfId="6226"/>
    <cellStyle name="표준 48 2 2 7" xfId="6227"/>
    <cellStyle name="표준 48 2 3" xfId="6228"/>
    <cellStyle name="표준 48 2 3 2" xfId="6229"/>
    <cellStyle name="표준 48 2 3 2 2" xfId="6230"/>
    <cellStyle name="표준 48 2 3 2 2 2" xfId="6231"/>
    <cellStyle name="표준 48 2 3 2 2 2 2" xfId="6232"/>
    <cellStyle name="표준 48 2 3 2 2 2 2 2" xfId="6233"/>
    <cellStyle name="표준 48 2 3 2 2 2 3" xfId="6234"/>
    <cellStyle name="표준 48 2 3 2 2 3" xfId="6235"/>
    <cellStyle name="표준 48 2 3 2 2 3 2" xfId="6236"/>
    <cellStyle name="표준 48 2 3 2 2 4" xfId="6237"/>
    <cellStyle name="표준 48 2 3 2 3" xfId="6238"/>
    <cellStyle name="표준 48 2 3 2 3 2" xfId="6239"/>
    <cellStyle name="표준 48 2 3 2 3 2 2" xfId="6240"/>
    <cellStyle name="표준 48 2 3 2 3 3" xfId="6241"/>
    <cellStyle name="표준 48 2 3 2 4" xfId="6242"/>
    <cellStyle name="표준 48 2 3 2 4 2" xfId="6243"/>
    <cellStyle name="표준 48 2 3 2 5" xfId="6244"/>
    <cellStyle name="표준 48 2 3 3" xfId="6245"/>
    <cellStyle name="표준 48 2 3 3 2" xfId="6246"/>
    <cellStyle name="표준 48 2 3 3 2 2" xfId="6247"/>
    <cellStyle name="표준 48 2 3 3 2 2 2" xfId="6248"/>
    <cellStyle name="표준 48 2 3 3 2 3" xfId="6249"/>
    <cellStyle name="표준 48 2 3 3 3" xfId="6250"/>
    <cellStyle name="표준 48 2 3 3 3 2" xfId="6251"/>
    <cellStyle name="표준 48 2 3 3 4" xfId="6252"/>
    <cellStyle name="표준 48 2 3 4" xfId="6253"/>
    <cellStyle name="표준 48 2 3 4 2" xfId="6254"/>
    <cellStyle name="표준 48 2 3 4 2 2" xfId="6255"/>
    <cellStyle name="표준 48 2 3 4 3" xfId="6256"/>
    <cellStyle name="표준 48 2 3 5" xfId="6257"/>
    <cellStyle name="표준 48 2 3 5 2" xfId="6258"/>
    <cellStyle name="표준 48 2 3 6" xfId="6259"/>
    <cellStyle name="표준 48 2 4" xfId="6260"/>
    <cellStyle name="표준 48 2 4 2" xfId="6261"/>
    <cellStyle name="표준 48 2 4 2 2" xfId="6262"/>
    <cellStyle name="표준 48 2 4 2 2 2" xfId="6263"/>
    <cellStyle name="표준 48 2 4 2 2 2 2" xfId="6264"/>
    <cellStyle name="표준 48 2 4 2 2 3" xfId="6265"/>
    <cellStyle name="표준 48 2 4 2 3" xfId="6266"/>
    <cellStyle name="표준 48 2 4 2 3 2" xfId="6267"/>
    <cellStyle name="표준 48 2 4 2 4" xfId="6268"/>
    <cellStyle name="표준 48 2 4 3" xfId="6269"/>
    <cellStyle name="표준 48 2 4 3 2" xfId="6270"/>
    <cellStyle name="표준 48 2 4 3 2 2" xfId="6271"/>
    <cellStyle name="표준 48 2 4 3 3" xfId="6272"/>
    <cellStyle name="표준 48 2 4 4" xfId="6273"/>
    <cellStyle name="표준 48 2 4 4 2" xfId="6274"/>
    <cellStyle name="표준 48 2 4 5" xfId="6275"/>
    <cellStyle name="표준 48 2 5" xfId="6276"/>
    <cellStyle name="표준 48 2 5 2" xfId="6277"/>
    <cellStyle name="표준 48 2 5 2 2" xfId="6278"/>
    <cellStyle name="표준 48 2 5 2 2 2" xfId="6279"/>
    <cellStyle name="표준 48 2 5 2 3" xfId="6280"/>
    <cellStyle name="표준 48 2 5 3" xfId="6281"/>
    <cellStyle name="표준 48 2 5 3 2" xfId="6282"/>
    <cellStyle name="표준 48 2 5 4" xfId="6283"/>
    <cellStyle name="표준 48 2 6" xfId="6284"/>
    <cellStyle name="표준 48 2 6 2" xfId="6285"/>
    <cellStyle name="표준 48 2 6 2 2" xfId="6286"/>
    <cellStyle name="표준 48 2 6 3" xfId="6287"/>
    <cellStyle name="표준 48 2 7" xfId="6288"/>
    <cellStyle name="표준 48 2 7 2" xfId="6289"/>
    <cellStyle name="표준 48 2 8" xfId="6290"/>
    <cellStyle name="표준 48 3" xfId="6291"/>
    <cellStyle name="표준 48 3 2" xfId="6292"/>
    <cellStyle name="표준 48 3 2 2" xfId="6293"/>
    <cellStyle name="표준 48 3 2 2 2" xfId="6294"/>
    <cellStyle name="표준 48 3 2 2 2 2" xfId="6295"/>
    <cellStyle name="표준 48 3 2 2 2 2 2" xfId="6296"/>
    <cellStyle name="표준 48 3 2 2 2 2 2 2" xfId="6297"/>
    <cellStyle name="표준 48 3 2 2 2 2 3" xfId="6298"/>
    <cellStyle name="표준 48 3 2 2 2 3" xfId="6299"/>
    <cellStyle name="표준 48 3 2 2 2 3 2" xfId="6300"/>
    <cellStyle name="표준 48 3 2 2 2 4" xfId="6301"/>
    <cellStyle name="표준 48 3 2 2 3" xfId="6302"/>
    <cellStyle name="표준 48 3 2 2 3 2" xfId="6303"/>
    <cellStyle name="표준 48 3 2 2 3 2 2" xfId="6304"/>
    <cellStyle name="표준 48 3 2 2 3 3" xfId="6305"/>
    <cellStyle name="표준 48 3 2 2 4" xfId="6306"/>
    <cellStyle name="표준 48 3 2 2 4 2" xfId="6307"/>
    <cellStyle name="표준 48 3 2 2 5" xfId="6308"/>
    <cellStyle name="표준 48 3 2 3" xfId="6309"/>
    <cellStyle name="표준 48 3 2 3 2" xfId="6310"/>
    <cellStyle name="표준 48 3 2 3 2 2" xfId="6311"/>
    <cellStyle name="표준 48 3 2 3 2 2 2" xfId="6312"/>
    <cellStyle name="표준 48 3 2 3 2 3" xfId="6313"/>
    <cellStyle name="표준 48 3 2 3 3" xfId="6314"/>
    <cellStyle name="표준 48 3 2 3 3 2" xfId="6315"/>
    <cellStyle name="표준 48 3 2 3 4" xfId="6316"/>
    <cellStyle name="표준 48 3 2 4" xfId="6317"/>
    <cellStyle name="표준 48 3 2 4 2" xfId="6318"/>
    <cellStyle name="표준 48 3 2 4 2 2" xfId="6319"/>
    <cellStyle name="표준 48 3 2 4 3" xfId="6320"/>
    <cellStyle name="표준 48 3 2 5" xfId="6321"/>
    <cellStyle name="표준 48 3 2 5 2" xfId="6322"/>
    <cellStyle name="표준 48 3 2 6" xfId="6323"/>
    <cellStyle name="표준 48 3 3" xfId="6324"/>
    <cellStyle name="표준 48 3 3 2" xfId="6325"/>
    <cellStyle name="표준 48 3 3 2 2" xfId="6326"/>
    <cellStyle name="표준 48 3 3 2 2 2" xfId="6327"/>
    <cellStyle name="표준 48 3 3 2 2 2 2" xfId="6328"/>
    <cellStyle name="표준 48 3 3 2 2 3" xfId="6329"/>
    <cellStyle name="표준 48 3 3 2 3" xfId="6330"/>
    <cellStyle name="표준 48 3 3 2 3 2" xfId="6331"/>
    <cellStyle name="표준 48 3 3 2 4" xfId="6332"/>
    <cellStyle name="표준 48 3 3 3" xfId="6333"/>
    <cellStyle name="표준 48 3 3 3 2" xfId="6334"/>
    <cellStyle name="표준 48 3 3 3 2 2" xfId="6335"/>
    <cellStyle name="표준 48 3 3 3 3" xfId="6336"/>
    <cellStyle name="표준 48 3 3 4" xfId="6337"/>
    <cellStyle name="표준 48 3 3 4 2" xfId="6338"/>
    <cellStyle name="표준 48 3 3 5" xfId="6339"/>
    <cellStyle name="표준 48 3 4" xfId="6340"/>
    <cellStyle name="표준 48 3 4 2" xfId="6341"/>
    <cellStyle name="표준 48 3 4 2 2" xfId="6342"/>
    <cellStyle name="표준 48 3 4 2 2 2" xfId="6343"/>
    <cellStyle name="표준 48 3 4 2 3" xfId="6344"/>
    <cellStyle name="표준 48 3 4 3" xfId="6345"/>
    <cellStyle name="표준 48 3 4 3 2" xfId="6346"/>
    <cellStyle name="표준 48 3 4 4" xfId="6347"/>
    <cellStyle name="표준 48 3 5" xfId="6348"/>
    <cellStyle name="표준 48 3 5 2" xfId="6349"/>
    <cellStyle name="표준 48 3 5 2 2" xfId="6350"/>
    <cellStyle name="표준 48 3 5 3" xfId="6351"/>
    <cellStyle name="표준 48 3 6" xfId="6352"/>
    <cellStyle name="표준 48 3 6 2" xfId="6353"/>
    <cellStyle name="표준 48 3 7" xfId="6354"/>
    <cellStyle name="표준 48 4" xfId="6355"/>
    <cellStyle name="표준 48 4 2" xfId="6356"/>
    <cellStyle name="표준 48 4 2 2" xfId="6357"/>
    <cellStyle name="표준 48 4 2 2 2" xfId="6358"/>
    <cellStyle name="표준 48 4 2 2 2 2" xfId="6359"/>
    <cellStyle name="표준 48 4 2 2 2 2 2" xfId="6360"/>
    <cellStyle name="표준 48 4 2 2 2 3" xfId="6361"/>
    <cellStyle name="표준 48 4 2 2 3" xfId="6362"/>
    <cellStyle name="표준 48 4 2 2 3 2" xfId="6363"/>
    <cellStyle name="표준 48 4 2 2 4" xfId="6364"/>
    <cellStyle name="표준 48 4 2 3" xfId="6365"/>
    <cellStyle name="표준 48 4 2 3 2" xfId="6366"/>
    <cellStyle name="표준 48 4 2 3 2 2" xfId="6367"/>
    <cellStyle name="표준 48 4 2 3 3" xfId="6368"/>
    <cellStyle name="표준 48 4 2 4" xfId="6369"/>
    <cellStyle name="표준 48 4 2 4 2" xfId="6370"/>
    <cellStyle name="표준 48 4 2 5" xfId="6371"/>
    <cellStyle name="표준 48 4 3" xfId="6372"/>
    <cellStyle name="표준 48 4 3 2" xfId="6373"/>
    <cellStyle name="표준 48 4 3 2 2" xfId="6374"/>
    <cellStyle name="표준 48 4 3 2 2 2" xfId="6375"/>
    <cellStyle name="표준 48 4 3 2 3" xfId="6376"/>
    <cellStyle name="표준 48 4 3 3" xfId="6377"/>
    <cellStyle name="표준 48 4 3 3 2" xfId="6378"/>
    <cellStyle name="표준 48 4 3 4" xfId="6379"/>
    <cellStyle name="표준 48 4 4" xfId="6380"/>
    <cellStyle name="표준 48 4 4 2" xfId="6381"/>
    <cellStyle name="표준 48 4 4 2 2" xfId="6382"/>
    <cellStyle name="표준 48 4 4 3" xfId="6383"/>
    <cellStyle name="표준 48 4 5" xfId="6384"/>
    <cellStyle name="표준 48 4 5 2" xfId="6385"/>
    <cellStyle name="표준 48 4 6" xfId="6386"/>
    <cellStyle name="표준 48 5" xfId="6387"/>
    <cellStyle name="표준 48 5 2" xfId="6388"/>
    <cellStyle name="표준 48 5 2 2" xfId="6389"/>
    <cellStyle name="표준 48 5 2 2 2" xfId="6390"/>
    <cellStyle name="표준 48 5 2 2 2 2" xfId="6391"/>
    <cellStyle name="표준 48 5 2 2 3" xfId="6392"/>
    <cellStyle name="표준 48 5 2 3" xfId="6393"/>
    <cellStyle name="표준 48 5 2 3 2" xfId="6394"/>
    <cellStyle name="표준 48 5 2 4" xfId="6395"/>
    <cellStyle name="표준 48 5 3" xfId="6396"/>
    <cellStyle name="표준 48 5 3 2" xfId="6397"/>
    <cellStyle name="표준 48 5 3 2 2" xfId="6398"/>
    <cellStyle name="표준 48 5 3 3" xfId="6399"/>
    <cellStyle name="표준 48 5 4" xfId="6400"/>
    <cellStyle name="표준 48 5 4 2" xfId="6401"/>
    <cellStyle name="표준 48 5 5" xfId="6402"/>
    <cellStyle name="표준 48 6" xfId="6403"/>
    <cellStyle name="표준 48 6 2" xfId="6404"/>
    <cellStyle name="표준 48 6 2 2" xfId="6405"/>
    <cellStyle name="표준 48 6 2 2 2" xfId="6406"/>
    <cellStyle name="표준 48 6 2 3" xfId="6407"/>
    <cellStyle name="표준 48 6 3" xfId="6408"/>
    <cellStyle name="표준 48 6 3 2" xfId="6409"/>
    <cellStyle name="표준 48 6 4" xfId="6410"/>
    <cellStyle name="표준 48 7" xfId="6411"/>
    <cellStyle name="표준 48 7 2" xfId="6412"/>
    <cellStyle name="표준 48 7 2 2" xfId="6413"/>
    <cellStyle name="표준 48 7 3" xfId="6414"/>
    <cellStyle name="표준 48 8" xfId="6415"/>
    <cellStyle name="표준 48 8 2" xfId="6416"/>
    <cellStyle name="표준 48 9" xfId="6417"/>
    <cellStyle name="표준 49" xfId="6418"/>
    <cellStyle name="표준 49 2" xfId="6419"/>
    <cellStyle name="표준 49 2 2" xfId="6420"/>
    <cellStyle name="표준 49 2 2 2" xfId="6421"/>
    <cellStyle name="표준 49 2 2 2 2" xfId="6422"/>
    <cellStyle name="표준 49 2 2 2 2 2" xfId="6423"/>
    <cellStyle name="표준 49 2 2 2 2 2 2" xfId="6424"/>
    <cellStyle name="표준 49 2 2 2 2 2 2 2" xfId="6425"/>
    <cellStyle name="표준 49 2 2 2 2 2 2 2 2" xfId="6426"/>
    <cellStyle name="표준 49 2 2 2 2 2 2 3" xfId="6427"/>
    <cellStyle name="표준 49 2 2 2 2 2 3" xfId="6428"/>
    <cellStyle name="표준 49 2 2 2 2 2 3 2" xfId="6429"/>
    <cellStyle name="표준 49 2 2 2 2 2 4" xfId="6430"/>
    <cellStyle name="표준 49 2 2 2 2 3" xfId="6431"/>
    <cellStyle name="표준 49 2 2 2 2 3 2" xfId="6432"/>
    <cellStyle name="표준 49 2 2 2 2 3 2 2" xfId="6433"/>
    <cellStyle name="표준 49 2 2 2 2 3 3" xfId="6434"/>
    <cellStyle name="표준 49 2 2 2 2 4" xfId="6435"/>
    <cellStyle name="표준 49 2 2 2 2 4 2" xfId="6436"/>
    <cellStyle name="표준 49 2 2 2 2 5" xfId="6437"/>
    <cellStyle name="표준 49 2 2 2 3" xfId="6438"/>
    <cellStyle name="표준 49 2 2 2 3 2" xfId="6439"/>
    <cellStyle name="표준 49 2 2 2 3 2 2" xfId="6440"/>
    <cellStyle name="표준 49 2 2 2 3 2 2 2" xfId="6441"/>
    <cellStyle name="표준 49 2 2 2 3 2 3" xfId="6442"/>
    <cellStyle name="표준 49 2 2 2 3 3" xfId="6443"/>
    <cellStyle name="표준 49 2 2 2 3 3 2" xfId="6444"/>
    <cellStyle name="표준 49 2 2 2 3 4" xfId="6445"/>
    <cellStyle name="표준 49 2 2 2 4" xfId="6446"/>
    <cellStyle name="표준 49 2 2 2 4 2" xfId="6447"/>
    <cellStyle name="표준 49 2 2 2 4 2 2" xfId="6448"/>
    <cellStyle name="표준 49 2 2 2 4 3" xfId="6449"/>
    <cellStyle name="표준 49 2 2 2 5" xfId="6450"/>
    <cellStyle name="표준 49 2 2 2 5 2" xfId="6451"/>
    <cellStyle name="표준 49 2 2 2 6" xfId="6452"/>
    <cellStyle name="표준 49 2 2 3" xfId="6453"/>
    <cellStyle name="표준 49 2 2 3 2" xfId="6454"/>
    <cellStyle name="표준 49 2 2 3 2 2" xfId="6455"/>
    <cellStyle name="표준 49 2 2 3 2 2 2" xfId="6456"/>
    <cellStyle name="표준 49 2 2 3 2 2 2 2" xfId="6457"/>
    <cellStyle name="표준 49 2 2 3 2 2 3" xfId="6458"/>
    <cellStyle name="표준 49 2 2 3 2 3" xfId="6459"/>
    <cellStyle name="표준 49 2 2 3 2 3 2" xfId="6460"/>
    <cellStyle name="표준 49 2 2 3 2 4" xfId="6461"/>
    <cellStyle name="표준 49 2 2 3 3" xfId="6462"/>
    <cellStyle name="표준 49 2 2 3 3 2" xfId="6463"/>
    <cellStyle name="표준 49 2 2 3 3 2 2" xfId="6464"/>
    <cellStyle name="표준 49 2 2 3 3 3" xfId="6465"/>
    <cellStyle name="표준 49 2 2 3 4" xfId="6466"/>
    <cellStyle name="표준 49 2 2 3 4 2" xfId="6467"/>
    <cellStyle name="표준 49 2 2 3 5" xfId="6468"/>
    <cellStyle name="표준 49 2 2 4" xfId="6469"/>
    <cellStyle name="표준 49 2 2 4 2" xfId="6470"/>
    <cellStyle name="표준 49 2 2 4 2 2" xfId="6471"/>
    <cellStyle name="표준 49 2 2 4 2 2 2" xfId="6472"/>
    <cellStyle name="표준 49 2 2 4 2 3" xfId="6473"/>
    <cellStyle name="표준 49 2 2 4 3" xfId="6474"/>
    <cellStyle name="표준 49 2 2 4 3 2" xfId="6475"/>
    <cellStyle name="표준 49 2 2 4 4" xfId="6476"/>
    <cellStyle name="표준 49 2 2 5" xfId="6477"/>
    <cellStyle name="표준 49 2 2 5 2" xfId="6478"/>
    <cellStyle name="표준 49 2 2 5 2 2" xfId="6479"/>
    <cellStyle name="표준 49 2 2 5 3" xfId="6480"/>
    <cellStyle name="표준 49 2 2 6" xfId="6481"/>
    <cellStyle name="표준 49 2 2 6 2" xfId="6482"/>
    <cellStyle name="표준 49 2 2 7" xfId="6483"/>
    <cellStyle name="표준 49 2 3" xfId="6484"/>
    <cellStyle name="표준 49 2 3 2" xfId="6485"/>
    <cellStyle name="표준 49 2 3 2 2" xfId="6486"/>
    <cellStyle name="표준 49 2 3 2 2 2" xfId="6487"/>
    <cellStyle name="표준 49 2 3 2 2 2 2" xfId="6488"/>
    <cellStyle name="표준 49 2 3 2 2 2 2 2" xfId="6489"/>
    <cellStyle name="표준 49 2 3 2 2 2 3" xfId="6490"/>
    <cellStyle name="표준 49 2 3 2 2 3" xfId="6491"/>
    <cellStyle name="표준 49 2 3 2 2 3 2" xfId="6492"/>
    <cellStyle name="표준 49 2 3 2 2 4" xfId="6493"/>
    <cellStyle name="표준 49 2 3 2 3" xfId="6494"/>
    <cellStyle name="표준 49 2 3 2 3 2" xfId="6495"/>
    <cellStyle name="표준 49 2 3 2 3 2 2" xfId="6496"/>
    <cellStyle name="표준 49 2 3 2 3 3" xfId="6497"/>
    <cellStyle name="표준 49 2 3 2 4" xfId="6498"/>
    <cellStyle name="표준 49 2 3 2 4 2" xfId="6499"/>
    <cellStyle name="표준 49 2 3 2 5" xfId="6500"/>
    <cellStyle name="표준 49 2 3 3" xfId="6501"/>
    <cellStyle name="표준 49 2 3 3 2" xfId="6502"/>
    <cellStyle name="표준 49 2 3 3 2 2" xfId="6503"/>
    <cellStyle name="표준 49 2 3 3 2 2 2" xfId="6504"/>
    <cellStyle name="표준 49 2 3 3 2 3" xfId="6505"/>
    <cellStyle name="표준 49 2 3 3 3" xfId="6506"/>
    <cellStyle name="표준 49 2 3 3 3 2" xfId="6507"/>
    <cellStyle name="표준 49 2 3 3 4" xfId="6508"/>
    <cellStyle name="표준 49 2 3 4" xfId="6509"/>
    <cellStyle name="표준 49 2 3 4 2" xfId="6510"/>
    <cellStyle name="표준 49 2 3 4 2 2" xfId="6511"/>
    <cellStyle name="표준 49 2 3 4 3" xfId="6512"/>
    <cellStyle name="표준 49 2 3 5" xfId="6513"/>
    <cellStyle name="표준 49 2 3 5 2" xfId="6514"/>
    <cellStyle name="표준 49 2 3 6" xfId="6515"/>
    <cellStyle name="표준 49 2 4" xfId="6516"/>
    <cellStyle name="표준 49 2 4 2" xfId="6517"/>
    <cellStyle name="표준 49 2 4 2 2" xfId="6518"/>
    <cellStyle name="표준 49 2 4 2 2 2" xfId="6519"/>
    <cellStyle name="표준 49 2 4 2 2 2 2" xfId="6520"/>
    <cellStyle name="표준 49 2 4 2 2 3" xfId="6521"/>
    <cellStyle name="표준 49 2 4 2 3" xfId="6522"/>
    <cellStyle name="표준 49 2 4 2 3 2" xfId="6523"/>
    <cellStyle name="표준 49 2 4 2 4" xfId="6524"/>
    <cellStyle name="표준 49 2 4 3" xfId="6525"/>
    <cellStyle name="표준 49 2 4 3 2" xfId="6526"/>
    <cellStyle name="표준 49 2 4 3 2 2" xfId="6527"/>
    <cellStyle name="표준 49 2 4 3 3" xfId="6528"/>
    <cellStyle name="표준 49 2 4 4" xfId="6529"/>
    <cellStyle name="표준 49 2 4 4 2" xfId="6530"/>
    <cellStyle name="표준 49 2 4 5" xfId="6531"/>
    <cellStyle name="표준 49 2 5" xfId="6532"/>
    <cellStyle name="표준 49 2 5 2" xfId="6533"/>
    <cellStyle name="표준 49 2 5 2 2" xfId="6534"/>
    <cellStyle name="표준 49 2 5 2 2 2" xfId="6535"/>
    <cellStyle name="표준 49 2 5 2 3" xfId="6536"/>
    <cellStyle name="표준 49 2 5 3" xfId="6537"/>
    <cellStyle name="표준 49 2 5 3 2" xfId="6538"/>
    <cellStyle name="표준 49 2 5 4" xfId="6539"/>
    <cellStyle name="표준 49 2 6" xfId="6540"/>
    <cellStyle name="표준 49 2 6 2" xfId="6541"/>
    <cellStyle name="표준 49 2 6 2 2" xfId="6542"/>
    <cellStyle name="표준 49 2 6 3" xfId="6543"/>
    <cellStyle name="표준 49 2 7" xfId="6544"/>
    <cellStyle name="표준 49 2 7 2" xfId="6545"/>
    <cellStyle name="표준 49 2 8" xfId="6546"/>
    <cellStyle name="표준 49 3" xfId="6547"/>
    <cellStyle name="표준 49 3 2" xfId="6548"/>
    <cellStyle name="표준 49 3 2 2" xfId="6549"/>
    <cellStyle name="표준 49 3 2 2 2" xfId="6550"/>
    <cellStyle name="표준 49 3 2 2 2 2" xfId="6551"/>
    <cellStyle name="표준 49 3 2 2 2 2 2" xfId="6552"/>
    <cellStyle name="표준 49 3 2 2 2 2 2 2" xfId="6553"/>
    <cellStyle name="표준 49 3 2 2 2 2 3" xfId="6554"/>
    <cellStyle name="표준 49 3 2 2 2 3" xfId="6555"/>
    <cellStyle name="표준 49 3 2 2 2 3 2" xfId="6556"/>
    <cellStyle name="표준 49 3 2 2 2 4" xfId="6557"/>
    <cellStyle name="표준 49 3 2 2 3" xfId="6558"/>
    <cellStyle name="표준 49 3 2 2 3 2" xfId="6559"/>
    <cellStyle name="표준 49 3 2 2 3 2 2" xfId="6560"/>
    <cellStyle name="표준 49 3 2 2 3 3" xfId="6561"/>
    <cellStyle name="표준 49 3 2 2 4" xfId="6562"/>
    <cellStyle name="표준 49 3 2 2 4 2" xfId="6563"/>
    <cellStyle name="표준 49 3 2 2 5" xfId="6564"/>
    <cellStyle name="표준 49 3 2 3" xfId="6565"/>
    <cellStyle name="표준 49 3 2 3 2" xfId="6566"/>
    <cellStyle name="표준 49 3 2 3 2 2" xfId="6567"/>
    <cellStyle name="표준 49 3 2 3 2 2 2" xfId="6568"/>
    <cellStyle name="표준 49 3 2 3 2 3" xfId="6569"/>
    <cellStyle name="표준 49 3 2 3 3" xfId="6570"/>
    <cellStyle name="표준 49 3 2 3 3 2" xfId="6571"/>
    <cellStyle name="표준 49 3 2 3 4" xfId="6572"/>
    <cellStyle name="표준 49 3 2 4" xfId="6573"/>
    <cellStyle name="표준 49 3 2 4 2" xfId="6574"/>
    <cellStyle name="표준 49 3 2 4 2 2" xfId="6575"/>
    <cellStyle name="표준 49 3 2 4 3" xfId="6576"/>
    <cellStyle name="표준 49 3 2 5" xfId="6577"/>
    <cellStyle name="표준 49 3 2 5 2" xfId="6578"/>
    <cellStyle name="표준 49 3 2 6" xfId="6579"/>
    <cellStyle name="표준 49 3 3" xfId="6580"/>
    <cellStyle name="표준 49 3 3 2" xfId="6581"/>
    <cellStyle name="표준 49 3 3 2 2" xfId="6582"/>
    <cellStyle name="표준 49 3 3 2 2 2" xfId="6583"/>
    <cellStyle name="표준 49 3 3 2 2 2 2" xfId="6584"/>
    <cellStyle name="표준 49 3 3 2 2 3" xfId="6585"/>
    <cellStyle name="표준 49 3 3 2 3" xfId="6586"/>
    <cellStyle name="표준 49 3 3 2 3 2" xfId="6587"/>
    <cellStyle name="표준 49 3 3 2 4" xfId="6588"/>
    <cellStyle name="표준 49 3 3 3" xfId="6589"/>
    <cellStyle name="표준 49 3 3 3 2" xfId="6590"/>
    <cellStyle name="표준 49 3 3 3 2 2" xfId="6591"/>
    <cellStyle name="표준 49 3 3 3 3" xfId="6592"/>
    <cellStyle name="표준 49 3 3 4" xfId="6593"/>
    <cellStyle name="표준 49 3 3 4 2" xfId="6594"/>
    <cellStyle name="표준 49 3 3 5" xfId="6595"/>
    <cellStyle name="표준 49 3 4" xfId="6596"/>
    <cellStyle name="표준 49 3 4 2" xfId="6597"/>
    <cellStyle name="표준 49 3 4 2 2" xfId="6598"/>
    <cellStyle name="표준 49 3 4 2 2 2" xfId="6599"/>
    <cellStyle name="표준 49 3 4 2 3" xfId="6600"/>
    <cellStyle name="표준 49 3 4 3" xfId="6601"/>
    <cellStyle name="표준 49 3 4 3 2" xfId="6602"/>
    <cellStyle name="표준 49 3 4 4" xfId="6603"/>
    <cellStyle name="표준 49 3 5" xfId="6604"/>
    <cellStyle name="표준 49 3 5 2" xfId="6605"/>
    <cellStyle name="표준 49 3 5 2 2" xfId="6606"/>
    <cellStyle name="표준 49 3 5 3" xfId="6607"/>
    <cellStyle name="표준 49 3 6" xfId="6608"/>
    <cellStyle name="표준 49 3 6 2" xfId="6609"/>
    <cellStyle name="표준 49 3 7" xfId="6610"/>
    <cellStyle name="표준 49 4" xfId="6611"/>
    <cellStyle name="표준 49 4 2" xfId="6612"/>
    <cellStyle name="표준 49 4 2 2" xfId="6613"/>
    <cellStyle name="표준 49 4 2 2 2" xfId="6614"/>
    <cellStyle name="표준 49 4 2 2 2 2" xfId="6615"/>
    <cellStyle name="표준 49 4 2 2 2 2 2" xfId="6616"/>
    <cellStyle name="표준 49 4 2 2 2 3" xfId="6617"/>
    <cellStyle name="표준 49 4 2 2 3" xfId="6618"/>
    <cellStyle name="표준 49 4 2 2 3 2" xfId="6619"/>
    <cellStyle name="표준 49 4 2 2 4" xfId="6620"/>
    <cellStyle name="표준 49 4 2 3" xfId="6621"/>
    <cellStyle name="표준 49 4 2 3 2" xfId="6622"/>
    <cellStyle name="표준 49 4 2 3 2 2" xfId="6623"/>
    <cellStyle name="표준 49 4 2 3 3" xfId="6624"/>
    <cellStyle name="표준 49 4 2 4" xfId="6625"/>
    <cellStyle name="표준 49 4 2 4 2" xfId="6626"/>
    <cellStyle name="표준 49 4 2 5" xfId="6627"/>
    <cellStyle name="표준 49 4 3" xfId="6628"/>
    <cellStyle name="표준 49 4 3 2" xfId="6629"/>
    <cellStyle name="표준 49 4 3 2 2" xfId="6630"/>
    <cellStyle name="표준 49 4 3 2 2 2" xfId="6631"/>
    <cellStyle name="표준 49 4 3 2 3" xfId="6632"/>
    <cellStyle name="표준 49 4 3 3" xfId="6633"/>
    <cellStyle name="표준 49 4 3 3 2" xfId="6634"/>
    <cellStyle name="표준 49 4 3 4" xfId="6635"/>
    <cellStyle name="표준 49 4 4" xfId="6636"/>
    <cellStyle name="표준 49 4 4 2" xfId="6637"/>
    <cellStyle name="표준 49 4 4 2 2" xfId="6638"/>
    <cellStyle name="표준 49 4 4 3" xfId="6639"/>
    <cellStyle name="표준 49 4 5" xfId="6640"/>
    <cellStyle name="표준 49 4 5 2" xfId="6641"/>
    <cellStyle name="표준 49 4 6" xfId="6642"/>
    <cellStyle name="표준 49 5" xfId="6643"/>
    <cellStyle name="표준 49 5 2" xfId="6644"/>
    <cellStyle name="표준 49 5 2 2" xfId="6645"/>
    <cellStyle name="표준 49 5 2 2 2" xfId="6646"/>
    <cellStyle name="표준 49 5 2 2 2 2" xfId="6647"/>
    <cellStyle name="표준 49 5 2 2 3" xfId="6648"/>
    <cellStyle name="표준 49 5 2 3" xfId="6649"/>
    <cellStyle name="표준 49 5 2 3 2" xfId="6650"/>
    <cellStyle name="표준 49 5 2 4" xfId="6651"/>
    <cellStyle name="표준 49 5 3" xfId="6652"/>
    <cellStyle name="표준 49 5 3 2" xfId="6653"/>
    <cellStyle name="표준 49 5 3 2 2" xfId="6654"/>
    <cellStyle name="표준 49 5 3 3" xfId="6655"/>
    <cellStyle name="표준 49 5 4" xfId="6656"/>
    <cellStyle name="표준 49 5 4 2" xfId="6657"/>
    <cellStyle name="표준 49 5 5" xfId="6658"/>
    <cellStyle name="표준 49 6" xfId="6659"/>
    <cellStyle name="표준 49 6 2" xfId="6660"/>
    <cellStyle name="표준 49 6 2 2" xfId="6661"/>
    <cellStyle name="표준 49 6 2 2 2" xfId="6662"/>
    <cellStyle name="표준 49 6 2 3" xfId="6663"/>
    <cellStyle name="표준 49 6 3" xfId="6664"/>
    <cellStyle name="표준 49 6 3 2" xfId="6665"/>
    <cellStyle name="표준 49 6 4" xfId="6666"/>
    <cellStyle name="표준 49 7" xfId="6667"/>
    <cellStyle name="표준 49 7 2" xfId="6668"/>
    <cellStyle name="표준 49 7 2 2" xfId="6669"/>
    <cellStyle name="표준 49 7 3" xfId="6670"/>
    <cellStyle name="표준 49 8" xfId="6671"/>
    <cellStyle name="표준 49 8 2" xfId="6672"/>
    <cellStyle name="표준 49 9" xfId="6673"/>
    <cellStyle name="표준 5" xfId="6674"/>
    <cellStyle name="표준 50" xfId="6675"/>
    <cellStyle name="표준 50 2" xfId="6676"/>
    <cellStyle name="표준 50 2 2" xfId="6677"/>
    <cellStyle name="표준 50 2 2 2" xfId="6678"/>
    <cellStyle name="표준 50 2 2 2 2" xfId="6679"/>
    <cellStyle name="표준 50 2 2 2 2 2" xfId="6680"/>
    <cellStyle name="표준 50 2 2 2 2 2 2" xfId="6681"/>
    <cellStyle name="표준 50 2 2 2 2 2 2 2" xfId="6682"/>
    <cellStyle name="표준 50 2 2 2 2 2 2 2 2" xfId="6683"/>
    <cellStyle name="표준 50 2 2 2 2 2 2 3" xfId="6684"/>
    <cellStyle name="표준 50 2 2 2 2 2 3" xfId="6685"/>
    <cellStyle name="표준 50 2 2 2 2 2 3 2" xfId="6686"/>
    <cellStyle name="표준 50 2 2 2 2 2 4" xfId="6687"/>
    <cellStyle name="표준 50 2 2 2 2 3" xfId="6688"/>
    <cellStyle name="표준 50 2 2 2 2 3 2" xfId="6689"/>
    <cellStyle name="표준 50 2 2 2 2 3 2 2" xfId="6690"/>
    <cellStyle name="표준 50 2 2 2 2 3 3" xfId="6691"/>
    <cellStyle name="표준 50 2 2 2 2 4" xfId="6692"/>
    <cellStyle name="표준 50 2 2 2 2 4 2" xfId="6693"/>
    <cellStyle name="표준 50 2 2 2 2 5" xfId="6694"/>
    <cellStyle name="표준 50 2 2 2 3" xfId="6695"/>
    <cellStyle name="표준 50 2 2 2 3 2" xfId="6696"/>
    <cellStyle name="표준 50 2 2 2 3 2 2" xfId="6697"/>
    <cellStyle name="표준 50 2 2 2 3 2 2 2" xfId="6698"/>
    <cellStyle name="표준 50 2 2 2 3 2 3" xfId="6699"/>
    <cellStyle name="표준 50 2 2 2 3 3" xfId="6700"/>
    <cellStyle name="표준 50 2 2 2 3 3 2" xfId="6701"/>
    <cellStyle name="표준 50 2 2 2 3 4" xfId="6702"/>
    <cellStyle name="표준 50 2 2 2 4" xfId="6703"/>
    <cellStyle name="표준 50 2 2 2 4 2" xfId="6704"/>
    <cellStyle name="표준 50 2 2 2 4 2 2" xfId="6705"/>
    <cellStyle name="표준 50 2 2 2 4 3" xfId="6706"/>
    <cellStyle name="표준 50 2 2 2 5" xfId="6707"/>
    <cellStyle name="표준 50 2 2 2 5 2" xfId="6708"/>
    <cellStyle name="표준 50 2 2 2 6" xfId="6709"/>
    <cellStyle name="표준 50 2 2 3" xfId="6710"/>
    <cellStyle name="표준 50 2 2 3 2" xfId="6711"/>
    <cellStyle name="표준 50 2 2 3 2 2" xfId="6712"/>
    <cellStyle name="표준 50 2 2 3 2 2 2" xfId="6713"/>
    <cellStyle name="표준 50 2 2 3 2 2 2 2" xfId="6714"/>
    <cellStyle name="표준 50 2 2 3 2 2 3" xfId="6715"/>
    <cellStyle name="표준 50 2 2 3 2 3" xfId="6716"/>
    <cellStyle name="표준 50 2 2 3 2 3 2" xfId="6717"/>
    <cellStyle name="표준 50 2 2 3 2 4" xfId="6718"/>
    <cellStyle name="표준 50 2 2 3 3" xfId="6719"/>
    <cellStyle name="표준 50 2 2 3 3 2" xfId="6720"/>
    <cellStyle name="표준 50 2 2 3 3 2 2" xfId="6721"/>
    <cellStyle name="표준 50 2 2 3 3 3" xfId="6722"/>
    <cellStyle name="표준 50 2 2 3 4" xfId="6723"/>
    <cellStyle name="표준 50 2 2 3 4 2" xfId="6724"/>
    <cellStyle name="표준 50 2 2 3 5" xfId="6725"/>
    <cellStyle name="표준 50 2 2 4" xfId="6726"/>
    <cellStyle name="표준 50 2 2 4 2" xfId="6727"/>
    <cellStyle name="표준 50 2 2 4 2 2" xfId="6728"/>
    <cellStyle name="표준 50 2 2 4 2 2 2" xfId="6729"/>
    <cellStyle name="표준 50 2 2 4 2 3" xfId="6730"/>
    <cellStyle name="표준 50 2 2 4 3" xfId="6731"/>
    <cellStyle name="표준 50 2 2 4 3 2" xfId="6732"/>
    <cellStyle name="표준 50 2 2 4 4" xfId="6733"/>
    <cellStyle name="표준 50 2 2 5" xfId="6734"/>
    <cellStyle name="표준 50 2 2 5 2" xfId="6735"/>
    <cellStyle name="표준 50 2 2 5 2 2" xfId="6736"/>
    <cellStyle name="표준 50 2 2 5 3" xfId="6737"/>
    <cellStyle name="표준 50 2 2 6" xfId="6738"/>
    <cellStyle name="표준 50 2 2 6 2" xfId="6739"/>
    <cellStyle name="표준 50 2 2 7" xfId="6740"/>
    <cellStyle name="표준 50 2 3" xfId="6741"/>
    <cellStyle name="표준 50 2 3 2" xfId="6742"/>
    <cellStyle name="표준 50 2 3 2 2" xfId="6743"/>
    <cellStyle name="표준 50 2 3 2 2 2" xfId="6744"/>
    <cellStyle name="표준 50 2 3 2 2 2 2" xfId="6745"/>
    <cellStyle name="표준 50 2 3 2 2 2 2 2" xfId="6746"/>
    <cellStyle name="표준 50 2 3 2 2 2 3" xfId="6747"/>
    <cellStyle name="표준 50 2 3 2 2 3" xfId="6748"/>
    <cellStyle name="표준 50 2 3 2 2 3 2" xfId="6749"/>
    <cellStyle name="표준 50 2 3 2 2 4" xfId="6750"/>
    <cellStyle name="표준 50 2 3 2 3" xfId="6751"/>
    <cellStyle name="표준 50 2 3 2 3 2" xfId="6752"/>
    <cellStyle name="표준 50 2 3 2 3 2 2" xfId="6753"/>
    <cellStyle name="표준 50 2 3 2 3 3" xfId="6754"/>
    <cellStyle name="표준 50 2 3 2 4" xfId="6755"/>
    <cellStyle name="표준 50 2 3 2 4 2" xfId="6756"/>
    <cellStyle name="표준 50 2 3 2 5" xfId="6757"/>
    <cellStyle name="표준 50 2 3 3" xfId="6758"/>
    <cellStyle name="표준 50 2 3 3 2" xfId="6759"/>
    <cellStyle name="표준 50 2 3 3 2 2" xfId="6760"/>
    <cellStyle name="표준 50 2 3 3 2 2 2" xfId="6761"/>
    <cellStyle name="표준 50 2 3 3 2 3" xfId="6762"/>
    <cellStyle name="표준 50 2 3 3 3" xfId="6763"/>
    <cellStyle name="표준 50 2 3 3 3 2" xfId="6764"/>
    <cellStyle name="표준 50 2 3 3 4" xfId="6765"/>
    <cellStyle name="표준 50 2 3 4" xfId="6766"/>
    <cellStyle name="표준 50 2 3 4 2" xfId="6767"/>
    <cellStyle name="표준 50 2 3 4 2 2" xfId="6768"/>
    <cellStyle name="표준 50 2 3 4 3" xfId="6769"/>
    <cellStyle name="표준 50 2 3 5" xfId="6770"/>
    <cellStyle name="표준 50 2 3 5 2" xfId="6771"/>
    <cellStyle name="표준 50 2 3 6" xfId="6772"/>
    <cellStyle name="표준 50 2 4" xfId="6773"/>
    <cellStyle name="표준 50 2 4 2" xfId="6774"/>
    <cellStyle name="표준 50 2 4 2 2" xfId="6775"/>
    <cellStyle name="표준 50 2 4 2 2 2" xfId="6776"/>
    <cellStyle name="표준 50 2 4 2 2 2 2" xfId="6777"/>
    <cellStyle name="표준 50 2 4 2 2 3" xfId="6778"/>
    <cellStyle name="표준 50 2 4 2 3" xfId="6779"/>
    <cellStyle name="표준 50 2 4 2 3 2" xfId="6780"/>
    <cellStyle name="표준 50 2 4 2 4" xfId="6781"/>
    <cellStyle name="표준 50 2 4 3" xfId="6782"/>
    <cellStyle name="표준 50 2 4 3 2" xfId="6783"/>
    <cellStyle name="표준 50 2 4 3 2 2" xfId="6784"/>
    <cellStyle name="표준 50 2 4 3 3" xfId="6785"/>
    <cellStyle name="표준 50 2 4 4" xfId="6786"/>
    <cellStyle name="표준 50 2 4 4 2" xfId="6787"/>
    <cellStyle name="표준 50 2 4 5" xfId="6788"/>
    <cellStyle name="표준 50 2 5" xfId="6789"/>
    <cellStyle name="표준 50 2 5 2" xfId="6790"/>
    <cellStyle name="표준 50 2 5 2 2" xfId="6791"/>
    <cellStyle name="표준 50 2 5 2 2 2" xfId="6792"/>
    <cellStyle name="표준 50 2 5 2 3" xfId="6793"/>
    <cellStyle name="표준 50 2 5 3" xfId="6794"/>
    <cellStyle name="표준 50 2 5 3 2" xfId="6795"/>
    <cellStyle name="표준 50 2 5 4" xfId="6796"/>
    <cellStyle name="표준 50 2 6" xfId="6797"/>
    <cellStyle name="표준 50 2 6 2" xfId="6798"/>
    <cellStyle name="표준 50 2 6 2 2" xfId="6799"/>
    <cellStyle name="표준 50 2 6 3" xfId="6800"/>
    <cellStyle name="표준 50 2 7" xfId="6801"/>
    <cellStyle name="표준 50 2 7 2" xfId="6802"/>
    <cellStyle name="표준 50 2 8" xfId="6803"/>
    <cellStyle name="표준 50 3" xfId="6804"/>
    <cellStyle name="표준 50 3 2" xfId="6805"/>
    <cellStyle name="표준 50 3 2 2" xfId="6806"/>
    <cellStyle name="표준 50 3 2 2 2" xfId="6807"/>
    <cellStyle name="표준 50 3 2 2 2 2" xfId="6808"/>
    <cellStyle name="표준 50 3 2 2 2 2 2" xfId="6809"/>
    <cellStyle name="표준 50 3 2 2 2 2 2 2" xfId="6810"/>
    <cellStyle name="표준 50 3 2 2 2 2 3" xfId="6811"/>
    <cellStyle name="표준 50 3 2 2 2 3" xfId="6812"/>
    <cellStyle name="표준 50 3 2 2 2 3 2" xfId="6813"/>
    <cellStyle name="표준 50 3 2 2 2 4" xfId="6814"/>
    <cellStyle name="표준 50 3 2 2 3" xfId="6815"/>
    <cellStyle name="표준 50 3 2 2 3 2" xfId="6816"/>
    <cellStyle name="표준 50 3 2 2 3 2 2" xfId="6817"/>
    <cellStyle name="표준 50 3 2 2 3 3" xfId="6818"/>
    <cellStyle name="표준 50 3 2 2 4" xfId="6819"/>
    <cellStyle name="표준 50 3 2 2 4 2" xfId="6820"/>
    <cellStyle name="표준 50 3 2 2 5" xfId="6821"/>
    <cellStyle name="표준 50 3 2 3" xfId="6822"/>
    <cellStyle name="표준 50 3 2 3 2" xfId="6823"/>
    <cellStyle name="표준 50 3 2 3 2 2" xfId="6824"/>
    <cellStyle name="표준 50 3 2 3 2 2 2" xfId="6825"/>
    <cellStyle name="표준 50 3 2 3 2 3" xfId="6826"/>
    <cellStyle name="표준 50 3 2 3 3" xfId="6827"/>
    <cellStyle name="표준 50 3 2 3 3 2" xfId="6828"/>
    <cellStyle name="표준 50 3 2 3 4" xfId="6829"/>
    <cellStyle name="표준 50 3 2 4" xfId="6830"/>
    <cellStyle name="표준 50 3 2 4 2" xfId="6831"/>
    <cellStyle name="표준 50 3 2 4 2 2" xfId="6832"/>
    <cellStyle name="표준 50 3 2 4 3" xfId="6833"/>
    <cellStyle name="표준 50 3 2 5" xfId="6834"/>
    <cellStyle name="표준 50 3 2 5 2" xfId="6835"/>
    <cellStyle name="표준 50 3 2 6" xfId="6836"/>
    <cellStyle name="표준 50 3 3" xfId="6837"/>
    <cellStyle name="표준 50 3 3 2" xfId="6838"/>
    <cellStyle name="표준 50 3 3 2 2" xfId="6839"/>
    <cellStyle name="표준 50 3 3 2 2 2" xfId="6840"/>
    <cellStyle name="표준 50 3 3 2 2 2 2" xfId="6841"/>
    <cellStyle name="표준 50 3 3 2 2 3" xfId="6842"/>
    <cellStyle name="표준 50 3 3 2 3" xfId="6843"/>
    <cellStyle name="표준 50 3 3 2 3 2" xfId="6844"/>
    <cellStyle name="표준 50 3 3 2 4" xfId="6845"/>
    <cellStyle name="표준 50 3 3 3" xfId="6846"/>
    <cellStyle name="표준 50 3 3 3 2" xfId="6847"/>
    <cellStyle name="표준 50 3 3 3 2 2" xfId="6848"/>
    <cellStyle name="표준 50 3 3 3 3" xfId="6849"/>
    <cellStyle name="표준 50 3 3 4" xfId="6850"/>
    <cellStyle name="표준 50 3 3 4 2" xfId="6851"/>
    <cellStyle name="표준 50 3 3 5" xfId="6852"/>
    <cellStyle name="표준 50 3 4" xfId="6853"/>
    <cellStyle name="표준 50 3 4 2" xfId="6854"/>
    <cellStyle name="표준 50 3 4 2 2" xfId="6855"/>
    <cellStyle name="표준 50 3 4 2 2 2" xfId="6856"/>
    <cellStyle name="표준 50 3 4 2 3" xfId="6857"/>
    <cellStyle name="표준 50 3 4 3" xfId="6858"/>
    <cellStyle name="표준 50 3 4 3 2" xfId="6859"/>
    <cellStyle name="표준 50 3 4 4" xfId="6860"/>
    <cellStyle name="표준 50 3 5" xfId="6861"/>
    <cellStyle name="표준 50 3 5 2" xfId="6862"/>
    <cellStyle name="표준 50 3 5 2 2" xfId="6863"/>
    <cellStyle name="표준 50 3 5 3" xfId="6864"/>
    <cellStyle name="표준 50 3 6" xfId="6865"/>
    <cellStyle name="표준 50 3 6 2" xfId="6866"/>
    <cellStyle name="표준 50 3 7" xfId="6867"/>
    <cellStyle name="표준 50 4" xfId="6868"/>
    <cellStyle name="표준 50 4 2" xfId="6869"/>
    <cellStyle name="표준 50 4 2 2" xfId="6870"/>
    <cellStyle name="표준 50 4 2 2 2" xfId="6871"/>
    <cellStyle name="표준 50 4 2 2 2 2" xfId="6872"/>
    <cellStyle name="표준 50 4 2 2 2 2 2" xfId="6873"/>
    <cellStyle name="표준 50 4 2 2 2 3" xfId="6874"/>
    <cellStyle name="표준 50 4 2 2 3" xfId="6875"/>
    <cellStyle name="표준 50 4 2 2 3 2" xfId="6876"/>
    <cellStyle name="표준 50 4 2 2 4" xfId="6877"/>
    <cellStyle name="표준 50 4 2 3" xfId="6878"/>
    <cellStyle name="표준 50 4 2 3 2" xfId="6879"/>
    <cellStyle name="표준 50 4 2 3 2 2" xfId="6880"/>
    <cellStyle name="표준 50 4 2 3 3" xfId="6881"/>
    <cellStyle name="표준 50 4 2 4" xfId="6882"/>
    <cellStyle name="표준 50 4 2 4 2" xfId="6883"/>
    <cellStyle name="표준 50 4 2 5" xfId="6884"/>
    <cellStyle name="표준 50 4 3" xfId="6885"/>
    <cellStyle name="표준 50 4 3 2" xfId="6886"/>
    <cellStyle name="표준 50 4 3 2 2" xfId="6887"/>
    <cellStyle name="표준 50 4 3 2 2 2" xfId="6888"/>
    <cellStyle name="표준 50 4 3 2 3" xfId="6889"/>
    <cellStyle name="표준 50 4 3 3" xfId="6890"/>
    <cellStyle name="표준 50 4 3 3 2" xfId="6891"/>
    <cellStyle name="표준 50 4 3 4" xfId="6892"/>
    <cellStyle name="표준 50 4 4" xfId="6893"/>
    <cellStyle name="표준 50 4 4 2" xfId="6894"/>
    <cellStyle name="표준 50 4 4 2 2" xfId="6895"/>
    <cellStyle name="표준 50 4 4 3" xfId="6896"/>
    <cellStyle name="표준 50 4 5" xfId="6897"/>
    <cellStyle name="표준 50 4 5 2" xfId="6898"/>
    <cellStyle name="표준 50 4 6" xfId="6899"/>
    <cellStyle name="표준 50 5" xfId="6900"/>
    <cellStyle name="표준 50 5 2" xfId="6901"/>
    <cellStyle name="표준 50 5 2 2" xfId="6902"/>
    <cellStyle name="표준 50 5 2 2 2" xfId="6903"/>
    <cellStyle name="표준 50 5 2 2 2 2" xfId="6904"/>
    <cellStyle name="표준 50 5 2 2 3" xfId="6905"/>
    <cellStyle name="표준 50 5 2 3" xfId="6906"/>
    <cellStyle name="표준 50 5 2 3 2" xfId="6907"/>
    <cellStyle name="표준 50 5 2 4" xfId="6908"/>
    <cellStyle name="표준 50 5 3" xfId="6909"/>
    <cellStyle name="표준 50 5 3 2" xfId="6910"/>
    <cellStyle name="표준 50 5 3 2 2" xfId="6911"/>
    <cellStyle name="표준 50 5 3 3" xfId="6912"/>
    <cellStyle name="표준 50 5 4" xfId="6913"/>
    <cellStyle name="표준 50 5 4 2" xfId="6914"/>
    <cellStyle name="표준 50 5 5" xfId="6915"/>
    <cellStyle name="표준 50 6" xfId="6916"/>
    <cellStyle name="표준 50 6 2" xfId="6917"/>
    <cellStyle name="표준 50 6 2 2" xfId="6918"/>
    <cellStyle name="표준 50 6 2 2 2" xfId="6919"/>
    <cellStyle name="표준 50 6 2 3" xfId="6920"/>
    <cellStyle name="표준 50 6 3" xfId="6921"/>
    <cellStyle name="표준 50 6 3 2" xfId="6922"/>
    <cellStyle name="표준 50 6 4" xfId="6923"/>
    <cellStyle name="표준 50 7" xfId="6924"/>
    <cellStyle name="표준 50 7 2" xfId="6925"/>
    <cellStyle name="표준 50 7 2 2" xfId="6926"/>
    <cellStyle name="표준 50 7 3" xfId="6927"/>
    <cellStyle name="표준 50 8" xfId="6928"/>
    <cellStyle name="표준 50 8 2" xfId="6929"/>
    <cellStyle name="표준 50 9" xfId="6930"/>
    <cellStyle name="표준 51" xfId="6931"/>
    <cellStyle name="표준 51 2" xfId="6932"/>
    <cellStyle name="표준 51 2 2" xfId="6933"/>
    <cellStyle name="표준 51 2 2 2" xfId="6934"/>
    <cellStyle name="표준 51 2 2 2 2" xfId="6935"/>
    <cellStyle name="표준 51 2 2 2 2 2" xfId="6936"/>
    <cellStyle name="표준 51 2 2 2 2 2 2" xfId="6937"/>
    <cellStyle name="표준 51 2 2 2 2 2 2 2" xfId="6938"/>
    <cellStyle name="표준 51 2 2 2 2 2 2 2 2" xfId="6939"/>
    <cellStyle name="표준 51 2 2 2 2 2 2 3" xfId="6940"/>
    <cellStyle name="표준 51 2 2 2 2 2 3" xfId="6941"/>
    <cellStyle name="표준 51 2 2 2 2 2 3 2" xfId="6942"/>
    <cellStyle name="표준 51 2 2 2 2 2 4" xfId="6943"/>
    <cellStyle name="표준 51 2 2 2 2 3" xfId="6944"/>
    <cellStyle name="표준 51 2 2 2 2 3 2" xfId="6945"/>
    <cellStyle name="표준 51 2 2 2 2 3 2 2" xfId="6946"/>
    <cellStyle name="표준 51 2 2 2 2 3 3" xfId="6947"/>
    <cellStyle name="표준 51 2 2 2 2 4" xfId="6948"/>
    <cellStyle name="표준 51 2 2 2 2 4 2" xfId="6949"/>
    <cellStyle name="표준 51 2 2 2 2 5" xfId="6950"/>
    <cellStyle name="표준 51 2 2 2 3" xfId="6951"/>
    <cellStyle name="표준 51 2 2 2 3 2" xfId="6952"/>
    <cellStyle name="표준 51 2 2 2 3 2 2" xfId="6953"/>
    <cellStyle name="표준 51 2 2 2 3 2 2 2" xfId="6954"/>
    <cellStyle name="표준 51 2 2 2 3 2 3" xfId="6955"/>
    <cellStyle name="표준 51 2 2 2 3 3" xfId="6956"/>
    <cellStyle name="표준 51 2 2 2 3 3 2" xfId="6957"/>
    <cellStyle name="표준 51 2 2 2 3 4" xfId="6958"/>
    <cellStyle name="표준 51 2 2 2 4" xfId="6959"/>
    <cellStyle name="표준 51 2 2 2 4 2" xfId="6960"/>
    <cellStyle name="표준 51 2 2 2 4 2 2" xfId="6961"/>
    <cellStyle name="표준 51 2 2 2 4 3" xfId="6962"/>
    <cellStyle name="표준 51 2 2 2 5" xfId="6963"/>
    <cellStyle name="표준 51 2 2 2 5 2" xfId="6964"/>
    <cellStyle name="표준 51 2 2 2 6" xfId="6965"/>
    <cellStyle name="표준 51 2 2 3" xfId="6966"/>
    <cellStyle name="표준 51 2 2 3 2" xfId="6967"/>
    <cellStyle name="표준 51 2 2 3 2 2" xfId="6968"/>
    <cellStyle name="표준 51 2 2 3 2 2 2" xfId="6969"/>
    <cellStyle name="표준 51 2 2 3 2 2 2 2" xfId="6970"/>
    <cellStyle name="표준 51 2 2 3 2 2 3" xfId="6971"/>
    <cellStyle name="표준 51 2 2 3 2 3" xfId="6972"/>
    <cellStyle name="표준 51 2 2 3 2 3 2" xfId="6973"/>
    <cellStyle name="표준 51 2 2 3 2 4" xfId="6974"/>
    <cellStyle name="표준 51 2 2 3 3" xfId="6975"/>
    <cellStyle name="표준 51 2 2 3 3 2" xfId="6976"/>
    <cellStyle name="표준 51 2 2 3 3 2 2" xfId="6977"/>
    <cellStyle name="표준 51 2 2 3 3 3" xfId="6978"/>
    <cellStyle name="표준 51 2 2 3 4" xfId="6979"/>
    <cellStyle name="표준 51 2 2 3 4 2" xfId="6980"/>
    <cellStyle name="표준 51 2 2 3 5" xfId="6981"/>
    <cellStyle name="표준 51 2 2 4" xfId="6982"/>
    <cellStyle name="표준 51 2 2 4 2" xfId="6983"/>
    <cellStyle name="표준 51 2 2 4 2 2" xfId="6984"/>
    <cellStyle name="표준 51 2 2 4 2 2 2" xfId="6985"/>
    <cellStyle name="표준 51 2 2 4 2 3" xfId="6986"/>
    <cellStyle name="표준 51 2 2 4 3" xfId="6987"/>
    <cellStyle name="표준 51 2 2 4 3 2" xfId="6988"/>
    <cellStyle name="표준 51 2 2 4 4" xfId="6989"/>
    <cellStyle name="표준 51 2 2 5" xfId="6990"/>
    <cellStyle name="표준 51 2 2 5 2" xfId="6991"/>
    <cellStyle name="표준 51 2 2 5 2 2" xfId="6992"/>
    <cellStyle name="표준 51 2 2 5 3" xfId="6993"/>
    <cellStyle name="표준 51 2 2 6" xfId="6994"/>
    <cellStyle name="표준 51 2 2 6 2" xfId="6995"/>
    <cellStyle name="표준 51 2 2 7" xfId="6996"/>
    <cellStyle name="표준 51 2 3" xfId="6997"/>
    <cellStyle name="표준 51 2 3 2" xfId="6998"/>
    <cellStyle name="표준 51 2 3 2 2" xfId="6999"/>
    <cellStyle name="표준 51 2 3 2 2 2" xfId="7000"/>
    <cellStyle name="표준 51 2 3 2 2 2 2" xfId="7001"/>
    <cellStyle name="표준 51 2 3 2 2 2 2 2" xfId="7002"/>
    <cellStyle name="표준 51 2 3 2 2 2 3" xfId="7003"/>
    <cellStyle name="표준 51 2 3 2 2 3" xfId="7004"/>
    <cellStyle name="표준 51 2 3 2 2 3 2" xfId="7005"/>
    <cellStyle name="표준 51 2 3 2 2 4" xfId="7006"/>
    <cellStyle name="표준 51 2 3 2 3" xfId="7007"/>
    <cellStyle name="표준 51 2 3 2 3 2" xfId="7008"/>
    <cellStyle name="표준 51 2 3 2 3 2 2" xfId="7009"/>
    <cellStyle name="표준 51 2 3 2 3 3" xfId="7010"/>
    <cellStyle name="표준 51 2 3 2 4" xfId="7011"/>
    <cellStyle name="표준 51 2 3 2 4 2" xfId="7012"/>
    <cellStyle name="표준 51 2 3 2 5" xfId="7013"/>
    <cellStyle name="표준 51 2 3 3" xfId="7014"/>
    <cellStyle name="표준 51 2 3 3 2" xfId="7015"/>
    <cellStyle name="표준 51 2 3 3 2 2" xfId="7016"/>
    <cellStyle name="표준 51 2 3 3 2 2 2" xfId="7017"/>
    <cellStyle name="표준 51 2 3 3 2 3" xfId="7018"/>
    <cellStyle name="표준 51 2 3 3 3" xfId="7019"/>
    <cellStyle name="표준 51 2 3 3 3 2" xfId="7020"/>
    <cellStyle name="표준 51 2 3 3 4" xfId="7021"/>
    <cellStyle name="표준 51 2 3 4" xfId="7022"/>
    <cellStyle name="표준 51 2 3 4 2" xfId="7023"/>
    <cellStyle name="표준 51 2 3 4 2 2" xfId="7024"/>
    <cellStyle name="표준 51 2 3 4 3" xfId="7025"/>
    <cellStyle name="표준 51 2 3 5" xfId="7026"/>
    <cellStyle name="표준 51 2 3 5 2" xfId="7027"/>
    <cellStyle name="표준 51 2 3 6" xfId="7028"/>
    <cellStyle name="표준 51 2 4" xfId="7029"/>
    <cellStyle name="표준 51 2 4 2" xfId="7030"/>
    <cellStyle name="표준 51 2 4 2 2" xfId="7031"/>
    <cellStyle name="표준 51 2 4 2 2 2" xfId="7032"/>
    <cellStyle name="표준 51 2 4 2 2 2 2" xfId="7033"/>
    <cellStyle name="표준 51 2 4 2 2 3" xfId="7034"/>
    <cellStyle name="표준 51 2 4 2 3" xfId="7035"/>
    <cellStyle name="표준 51 2 4 2 3 2" xfId="7036"/>
    <cellStyle name="표준 51 2 4 2 4" xfId="7037"/>
    <cellStyle name="표준 51 2 4 3" xfId="7038"/>
    <cellStyle name="표준 51 2 4 3 2" xfId="7039"/>
    <cellStyle name="표준 51 2 4 3 2 2" xfId="7040"/>
    <cellStyle name="표준 51 2 4 3 3" xfId="7041"/>
    <cellStyle name="표준 51 2 4 4" xfId="7042"/>
    <cellStyle name="표준 51 2 4 4 2" xfId="7043"/>
    <cellStyle name="표준 51 2 4 5" xfId="7044"/>
    <cellStyle name="표준 51 2 5" xfId="7045"/>
    <cellStyle name="표준 51 2 5 2" xfId="7046"/>
    <cellStyle name="표준 51 2 5 2 2" xfId="7047"/>
    <cellStyle name="표준 51 2 5 2 2 2" xfId="7048"/>
    <cellStyle name="표준 51 2 5 2 3" xfId="7049"/>
    <cellStyle name="표준 51 2 5 3" xfId="7050"/>
    <cellStyle name="표준 51 2 5 3 2" xfId="7051"/>
    <cellStyle name="표준 51 2 5 4" xfId="7052"/>
    <cellStyle name="표준 51 2 6" xfId="7053"/>
    <cellStyle name="표준 51 2 6 2" xfId="7054"/>
    <cellStyle name="표준 51 2 6 2 2" xfId="7055"/>
    <cellStyle name="표준 51 2 6 3" xfId="7056"/>
    <cellStyle name="표준 51 2 7" xfId="7057"/>
    <cellStyle name="표준 51 2 7 2" xfId="7058"/>
    <cellStyle name="표준 51 2 8" xfId="7059"/>
    <cellStyle name="표준 51 3" xfId="7060"/>
    <cellStyle name="표준 51 3 2" xfId="7061"/>
    <cellStyle name="표준 51 3 2 2" xfId="7062"/>
    <cellStyle name="표준 51 3 2 2 2" xfId="7063"/>
    <cellStyle name="표준 51 3 2 2 2 2" xfId="7064"/>
    <cellStyle name="표준 51 3 2 2 2 2 2" xfId="7065"/>
    <cellStyle name="표준 51 3 2 2 2 2 2 2" xfId="7066"/>
    <cellStyle name="표준 51 3 2 2 2 2 3" xfId="7067"/>
    <cellStyle name="표준 51 3 2 2 2 3" xfId="7068"/>
    <cellStyle name="표준 51 3 2 2 2 3 2" xfId="7069"/>
    <cellStyle name="표준 51 3 2 2 2 4" xfId="7070"/>
    <cellStyle name="표준 51 3 2 2 3" xfId="7071"/>
    <cellStyle name="표준 51 3 2 2 3 2" xfId="7072"/>
    <cellStyle name="표준 51 3 2 2 3 2 2" xfId="7073"/>
    <cellStyle name="표준 51 3 2 2 3 3" xfId="7074"/>
    <cellStyle name="표준 51 3 2 2 4" xfId="7075"/>
    <cellStyle name="표준 51 3 2 2 4 2" xfId="7076"/>
    <cellStyle name="표준 51 3 2 2 5" xfId="7077"/>
    <cellStyle name="표준 51 3 2 3" xfId="7078"/>
    <cellStyle name="표준 51 3 2 3 2" xfId="7079"/>
    <cellStyle name="표준 51 3 2 3 2 2" xfId="7080"/>
    <cellStyle name="표준 51 3 2 3 2 2 2" xfId="7081"/>
    <cellStyle name="표준 51 3 2 3 2 3" xfId="7082"/>
    <cellStyle name="표준 51 3 2 3 3" xfId="7083"/>
    <cellStyle name="표준 51 3 2 3 3 2" xfId="7084"/>
    <cellStyle name="표준 51 3 2 3 4" xfId="7085"/>
    <cellStyle name="표준 51 3 2 4" xfId="7086"/>
    <cellStyle name="표준 51 3 2 4 2" xfId="7087"/>
    <cellStyle name="표준 51 3 2 4 2 2" xfId="7088"/>
    <cellStyle name="표준 51 3 2 4 3" xfId="7089"/>
    <cellStyle name="표준 51 3 2 5" xfId="7090"/>
    <cellStyle name="표준 51 3 2 5 2" xfId="7091"/>
    <cellStyle name="표준 51 3 2 6" xfId="7092"/>
    <cellStyle name="표준 51 3 3" xfId="7093"/>
    <cellStyle name="표준 51 3 3 2" xfId="7094"/>
    <cellStyle name="표준 51 3 3 2 2" xfId="7095"/>
    <cellStyle name="표준 51 3 3 2 2 2" xfId="7096"/>
    <cellStyle name="표준 51 3 3 2 2 2 2" xfId="7097"/>
    <cellStyle name="표준 51 3 3 2 2 3" xfId="7098"/>
    <cellStyle name="표준 51 3 3 2 3" xfId="7099"/>
    <cellStyle name="표준 51 3 3 2 3 2" xfId="7100"/>
    <cellStyle name="표준 51 3 3 2 4" xfId="7101"/>
    <cellStyle name="표준 51 3 3 3" xfId="7102"/>
    <cellStyle name="표준 51 3 3 3 2" xfId="7103"/>
    <cellStyle name="표준 51 3 3 3 2 2" xfId="7104"/>
    <cellStyle name="표준 51 3 3 3 3" xfId="7105"/>
    <cellStyle name="표준 51 3 3 4" xfId="7106"/>
    <cellStyle name="표준 51 3 3 4 2" xfId="7107"/>
    <cellStyle name="표준 51 3 3 5" xfId="7108"/>
    <cellStyle name="표준 51 3 4" xfId="7109"/>
    <cellStyle name="표준 51 3 4 2" xfId="7110"/>
    <cellStyle name="표준 51 3 4 2 2" xfId="7111"/>
    <cellStyle name="표준 51 3 4 2 2 2" xfId="7112"/>
    <cellStyle name="표준 51 3 4 2 3" xfId="7113"/>
    <cellStyle name="표준 51 3 4 3" xfId="7114"/>
    <cellStyle name="표준 51 3 4 3 2" xfId="7115"/>
    <cellStyle name="표준 51 3 4 4" xfId="7116"/>
    <cellStyle name="표준 51 3 5" xfId="7117"/>
    <cellStyle name="표준 51 3 5 2" xfId="7118"/>
    <cellStyle name="표준 51 3 5 2 2" xfId="7119"/>
    <cellStyle name="표준 51 3 5 3" xfId="7120"/>
    <cellStyle name="표준 51 3 6" xfId="7121"/>
    <cellStyle name="표준 51 3 6 2" xfId="7122"/>
    <cellStyle name="표준 51 3 7" xfId="7123"/>
    <cellStyle name="표준 51 4" xfId="7124"/>
    <cellStyle name="표준 51 4 2" xfId="7125"/>
    <cellStyle name="표준 51 4 2 2" xfId="7126"/>
    <cellStyle name="표준 51 4 2 2 2" xfId="7127"/>
    <cellStyle name="표준 51 4 2 2 2 2" xfId="7128"/>
    <cellStyle name="표준 51 4 2 2 2 2 2" xfId="7129"/>
    <cellStyle name="표준 51 4 2 2 2 3" xfId="7130"/>
    <cellStyle name="표준 51 4 2 2 3" xfId="7131"/>
    <cellStyle name="표준 51 4 2 2 3 2" xfId="7132"/>
    <cellStyle name="표준 51 4 2 2 4" xfId="7133"/>
    <cellStyle name="표준 51 4 2 3" xfId="7134"/>
    <cellStyle name="표준 51 4 2 3 2" xfId="7135"/>
    <cellStyle name="표준 51 4 2 3 2 2" xfId="7136"/>
    <cellStyle name="표준 51 4 2 3 3" xfId="7137"/>
    <cellStyle name="표준 51 4 2 4" xfId="7138"/>
    <cellStyle name="표준 51 4 2 4 2" xfId="7139"/>
    <cellStyle name="표준 51 4 2 5" xfId="7140"/>
    <cellStyle name="표준 51 4 3" xfId="7141"/>
    <cellStyle name="표준 51 4 3 2" xfId="7142"/>
    <cellStyle name="표준 51 4 3 2 2" xfId="7143"/>
    <cellStyle name="표준 51 4 3 2 2 2" xfId="7144"/>
    <cellStyle name="표준 51 4 3 2 3" xfId="7145"/>
    <cellStyle name="표준 51 4 3 3" xfId="7146"/>
    <cellStyle name="표준 51 4 3 3 2" xfId="7147"/>
    <cellStyle name="표준 51 4 3 4" xfId="7148"/>
    <cellStyle name="표준 51 4 4" xfId="7149"/>
    <cellStyle name="표준 51 4 4 2" xfId="7150"/>
    <cellStyle name="표준 51 4 4 2 2" xfId="7151"/>
    <cellStyle name="표준 51 4 4 3" xfId="7152"/>
    <cellStyle name="표준 51 4 5" xfId="7153"/>
    <cellStyle name="표준 51 4 5 2" xfId="7154"/>
    <cellStyle name="표준 51 4 6" xfId="7155"/>
    <cellStyle name="표준 51 5" xfId="7156"/>
    <cellStyle name="표준 51 5 2" xfId="7157"/>
    <cellStyle name="표준 51 5 2 2" xfId="7158"/>
    <cellStyle name="표준 51 5 2 2 2" xfId="7159"/>
    <cellStyle name="표준 51 5 2 2 2 2" xfId="7160"/>
    <cellStyle name="표준 51 5 2 2 3" xfId="7161"/>
    <cellStyle name="표준 51 5 2 3" xfId="7162"/>
    <cellStyle name="표준 51 5 2 3 2" xfId="7163"/>
    <cellStyle name="표준 51 5 2 4" xfId="7164"/>
    <cellStyle name="표준 51 5 3" xfId="7165"/>
    <cellStyle name="표준 51 5 3 2" xfId="7166"/>
    <cellStyle name="표준 51 5 3 2 2" xfId="7167"/>
    <cellStyle name="표준 51 5 3 3" xfId="7168"/>
    <cellStyle name="표준 51 5 4" xfId="7169"/>
    <cellStyle name="표준 51 5 4 2" xfId="7170"/>
    <cellStyle name="표준 51 5 5" xfId="7171"/>
    <cellStyle name="표준 51 6" xfId="7172"/>
    <cellStyle name="표준 51 6 2" xfId="7173"/>
    <cellStyle name="표준 51 6 2 2" xfId="7174"/>
    <cellStyle name="표준 51 6 2 2 2" xfId="7175"/>
    <cellStyle name="표준 51 6 2 3" xfId="7176"/>
    <cellStyle name="표준 51 6 3" xfId="7177"/>
    <cellStyle name="표준 51 6 3 2" xfId="7178"/>
    <cellStyle name="표준 51 6 4" xfId="7179"/>
    <cellStyle name="표준 51 7" xfId="7180"/>
    <cellStyle name="표준 51 7 2" xfId="7181"/>
    <cellStyle name="표준 51 7 2 2" xfId="7182"/>
    <cellStyle name="표준 51 7 3" xfId="7183"/>
    <cellStyle name="표준 51 8" xfId="7184"/>
    <cellStyle name="표준 51 8 2" xfId="7185"/>
    <cellStyle name="표준 51 9" xfId="7186"/>
    <cellStyle name="표준 52" xfId="7187"/>
    <cellStyle name="표준 52 2" xfId="7188"/>
    <cellStyle name="표준 52 2 2" xfId="7189"/>
    <cellStyle name="표준 52 2 2 2" xfId="7190"/>
    <cellStyle name="표준 52 2 2 2 2" xfId="7191"/>
    <cellStyle name="표준 52 2 2 2 2 2" xfId="7192"/>
    <cellStyle name="표준 52 2 2 2 2 2 2" xfId="7193"/>
    <cellStyle name="표준 52 2 2 2 2 2 2 2" xfId="7194"/>
    <cellStyle name="표준 52 2 2 2 2 2 2 2 2" xfId="7195"/>
    <cellStyle name="표준 52 2 2 2 2 2 2 3" xfId="7196"/>
    <cellStyle name="표준 52 2 2 2 2 2 3" xfId="7197"/>
    <cellStyle name="표준 52 2 2 2 2 2 3 2" xfId="7198"/>
    <cellStyle name="표준 52 2 2 2 2 2 4" xfId="7199"/>
    <cellStyle name="표준 52 2 2 2 2 3" xfId="7200"/>
    <cellStyle name="표준 52 2 2 2 2 3 2" xfId="7201"/>
    <cellStyle name="표준 52 2 2 2 2 3 2 2" xfId="7202"/>
    <cellStyle name="표준 52 2 2 2 2 3 3" xfId="7203"/>
    <cellStyle name="표준 52 2 2 2 2 4" xfId="7204"/>
    <cellStyle name="표준 52 2 2 2 2 4 2" xfId="7205"/>
    <cellStyle name="표준 52 2 2 2 2 5" xfId="7206"/>
    <cellStyle name="표준 52 2 2 2 3" xfId="7207"/>
    <cellStyle name="표준 52 2 2 2 3 2" xfId="7208"/>
    <cellStyle name="표준 52 2 2 2 3 2 2" xfId="7209"/>
    <cellStyle name="표준 52 2 2 2 3 2 2 2" xfId="7210"/>
    <cellStyle name="표준 52 2 2 2 3 2 3" xfId="7211"/>
    <cellStyle name="표준 52 2 2 2 3 3" xfId="7212"/>
    <cellStyle name="표준 52 2 2 2 3 3 2" xfId="7213"/>
    <cellStyle name="표준 52 2 2 2 3 4" xfId="7214"/>
    <cellStyle name="표준 52 2 2 2 4" xfId="7215"/>
    <cellStyle name="표준 52 2 2 2 4 2" xfId="7216"/>
    <cellStyle name="표준 52 2 2 2 4 2 2" xfId="7217"/>
    <cellStyle name="표준 52 2 2 2 4 3" xfId="7218"/>
    <cellStyle name="표준 52 2 2 2 5" xfId="7219"/>
    <cellStyle name="표준 52 2 2 2 5 2" xfId="7220"/>
    <cellStyle name="표준 52 2 2 2 6" xfId="7221"/>
    <cellStyle name="표준 52 2 2 3" xfId="7222"/>
    <cellStyle name="표준 52 2 2 3 2" xfId="7223"/>
    <cellStyle name="표준 52 2 2 3 2 2" xfId="7224"/>
    <cellStyle name="표준 52 2 2 3 2 2 2" xfId="7225"/>
    <cellStyle name="표준 52 2 2 3 2 2 2 2" xfId="7226"/>
    <cellStyle name="표준 52 2 2 3 2 2 3" xfId="7227"/>
    <cellStyle name="표준 52 2 2 3 2 3" xfId="7228"/>
    <cellStyle name="표준 52 2 2 3 2 3 2" xfId="7229"/>
    <cellStyle name="표준 52 2 2 3 2 4" xfId="7230"/>
    <cellStyle name="표준 52 2 2 3 3" xfId="7231"/>
    <cellStyle name="표준 52 2 2 3 3 2" xfId="7232"/>
    <cellStyle name="표준 52 2 2 3 3 2 2" xfId="7233"/>
    <cellStyle name="표준 52 2 2 3 3 3" xfId="7234"/>
    <cellStyle name="표준 52 2 2 3 4" xfId="7235"/>
    <cellStyle name="표준 52 2 2 3 4 2" xfId="7236"/>
    <cellStyle name="표준 52 2 2 3 5" xfId="7237"/>
    <cellStyle name="표준 52 2 2 4" xfId="7238"/>
    <cellStyle name="표준 52 2 2 4 2" xfId="7239"/>
    <cellStyle name="표준 52 2 2 4 2 2" xfId="7240"/>
    <cellStyle name="표준 52 2 2 4 2 2 2" xfId="7241"/>
    <cellStyle name="표준 52 2 2 4 2 3" xfId="7242"/>
    <cellStyle name="표준 52 2 2 4 3" xfId="7243"/>
    <cellStyle name="표준 52 2 2 4 3 2" xfId="7244"/>
    <cellStyle name="표준 52 2 2 4 4" xfId="7245"/>
    <cellStyle name="표준 52 2 2 5" xfId="7246"/>
    <cellStyle name="표준 52 2 2 5 2" xfId="7247"/>
    <cellStyle name="표준 52 2 2 5 2 2" xfId="7248"/>
    <cellStyle name="표준 52 2 2 5 3" xfId="7249"/>
    <cellStyle name="표준 52 2 2 6" xfId="7250"/>
    <cellStyle name="표준 52 2 2 6 2" xfId="7251"/>
    <cellStyle name="표준 52 2 2 7" xfId="7252"/>
    <cellStyle name="표준 52 2 3" xfId="7253"/>
    <cellStyle name="표준 52 2 3 2" xfId="7254"/>
    <cellStyle name="표준 52 2 3 2 2" xfId="7255"/>
    <cellStyle name="표준 52 2 3 2 2 2" xfId="7256"/>
    <cellStyle name="표준 52 2 3 2 2 2 2" xfId="7257"/>
    <cellStyle name="표준 52 2 3 2 2 2 2 2" xfId="7258"/>
    <cellStyle name="표준 52 2 3 2 2 2 3" xfId="7259"/>
    <cellStyle name="표준 52 2 3 2 2 3" xfId="7260"/>
    <cellStyle name="표준 52 2 3 2 2 3 2" xfId="7261"/>
    <cellStyle name="표준 52 2 3 2 2 4" xfId="7262"/>
    <cellStyle name="표준 52 2 3 2 3" xfId="7263"/>
    <cellStyle name="표준 52 2 3 2 3 2" xfId="7264"/>
    <cellStyle name="표준 52 2 3 2 3 2 2" xfId="7265"/>
    <cellStyle name="표준 52 2 3 2 3 3" xfId="7266"/>
    <cellStyle name="표준 52 2 3 2 4" xfId="7267"/>
    <cellStyle name="표준 52 2 3 2 4 2" xfId="7268"/>
    <cellStyle name="표준 52 2 3 2 5" xfId="7269"/>
    <cellStyle name="표준 52 2 3 3" xfId="7270"/>
    <cellStyle name="표준 52 2 3 3 2" xfId="7271"/>
    <cellStyle name="표준 52 2 3 3 2 2" xfId="7272"/>
    <cellStyle name="표준 52 2 3 3 2 2 2" xfId="7273"/>
    <cellStyle name="표준 52 2 3 3 2 3" xfId="7274"/>
    <cellStyle name="표준 52 2 3 3 3" xfId="7275"/>
    <cellStyle name="표준 52 2 3 3 3 2" xfId="7276"/>
    <cellStyle name="표준 52 2 3 3 4" xfId="7277"/>
    <cellStyle name="표준 52 2 3 4" xfId="7278"/>
    <cellStyle name="표준 52 2 3 4 2" xfId="7279"/>
    <cellStyle name="표준 52 2 3 4 2 2" xfId="7280"/>
    <cellStyle name="표준 52 2 3 4 3" xfId="7281"/>
    <cellStyle name="표준 52 2 3 5" xfId="7282"/>
    <cellStyle name="표준 52 2 3 5 2" xfId="7283"/>
    <cellStyle name="표준 52 2 3 6" xfId="7284"/>
    <cellStyle name="표준 52 2 4" xfId="7285"/>
    <cellStyle name="표준 52 2 4 2" xfId="7286"/>
    <cellStyle name="표준 52 2 4 2 2" xfId="7287"/>
    <cellStyle name="표준 52 2 4 2 2 2" xfId="7288"/>
    <cellStyle name="표준 52 2 4 2 2 2 2" xfId="7289"/>
    <cellStyle name="표준 52 2 4 2 2 3" xfId="7290"/>
    <cellStyle name="표준 52 2 4 2 3" xfId="7291"/>
    <cellStyle name="표준 52 2 4 2 3 2" xfId="7292"/>
    <cellStyle name="표준 52 2 4 2 4" xfId="7293"/>
    <cellStyle name="표준 52 2 4 3" xfId="7294"/>
    <cellStyle name="표준 52 2 4 3 2" xfId="7295"/>
    <cellStyle name="표준 52 2 4 3 2 2" xfId="7296"/>
    <cellStyle name="표준 52 2 4 3 3" xfId="7297"/>
    <cellStyle name="표준 52 2 4 4" xfId="7298"/>
    <cellStyle name="표준 52 2 4 4 2" xfId="7299"/>
    <cellStyle name="표준 52 2 4 5" xfId="7300"/>
    <cellStyle name="표준 52 2 5" xfId="7301"/>
    <cellStyle name="표준 52 2 5 2" xfId="7302"/>
    <cellStyle name="표준 52 2 5 2 2" xfId="7303"/>
    <cellStyle name="표준 52 2 5 2 2 2" xfId="7304"/>
    <cellStyle name="표준 52 2 5 2 3" xfId="7305"/>
    <cellStyle name="표준 52 2 5 3" xfId="7306"/>
    <cellStyle name="표준 52 2 5 3 2" xfId="7307"/>
    <cellStyle name="표준 52 2 5 4" xfId="7308"/>
    <cellStyle name="표준 52 2 6" xfId="7309"/>
    <cellStyle name="표준 52 2 6 2" xfId="7310"/>
    <cellStyle name="표준 52 2 6 2 2" xfId="7311"/>
    <cellStyle name="표준 52 2 6 3" xfId="7312"/>
    <cellStyle name="표준 52 2 7" xfId="7313"/>
    <cellStyle name="표준 52 2 7 2" xfId="7314"/>
    <cellStyle name="표준 52 2 8" xfId="7315"/>
    <cellStyle name="표준 52 3" xfId="7316"/>
    <cellStyle name="표준 52 3 2" xfId="7317"/>
    <cellStyle name="표준 52 3 2 2" xfId="7318"/>
    <cellStyle name="표준 52 3 2 2 2" xfId="7319"/>
    <cellStyle name="표준 52 3 2 2 2 2" xfId="7320"/>
    <cellStyle name="표준 52 3 2 2 2 2 2" xfId="7321"/>
    <cellStyle name="표준 52 3 2 2 2 2 2 2" xfId="7322"/>
    <cellStyle name="표준 52 3 2 2 2 2 3" xfId="7323"/>
    <cellStyle name="표준 52 3 2 2 2 3" xfId="7324"/>
    <cellStyle name="표준 52 3 2 2 2 3 2" xfId="7325"/>
    <cellStyle name="표준 52 3 2 2 2 4" xfId="7326"/>
    <cellStyle name="표준 52 3 2 2 3" xfId="7327"/>
    <cellStyle name="표준 52 3 2 2 3 2" xfId="7328"/>
    <cellStyle name="표준 52 3 2 2 3 2 2" xfId="7329"/>
    <cellStyle name="표준 52 3 2 2 3 3" xfId="7330"/>
    <cellStyle name="표준 52 3 2 2 4" xfId="7331"/>
    <cellStyle name="표준 52 3 2 2 4 2" xfId="7332"/>
    <cellStyle name="표준 52 3 2 2 5" xfId="7333"/>
    <cellStyle name="표준 52 3 2 3" xfId="7334"/>
    <cellStyle name="표준 52 3 2 3 2" xfId="7335"/>
    <cellStyle name="표준 52 3 2 3 2 2" xfId="7336"/>
    <cellStyle name="표준 52 3 2 3 2 2 2" xfId="7337"/>
    <cellStyle name="표준 52 3 2 3 2 3" xfId="7338"/>
    <cellStyle name="표준 52 3 2 3 3" xfId="7339"/>
    <cellStyle name="표준 52 3 2 3 3 2" xfId="7340"/>
    <cellStyle name="표준 52 3 2 3 4" xfId="7341"/>
    <cellStyle name="표준 52 3 2 4" xfId="7342"/>
    <cellStyle name="표준 52 3 2 4 2" xfId="7343"/>
    <cellStyle name="표준 52 3 2 4 2 2" xfId="7344"/>
    <cellStyle name="표준 52 3 2 4 3" xfId="7345"/>
    <cellStyle name="표준 52 3 2 5" xfId="7346"/>
    <cellStyle name="표준 52 3 2 5 2" xfId="7347"/>
    <cellStyle name="표준 52 3 2 6" xfId="7348"/>
    <cellStyle name="표준 52 3 3" xfId="7349"/>
    <cellStyle name="표준 52 3 3 2" xfId="7350"/>
    <cellStyle name="표준 52 3 3 2 2" xfId="7351"/>
    <cellStyle name="표준 52 3 3 2 2 2" xfId="7352"/>
    <cellStyle name="표준 52 3 3 2 2 2 2" xfId="7353"/>
    <cellStyle name="표준 52 3 3 2 2 3" xfId="7354"/>
    <cellStyle name="표준 52 3 3 2 3" xfId="7355"/>
    <cellStyle name="표준 52 3 3 2 3 2" xfId="7356"/>
    <cellStyle name="표준 52 3 3 2 4" xfId="7357"/>
    <cellStyle name="표준 52 3 3 3" xfId="7358"/>
    <cellStyle name="표준 52 3 3 3 2" xfId="7359"/>
    <cellStyle name="표준 52 3 3 3 2 2" xfId="7360"/>
    <cellStyle name="표준 52 3 3 3 3" xfId="7361"/>
    <cellStyle name="표준 52 3 3 4" xfId="7362"/>
    <cellStyle name="표준 52 3 3 4 2" xfId="7363"/>
    <cellStyle name="표준 52 3 3 5" xfId="7364"/>
    <cellStyle name="표준 52 3 4" xfId="7365"/>
    <cellStyle name="표준 52 3 4 2" xfId="7366"/>
    <cellStyle name="표준 52 3 4 2 2" xfId="7367"/>
    <cellStyle name="표준 52 3 4 2 2 2" xfId="7368"/>
    <cellStyle name="표준 52 3 4 2 3" xfId="7369"/>
    <cellStyle name="표준 52 3 4 3" xfId="7370"/>
    <cellStyle name="표준 52 3 4 3 2" xfId="7371"/>
    <cellStyle name="표준 52 3 4 4" xfId="7372"/>
    <cellStyle name="표준 52 3 5" xfId="7373"/>
    <cellStyle name="표준 52 3 5 2" xfId="7374"/>
    <cellStyle name="표준 52 3 5 2 2" xfId="7375"/>
    <cellStyle name="표준 52 3 5 3" xfId="7376"/>
    <cellStyle name="표준 52 3 6" xfId="7377"/>
    <cellStyle name="표준 52 3 6 2" xfId="7378"/>
    <cellStyle name="표준 52 3 7" xfId="7379"/>
    <cellStyle name="표준 52 4" xfId="7380"/>
    <cellStyle name="표준 52 4 2" xfId="7381"/>
    <cellStyle name="표준 52 4 2 2" xfId="7382"/>
    <cellStyle name="표준 52 4 2 2 2" xfId="7383"/>
    <cellStyle name="표준 52 4 2 2 2 2" xfId="7384"/>
    <cellStyle name="표준 52 4 2 2 2 2 2" xfId="7385"/>
    <cellStyle name="표준 52 4 2 2 2 3" xfId="7386"/>
    <cellStyle name="표준 52 4 2 2 3" xfId="7387"/>
    <cellStyle name="표준 52 4 2 2 3 2" xfId="7388"/>
    <cellStyle name="표준 52 4 2 2 4" xfId="7389"/>
    <cellStyle name="표준 52 4 2 3" xfId="7390"/>
    <cellStyle name="표준 52 4 2 3 2" xfId="7391"/>
    <cellStyle name="표준 52 4 2 3 2 2" xfId="7392"/>
    <cellStyle name="표준 52 4 2 3 3" xfId="7393"/>
    <cellStyle name="표준 52 4 2 4" xfId="7394"/>
    <cellStyle name="표준 52 4 2 4 2" xfId="7395"/>
    <cellStyle name="표준 52 4 2 5" xfId="7396"/>
    <cellStyle name="표준 52 4 3" xfId="7397"/>
    <cellStyle name="표준 52 4 3 2" xfId="7398"/>
    <cellStyle name="표준 52 4 3 2 2" xfId="7399"/>
    <cellStyle name="표준 52 4 3 2 2 2" xfId="7400"/>
    <cellStyle name="표준 52 4 3 2 3" xfId="7401"/>
    <cellStyle name="표준 52 4 3 3" xfId="7402"/>
    <cellStyle name="표준 52 4 3 3 2" xfId="7403"/>
    <cellStyle name="표준 52 4 3 4" xfId="7404"/>
    <cellStyle name="표준 52 4 4" xfId="7405"/>
    <cellStyle name="표준 52 4 4 2" xfId="7406"/>
    <cellStyle name="표준 52 4 4 2 2" xfId="7407"/>
    <cellStyle name="표준 52 4 4 3" xfId="7408"/>
    <cellStyle name="표준 52 4 5" xfId="7409"/>
    <cellStyle name="표준 52 4 5 2" xfId="7410"/>
    <cellStyle name="표준 52 4 6" xfId="7411"/>
    <cellStyle name="표준 52 5" xfId="7412"/>
    <cellStyle name="표준 52 5 2" xfId="7413"/>
    <cellStyle name="표준 52 5 2 2" xfId="7414"/>
    <cellStyle name="표준 52 5 2 2 2" xfId="7415"/>
    <cellStyle name="표준 52 5 2 2 2 2" xfId="7416"/>
    <cellStyle name="표준 52 5 2 2 3" xfId="7417"/>
    <cellStyle name="표준 52 5 2 3" xfId="7418"/>
    <cellStyle name="표준 52 5 2 3 2" xfId="7419"/>
    <cellStyle name="표준 52 5 2 4" xfId="7420"/>
    <cellStyle name="표준 52 5 3" xfId="7421"/>
    <cellStyle name="표준 52 5 3 2" xfId="7422"/>
    <cellStyle name="표준 52 5 3 2 2" xfId="7423"/>
    <cellStyle name="표준 52 5 3 3" xfId="7424"/>
    <cellStyle name="표준 52 5 4" xfId="7425"/>
    <cellStyle name="표준 52 5 4 2" xfId="7426"/>
    <cellStyle name="표준 52 5 5" xfId="7427"/>
    <cellStyle name="표준 52 6" xfId="7428"/>
    <cellStyle name="표준 52 6 2" xfId="7429"/>
    <cellStyle name="표준 52 6 2 2" xfId="7430"/>
    <cellStyle name="표준 52 6 2 2 2" xfId="7431"/>
    <cellStyle name="표준 52 6 2 3" xfId="7432"/>
    <cellStyle name="표준 52 6 3" xfId="7433"/>
    <cellStyle name="표준 52 6 3 2" xfId="7434"/>
    <cellStyle name="표준 52 6 4" xfId="7435"/>
    <cellStyle name="표준 52 7" xfId="7436"/>
    <cellStyle name="표준 52 7 2" xfId="7437"/>
    <cellStyle name="표준 52 7 2 2" xfId="7438"/>
    <cellStyle name="표준 52 7 3" xfId="7439"/>
    <cellStyle name="표준 52 8" xfId="7440"/>
    <cellStyle name="표준 52 8 2" xfId="7441"/>
    <cellStyle name="표준 52 9" xfId="7442"/>
    <cellStyle name="표준 53" xfId="7443"/>
    <cellStyle name="표준 53 2" xfId="7444"/>
    <cellStyle name="표준 53 2 2" xfId="7445"/>
    <cellStyle name="표준 53 2 2 2" xfId="7446"/>
    <cellStyle name="표준 53 2 2 2 2" xfId="7447"/>
    <cellStyle name="표준 53 2 2 2 2 2" xfId="7448"/>
    <cellStyle name="표준 53 2 2 2 2 2 2" xfId="7449"/>
    <cellStyle name="표준 53 2 2 2 2 2 2 2" xfId="7450"/>
    <cellStyle name="표준 53 2 2 2 2 2 2 2 2" xfId="7451"/>
    <cellStyle name="표준 53 2 2 2 2 2 2 3" xfId="7452"/>
    <cellStyle name="표준 53 2 2 2 2 2 3" xfId="7453"/>
    <cellStyle name="표준 53 2 2 2 2 2 3 2" xfId="7454"/>
    <cellStyle name="표준 53 2 2 2 2 2 4" xfId="7455"/>
    <cellStyle name="표준 53 2 2 2 2 3" xfId="7456"/>
    <cellStyle name="표준 53 2 2 2 2 3 2" xfId="7457"/>
    <cellStyle name="표준 53 2 2 2 2 3 2 2" xfId="7458"/>
    <cellStyle name="표준 53 2 2 2 2 3 3" xfId="7459"/>
    <cellStyle name="표준 53 2 2 2 2 4" xfId="7460"/>
    <cellStyle name="표준 53 2 2 2 2 4 2" xfId="7461"/>
    <cellStyle name="표준 53 2 2 2 2 5" xfId="7462"/>
    <cellStyle name="표준 53 2 2 2 3" xfId="7463"/>
    <cellStyle name="표준 53 2 2 2 3 2" xfId="7464"/>
    <cellStyle name="표준 53 2 2 2 3 2 2" xfId="7465"/>
    <cellStyle name="표준 53 2 2 2 3 2 2 2" xfId="7466"/>
    <cellStyle name="표준 53 2 2 2 3 2 3" xfId="7467"/>
    <cellStyle name="표준 53 2 2 2 3 3" xfId="7468"/>
    <cellStyle name="표준 53 2 2 2 3 3 2" xfId="7469"/>
    <cellStyle name="표준 53 2 2 2 3 4" xfId="7470"/>
    <cellStyle name="표준 53 2 2 2 4" xfId="7471"/>
    <cellStyle name="표준 53 2 2 2 4 2" xfId="7472"/>
    <cellStyle name="표준 53 2 2 2 4 2 2" xfId="7473"/>
    <cellStyle name="표준 53 2 2 2 4 3" xfId="7474"/>
    <cellStyle name="표준 53 2 2 2 5" xfId="7475"/>
    <cellStyle name="표준 53 2 2 2 5 2" xfId="7476"/>
    <cellStyle name="표준 53 2 2 2 6" xfId="7477"/>
    <cellStyle name="표준 53 2 2 3" xfId="7478"/>
    <cellStyle name="표준 53 2 2 3 2" xfId="7479"/>
    <cellStyle name="표준 53 2 2 3 2 2" xfId="7480"/>
    <cellStyle name="표준 53 2 2 3 2 2 2" xfId="7481"/>
    <cellStyle name="표준 53 2 2 3 2 2 2 2" xfId="7482"/>
    <cellStyle name="표준 53 2 2 3 2 2 3" xfId="7483"/>
    <cellStyle name="표준 53 2 2 3 2 3" xfId="7484"/>
    <cellStyle name="표준 53 2 2 3 2 3 2" xfId="7485"/>
    <cellStyle name="표준 53 2 2 3 2 4" xfId="7486"/>
    <cellStyle name="표준 53 2 2 3 3" xfId="7487"/>
    <cellStyle name="표준 53 2 2 3 3 2" xfId="7488"/>
    <cellStyle name="표준 53 2 2 3 3 2 2" xfId="7489"/>
    <cellStyle name="표준 53 2 2 3 3 3" xfId="7490"/>
    <cellStyle name="표준 53 2 2 3 4" xfId="7491"/>
    <cellStyle name="표준 53 2 2 3 4 2" xfId="7492"/>
    <cellStyle name="표준 53 2 2 3 5" xfId="7493"/>
    <cellStyle name="표준 53 2 2 4" xfId="7494"/>
    <cellStyle name="표준 53 2 2 4 2" xfId="7495"/>
    <cellStyle name="표준 53 2 2 4 2 2" xfId="7496"/>
    <cellStyle name="표준 53 2 2 4 2 2 2" xfId="7497"/>
    <cellStyle name="표준 53 2 2 4 2 3" xfId="7498"/>
    <cellStyle name="표준 53 2 2 4 3" xfId="7499"/>
    <cellStyle name="표준 53 2 2 4 3 2" xfId="7500"/>
    <cellStyle name="표준 53 2 2 4 4" xfId="7501"/>
    <cellStyle name="표준 53 2 2 5" xfId="7502"/>
    <cellStyle name="표준 53 2 2 5 2" xfId="7503"/>
    <cellStyle name="표준 53 2 2 5 2 2" xfId="7504"/>
    <cellStyle name="표준 53 2 2 5 3" xfId="7505"/>
    <cellStyle name="표준 53 2 2 6" xfId="7506"/>
    <cellStyle name="표준 53 2 2 6 2" xfId="7507"/>
    <cellStyle name="표준 53 2 2 7" xfId="7508"/>
    <cellStyle name="표준 53 2 3" xfId="7509"/>
    <cellStyle name="표준 53 2 3 2" xfId="7510"/>
    <cellStyle name="표준 53 2 3 2 2" xfId="7511"/>
    <cellStyle name="표준 53 2 3 2 2 2" xfId="7512"/>
    <cellStyle name="표준 53 2 3 2 2 2 2" xfId="7513"/>
    <cellStyle name="표준 53 2 3 2 2 2 2 2" xfId="7514"/>
    <cellStyle name="표준 53 2 3 2 2 2 3" xfId="7515"/>
    <cellStyle name="표준 53 2 3 2 2 3" xfId="7516"/>
    <cellStyle name="표준 53 2 3 2 2 3 2" xfId="7517"/>
    <cellStyle name="표준 53 2 3 2 2 4" xfId="7518"/>
    <cellStyle name="표준 53 2 3 2 3" xfId="7519"/>
    <cellStyle name="표준 53 2 3 2 3 2" xfId="7520"/>
    <cellStyle name="표준 53 2 3 2 3 2 2" xfId="7521"/>
    <cellStyle name="표준 53 2 3 2 3 3" xfId="7522"/>
    <cellStyle name="표준 53 2 3 2 4" xfId="7523"/>
    <cellStyle name="표준 53 2 3 2 4 2" xfId="7524"/>
    <cellStyle name="표준 53 2 3 2 5" xfId="7525"/>
    <cellStyle name="표준 53 2 3 3" xfId="7526"/>
    <cellStyle name="표준 53 2 3 3 2" xfId="7527"/>
    <cellStyle name="표준 53 2 3 3 2 2" xfId="7528"/>
    <cellStyle name="표준 53 2 3 3 2 2 2" xfId="7529"/>
    <cellStyle name="표준 53 2 3 3 2 3" xfId="7530"/>
    <cellStyle name="표준 53 2 3 3 3" xfId="7531"/>
    <cellStyle name="표준 53 2 3 3 3 2" xfId="7532"/>
    <cellStyle name="표준 53 2 3 3 4" xfId="7533"/>
    <cellStyle name="표준 53 2 3 4" xfId="7534"/>
    <cellStyle name="표준 53 2 3 4 2" xfId="7535"/>
    <cellStyle name="표준 53 2 3 4 2 2" xfId="7536"/>
    <cellStyle name="표준 53 2 3 4 3" xfId="7537"/>
    <cellStyle name="표준 53 2 3 5" xfId="7538"/>
    <cellStyle name="표준 53 2 3 5 2" xfId="7539"/>
    <cellStyle name="표준 53 2 3 6" xfId="7540"/>
    <cellStyle name="표준 53 2 4" xfId="7541"/>
    <cellStyle name="표준 53 2 4 2" xfId="7542"/>
    <cellStyle name="표준 53 2 4 2 2" xfId="7543"/>
    <cellStyle name="표준 53 2 4 2 2 2" xfId="7544"/>
    <cellStyle name="표준 53 2 4 2 2 2 2" xfId="7545"/>
    <cellStyle name="표준 53 2 4 2 2 3" xfId="7546"/>
    <cellStyle name="표준 53 2 4 2 3" xfId="7547"/>
    <cellStyle name="표준 53 2 4 2 3 2" xfId="7548"/>
    <cellStyle name="표준 53 2 4 2 4" xfId="7549"/>
    <cellStyle name="표준 53 2 4 3" xfId="7550"/>
    <cellStyle name="표준 53 2 4 3 2" xfId="7551"/>
    <cellStyle name="표준 53 2 4 3 2 2" xfId="7552"/>
    <cellStyle name="표준 53 2 4 3 3" xfId="7553"/>
    <cellStyle name="표준 53 2 4 4" xfId="7554"/>
    <cellStyle name="표준 53 2 4 4 2" xfId="7555"/>
    <cellStyle name="표준 53 2 4 5" xfId="7556"/>
    <cellStyle name="표준 53 2 5" xfId="7557"/>
    <cellStyle name="표준 53 2 5 2" xfId="7558"/>
    <cellStyle name="표준 53 2 5 2 2" xfId="7559"/>
    <cellStyle name="표준 53 2 5 2 2 2" xfId="7560"/>
    <cellStyle name="표준 53 2 5 2 3" xfId="7561"/>
    <cellStyle name="표준 53 2 5 3" xfId="7562"/>
    <cellStyle name="표준 53 2 5 3 2" xfId="7563"/>
    <cellStyle name="표준 53 2 5 4" xfId="7564"/>
    <cellStyle name="표준 53 2 6" xfId="7565"/>
    <cellStyle name="표준 53 2 6 2" xfId="7566"/>
    <cellStyle name="표준 53 2 6 2 2" xfId="7567"/>
    <cellStyle name="표준 53 2 6 3" xfId="7568"/>
    <cellStyle name="표준 53 2 7" xfId="7569"/>
    <cellStyle name="표준 53 2 7 2" xfId="7570"/>
    <cellStyle name="표준 53 2 8" xfId="7571"/>
    <cellStyle name="표준 53 3" xfId="7572"/>
    <cellStyle name="표준 53 3 2" xfId="7573"/>
    <cellStyle name="표준 53 3 2 2" xfId="7574"/>
    <cellStyle name="표준 53 3 2 2 2" xfId="7575"/>
    <cellStyle name="표준 53 3 2 2 2 2" xfId="7576"/>
    <cellStyle name="표준 53 3 2 2 2 2 2" xfId="7577"/>
    <cellStyle name="표준 53 3 2 2 2 2 2 2" xfId="7578"/>
    <cellStyle name="표준 53 3 2 2 2 2 3" xfId="7579"/>
    <cellStyle name="표준 53 3 2 2 2 3" xfId="7580"/>
    <cellStyle name="표준 53 3 2 2 2 3 2" xfId="7581"/>
    <cellStyle name="표준 53 3 2 2 2 4" xfId="7582"/>
    <cellStyle name="표준 53 3 2 2 3" xfId="7583"/>
    <cellStyle name="표준 53 3 2 2 3 2" xfId="7584"/>
    <cellStyle name="표준 53 3 2 2 3 2 2" xfId="7585"/>
    <cellStyle name="표준 53 3 2 2 3 3" xfId="7586"/>
    <cellStyle name="표준 53 3 2 2 4" xfId="7587"/>
    <cellStyle name="표준 53 3 2 2 4 2" xfId="7588"/>
    <cellStyle name="표준 53 3 2 2 5" xfId="7589"/>
    <cellStyle name="표준 53 3 2 3" xfId="7590"/>
    <cellStyle name="표준 53 3 2 3 2" xfId="7591"/>
    <cellStyle name="표준 53 3 2 3 2 2" xfId="7592"/>
    <cellStyle name="표준 53 3 2 3 2 2 2" xfId="7593"/>
    <cellStyle name="표준 53 3 2 3 2 3" xfId="7594"/>
    <cellStyle name="표준 53 3 2 3 3" xfId="7595"/>
    <cellStyle name="표준 53 3 2 3 3 2" xfId="7596"/>
    <cellStyle name="표준 53 3 2 3 4" xfId="7597"/>
    <cellStyle name="표준 53 3 2 4" xfId="7598"/>
    <cellStyle name="표준 53 3 2 4 2" xfId="7599"/>
    <cellStyle name="표준 53 3 2 4 2 2" xfId="7600"/>
    <cellStyle name="표준 53 3 2 4 3" xfId="7601"/>
    <cellStyle name="표준 53 3 2 5" xfId="7602"/>
    <cellStyle name="표준 53 3 2 5 2" xfId="7603"/>
    <cellStyle name="표준 53 3 2 6" xfId="7604"/>
    <cellStyle name="표준 53 3 3" xfId="7605"/>
    <cellStyle name="표준 53 3 3 2" xfId="7606"/>
    <cellStyle name="표준 53 3 3 2 2" xfId="7607"/>
    <cellStyle name="표준 53 3 3 2 2 2" xfId="7608"/>
    <cellStyle name="표준 53 3 3 2 2 2 2" xfId="7609"/>
    <cellStyle name="표준 53 3 3 2 2 3" xfId="7610"/>
    <cellStyle name="표준 53 3 3 2 3" xfId="7611"/>
    <cellStyle name="표준 53 3 3 2 3 2" xfId="7612"/>
    <cellStyle name="표준 53 3 3 2 4" xfId="7613"/>
    <cellStyle name="표준 53 3 3 3" xfId="7614"/>
    <cellStyle name="표준 53 3 3 3 2" xfId="7615"/>
    <cellStyle name="표준 53 3 3 3 2 2" xfId="7616"/>
    <cellStyle name="표준 53 3 3 3 3" xfId="7617"/>
    <cellStyle name="표준 53 3 3 4" xfId="7618"/>
    <cellStyle name="표준 53 3 3 4 2" xfId="7619"/>
    <cellStyle name="표준 53 3 3 5" xfId="7620"/>
    <cellStyle name="표준 53 3 4" xfId="7621"/>
    <cellStyle name="표준 53 3 4 2" xfId="7622"/>
    <cellStyle name="표준 53 3 4 2 2" xfId="7623"/>
    <cellStyle name="표준 53 3 4 2 2 2" xfId="7624"/>
    <cellStyle name="표준 53 3 4 2 3" xfId="7625"/>
    <cellStyle name="표준 53 3 4 3" xfId="7626"/>
    <cellStyle name="표준 53 3 4 3 2" xfId="7627"/>
    <cellStyle name="표준 53 3 4 4" xfId="7628"/>
    <cellStyle name="표준 53 3 5" xfId="7629"/>
    <cellStyle name="표준 53 3 5 2" xfId="7630"/>
    <cellStyle name="표준 53 3 5 2 2" xfId="7631"/>
    <cellStyle name="표준 53 3 5 3" xfId="7632"/>
    <cellStyle name="표준 53 3 6" xfId="7633"/>
    <cellStyle name="표준 53 3 6 2" xfId="7634"/>
    <cellStyle name="표준 53 3 7" xfId="7635"/>
    <cellStyle name="표준 53 4" xfId="7636"/>
    <cellStyle name="표준 53 4 2" xfId="7637"/>
    <cellStyle name="표준 53 4 2 2" xfId="7638"/>
    <cellStyle name="표준 53 4 2 2 2" xfId="7639"/>
    <cellStyle name="표준 53 4 2 2 2 2" xfId="7640"/>
    <cellStyle name="표준 53 4 2 2 2 2 2" xfId="7641"/>
    <cellStyle name="표준 53 4 2 2 2 3" xfId="7642"/>
    <cellStyle name="표준 53 4 2 2 3" xfId="7643"/>
    <cellStyle name="표준 53 4 2 2 3 2" xfId="7644"/>
    <cellStyle name="표준 53 4 2 2 4" xfId="7645"/>
    <cellStyle name="표준 53 4 2 3" xfId="7646"/>
    <cellStyle name="표준 53 4 2 3 2" xfId="7647"/>
    <cellStyle name="표준 53 4 2 3 2 2" xfId="7648"/>
    <cellStyle name="표준 53 4 2 3 3" xfId="7649"/>
    <cellStyle name="표준 53 4 2 4" xfId="7650"/>
    <cellStyle name="표준 53 4 2 4 2" xfId="7651"/>
    <cellStyle name="표준 53 4 2 5" xfId="7652"/>
    <cellStyle name="표준 53 4 3" xfId="7653"/>
    <cellStyle name="표준 53 4 3 2" xfId="7654"/>
    <cellStyle name="표준 53 4 3 2 2" xfId="7655"/>
    <cellStyle name="표준 53 4 3 2 2 2" xfId="7656"/>
    <cellStyle name="표준 53 4 3 2 3" xfId="7657"/>
    <cellStyle name="표준 53 4 3 3" xfId="7658"/>
    <cellStyle name="표준 53 4 3 3 2" xfId="7659"/>
    <cellStyle name="표준 53 4 3 4" xfId="7660"/>
    <cellStyle name="표준 53 4 4" xfId="7661"/>
    <cellStyle name="표준 53 4 4 2" xfId="7662"/>
    <cellStyle name="표준 53 4 4 2 2" xfId="7663"/>
    <cellStyle name="표준 53 4 4 3" xfId="7664"/>
    <cellStyle name="표준 53 4 5" xfId="7665"/>
    <cellStyle name="표준 53 4 5 2" xfId="7666"/>
    <cellStyle name="표준 53 4 6" xfId="7667"/>
    <cellStyle name="표준 53 5" xfId="7668"/>
    <cellStyle name="표준 53 5 2" xfId="7669"/>
    <cellStyle name="표준 53 5 2 2" xfId="7670"/>
    <cellStyle name="표준 53 5 2 2 2" xfId="7671"/>
    <cellStyle name="표준 53 5 2 2 2 2" xfId="7672"/>
    <cellStyle name="표준 53 5 2 2 3" xfId="7673"/>
    <cellStyle name="표준 53 5 2 3" xfId="7674"/>
    <cellStyle name="표준 53 5 2 3 2" xfId="7675"/>
    <cellStyle name="표준 53 5 2 4" xfId="7676"/>
    <cellStyle name="표준 53 5 3" xfId="7677"/>
    <cellStyle name="표준 53 5 3 2" xfId="7678"/>
    <cellStyle name="표준 53 5 3 2 2" xfId="7679"/>
    <cellStyle name="표준 53 5 3 3" xfId="7680"/>
    <cellStyle name="표준 53 5 4" xfId="7681"/>
    <cellStyle name="표준 53 5 4 2" xfId="7682"/>
    <cellStyle name="표준 53 5 5" xfId="7683"/>
    <cellStyle name="표준 53 6" xfId="7684"/>
    <cellStyle name="표준 53 6 2" xfId="7685"/>
    <cellStyle name="표준 53 6 2 2" xfId="7686"/>
    <cellStyle name="표준 53 6 2 2 2" xfId="7687"/>
    <cellStyle name="표준 53 6 2 3" xfId="7688"/>
    <cellStyle name="표준 53 6 3" xfId="7689"/>
    <cellStyle name="표준 53 6 3 2" xfId="7690"/>
    <cellStyle name="표준 53 6 4" xfId="7691"/>
    <cellStyle name="표준 53 7" xfId="7692"/>
    <cellStyle name="표준 53 7 2" xfId="7693"/>
    <cellStyle name="표준 53 7 2 2" xfId="7694"/>
    <cellStyle name="표준 53 7 3" xfId="7695"/>
    <cellStyle name="표준 53 8" xfId="7696"/>
    <cellStyle name="표준 53 8 2" xfId="7697"/>
    <cellStyle name="표준 53 9" xfId="7698"/>
    <cellStyle name="표준 54" xfId="7699"/>
    <cellStyle name="표준 54 2" xfId="7700"/>
    <cellStyle name="표준 54 2 2" xfId="7701"/>
    <cellStyle name="표준 54 2 2 2" xfId="7702"/>
    <cellStyle name="표준 54 2 2 2 2" xfId="7703"/>
    <cellStyle name="표준 54 2 2 2 2 2" xfId="7704"/>
    <cellStyle name="표준 54 2 2 2 2 2 2" xfId="7705"/>
    <cellStyle name="표준 54 2 2 2 2 2 2 2" xfId="7706"/>
    <cellStyle name="표준 54 2 2 2 2 2 2 2 2" xfId="7707"/>
    <cellStyle name="표준 54 2 2 2 2 2 2 3" xfId="7708"/>
    <cellStyle name="표준 54 2 2 2 2 2 3" xfId="7709"/>
    <cellStyle name="표준 54 2 2 2 2 2 3 2" xfId="7710"/>
    <cellStyle name="표준 54 2 2 2 2 2 4" xfId="7711"/>
    <cellStyle name="표준 54 2 2 2 2 3" xfId="7712"/>
    <cellStyle name="표준 54 2 2 2 2 3 2" xfId="7713"/>
    <cellStyle name="표준 54 2 2 2 2 3 2 2" xfId="7714"/>
    <cellStyle name="표준 54 2 2 2 2 3 3" xfId="7715"/>
    <cellStyle name="표준 54 2 2 2 2 4" xfId="7716"/>
    <cellStyle name="표준 54 2 2 2 2 4 2" xfId="7717"/>
    <cellStyle name="표준 54 2 2 2 2 5" xfId="7718"/>
    <cellStyle name="표준 54 2 2 2 3" xfId="7719"/>
    <cellStyle name="표준 54 2 2 2 3 2" xfId="7720"/>
    <cellStyle name="표준 54 2 2 2 3 2 2" xfId="7721"/>
    <cellStyle name="표준 54 2 2 2 3 2 2 2" xfId="7722"/>
    <cellStyle name="표준 54 2 2 2 3 2 3" xfId="7723"/>
    <cellStyle name="표준 54 2 2 2 3 3" xfId="7724"/>
    <cellStyle name="표준 54 2 2 2 3 3 2" xfId="7725"/>
    <cellStyle name="표준 54 2 2 2 3 4" xfId="7726"/>
    <cellStyle name="표준 54 2 2 2 4" xfId="7727"/>
    <cellStyle name="표준 54 2 2 2 4 2" xfId="7728"/>
    <cellStyle name="표준 54 2 2 2 4 2 2" xfId="7729"/>
    <cellStyle name="표준 54 2 2 2 4 3" xfId="7730"/>
    <cellStyle name="표준 54 2 2 2 5" xfId="7731"/>
    <cellStyle name="표준 54 2 2 2 5 2" xfId="7732"/>
    <cellStyle name="표준 54 2 2 2 6" xfId="7733"/>
    <cellStyle name="표준 54 2 2 3" xfId="7734"/>
    <cellStyle name="표준 54 2 2 3 2" xfId="7735"/>
    <cellStyle name="표준 54 2 2 3 2 2" xfId="7736"/>
    <cellStyle name="표준 54 2 2 3 2 2 2" xfId="7737"/>
    <cellStyle name="표준 54 2 2 3 2 2 2 2" xfId="7738"/>
    <cellStyle name="표준 54 2 2 3 2 2 3" xfId="7739"/>
    <cellStyle name="표준 54 2 2 3 2 3" xfId="7740"/>
    <cellStyle name="표준 54 2 2 3 2 3 2" xfId="7741"/>
    <cellStyle name="표준 54 2 2 3 2 4" xfId="7742"/>
    <cellStyle name="표준 54 2 2 3 3" xfId="7743"/>
    <cellStyle name="표준 54 2 2 3 3 2" xfId="7744"/>
    <cellStyle name="표준 54 2 2 3 3 2 2" xfId="7745"/>
    <cellStyle name="표준 54 2 2 3 3 3" xfId="7746"/>
    <cellStyle name="표준 54 2 2 3 4" xfId="7747"/>
    <cellStyle name="표준 54 2 2 3 4 2" xfId="7748"/>
    <cellStyle name="표준 54 2 2 3 5" xfId="7749"/>
    <cellStyle name="표준 54 2 2 4" xfId="7750"/>
    <cellStyle name="표준 54 2 2 4 2" xfId="7751"/>
    <cellStyle name="표준 54 2 2 4 2 2" xfId="7752"/>
    <cellStyle name="표준 54 2 2 4 2 2 2" xfId="7753"/>
    <cellStyle name="표준 54 2 2 4 2 3" xfId="7754"/>
    <cellStyle name="표준 54 2 2 4 3" xfId="7755"/>
    <cellStyle name="표준 54 2 2 4 3 2" xfId="7756"/>
    <cellStyle name="표준 54 2 2 4 4" xfId="7757"/>
    <cellStyle name="표준 54 2 2 5" xfId="7758"/>
    <cellStyle name="표준 54 2 2 5 2" xfId="7759"/>
    <cellStyle name="표준 54 2 2 5 2 2" xfId="7760"/>
    <cellStyle name="표준 54 2 2 5 3" xfId="7761"/>
    <cellStyle name="표준 54 2 2 6" xfId="7762"/>
    <cellStyle name="표준 54 2 2 6 2" xfId="7763"/>
    <cellStyle name="표준 54 2 2 7" xfId="7764"/>
    <cellStyle name="표준 54 2 3" xfId="7765"/>
    <cellStyle name="표준 54 2 3 2" xfId="7766"/>
    <cellStyle name="표준 54 2 3 2 2" xfId="7767"/>
    <cellStyle name="표준 54 2 3 2 2 2" xfId="7768"/>
    <cellStyle name="표준 54 2 3 2 2 2 2" xfId="7769"/>
    <cellStyle name="표준 54 2 3 2 2 2 2 2" xfId="7770"/>
    <cellStyle name="표준 54 2 3 2 2 2 3" xfId="7771"/>
    <cellStyle name="표준 54 2 3 2 2 3" xfId="7772"/>
    <cellStyle name="표준 54 2 3 2 2 3 2" xfId="7773"/>
    <cellStyle name="표준 54 2 3 2 2 4" xfId="7774"/>
    <cellStyle name="표준 54 2 3 2 3" xfId="7775"/>
    <cellStyle name="표준 54 2 3 2 3 2" xfId="7776"/>
    <cellStyle name="표준 54 2 3 2 3 2 2" xfId="7777"/>
    <cellStyle name="표준 54 2 3 2 3 3" xfId="7778"/>
    <cellStyle name="표준 54 2 3 2 4" xfId="7779"/>
    <cellStyle name="표준 54 2 3 2 4 2" xfId="7780"/>
    <cellStyle name="표준 54 2 3 2 5" xfId="7781"/>
    <cellStyle name="표준 54 2 3 3" xfId="7782"/>
    <cellStyle name="표준 54 2 3 3 2" xfId="7783"/>
    <cellStyle name="표준 54 2 3 3 2 2" xfId="7784"/>
    <cellStyle name="표준 54 2 3 3 2 2 2" xfId="7785"/>
    <cellStyle name="표준 54 2 3 3 2 3" xfId="7786"/>
    <cellStyle name="표준 54 2 3 3 3" xfId="7787"/>
    <cellStyle name="표준 54 2 3 3 3 2" xfId="7788"/>
    <cellStyle name="표준 54 2 3 3 4" xfId="7789"/>
    <cellStyle name="표준 54 2 3 4" xfId="7790"/>
    <cellStyle name="표준 54 2 3 4 2" xfId="7791"/>
    <cellStyle name="표준 54 2 3 4 2 2" xfId="7792"/>
    <cellStyle name="표준 54 2 3 4 3" xfId="7793"/>
    <cellStyle name="표준 54 2 3 5" xfId="7794"/>
    <cellStyle name="표준 54 2 3 5 2" xfId="7795"/>
    <cellStyle name="표준 54 2 3 6" xfId="7796"/>
    <cellStyle name="표준 54 2 4" xfId="7797"/>
    <cellStyle name="표준 54 2 4 2" xfId="7798"/>
    <cellStyle name="표준 54 2 4 2 2" xfId="7799"/>
    <cellStyle name="표준 54 2 4 2 2 2" xfId="7800"/>
    <cellStyle name="표준 54 2 4 2 2 2 2" xfId="7801"/>
    <cellStyle name="표준 54 2 4 2 2 3" xfId="7802"/>
    <cellStyle name="표준 54 2 4 2 3" xfId="7803"/>
    <cellStyle name="표준 54 2 4 2 3 2" xfId="7804"/>
    <cellStyle name="표준 54 2 4 2 4" xfId="7805"/>
    <cellStyle name="표준 54 2 4 3" xfId="7806"/>
    <cellStyle name="표준 54 2 4 3 2" xfId="7807"/>
    <cellStyle name="표준 54 2 4 3 2 2" xfId="7808"/>
    <cellStyle name="표준 54 2 4 3 3" xfId="7809"/>
    <cellStyle name="표준 54 2 4 4" xfId="7810"/>
    <cellStyle name="표준 54 2 4 4 2" xfId="7811"/>
    <cellStyle name="표준 54 2 4 5" xfId="7812"/>
    <cellStyle name="표준 54 2 5" xfId="7813"/>
    <cellStyle name="표준 54 2 5 2" xfId="7814"/>
    <cellStyle name="표준 54 2 5 2 2" xfId="7815"/>
    <cellStyle name="표준 54 2 5 2 2 2" xfId="7816"/>
    <cellStyle name="표준 54 2 5 2 3" xfId="7817"/>
    <cellStyle name="표준 54 2 5 3" xfId="7818"/>
    <cellStyle name="표준 54 2 5 3 2" xfId="7819"/>
    <cellStyle name="표준 54 2 5 4" xfId="7820"/>
    <cellStyle name="표준 54 2 6" xfId="7821"/>
    <cellStyle name="표준 54 2 6 2" xfId="7822"/>
    <cellStyle name="표준 54 2 6 2 2" xfId="7823"/>
    <cellStyle name="표준 54 2 6 3" xfId="7824"/>
    <cellStyle name="표준 54 2 7" xfId="7825"/>
    <cellStyle name="표준 54 2 7 2" xfId="7826"/>
    <cellStyle name="표준 54 2 8" xfId="7827"/>
    <cellStyle name="표준 54 3" xfId="7828"/>
    <cellStyle name="표준 54 3 2" xfId="7829"/>
    <cellStyle name="표준 54 3 2 2" xfId="7830"/>
    <cellStyle name="표준 54 3 2 2 2" xfId="7831"/>
    <cellStyle name="표준 54 3 2 2 2 2" xfId="7832"/>
    <cellStyle name="표준 54 3 2 2 2 2 2" xfId="7833"/>
    <cellStyle name="표준 54 3 2 2 2 2 2 2" xfId="7834"/>
    <cellStyle name="표준 54 3 2 2 2 2 3" xfId="7835"/>
    <cellStyle name="표준 54 3 2 2 2 3" xfId="7836"/>
    <cellStyle name="표준 54 3 2 2 2 3 2" xfId="7837"/>
    <cellStyle name="표준 54 3 2 2 2 4" xfId="7838"/>
    <cellStyle name="표준 54 3 2 2 3" xfId="7839"/>
    <cellStyle name="표준 54 3 2 2 3 2" xfId="7840"/>
    <cellStyle name="표준 54 3 2 2 3 2 2" xfId="7841"/>
    <cellStyle name="표준 54 3 2 2 3 3" xfId="7842"/>
    <cellStyle name="표준 54 3 2 2 4" xfId="7843"/>
    <cellStyle name="표준 54 3 2 2 4 2" xfId="7844"/>
    <cellStyle name="표준 54 3 2 2 5" xfId="7845"/>
    <cellStyle name="표준 54 3 2 3" xfId="7846"/>
    <cellStyle name="표준 54 3 2 3 2" xfId="7847"/>
    <cellStyle name="표준 54 3 2 3 2 2" xfId="7848"/>
    <cellStyle name="표준 54 3 2 3 2 2 2" xfId="7849"/>
    <cellStyle name="표준 54 3 2 3 2 3" xfId="7850"/>
    <cellStyle name="표준 54 3 2 3 3" xfId="7851"/>
    <cellStyle name="표준 54 3 2 3 3 2" xfId="7852"/>
    <cellStyle name="표준 54 3 2 3 4" xfId="7853"/>
    <cellStyle name="표준 54 3 2 4" xfId="7854"/>
    <cellStyle name="표준 54 3 2 4 2" xfId="7855"/>
    <cellStyle name="표준 54 3 2 4 2 2" xfId="7856"/>
    <cellStyle name="표준 54 3 2 4 3" xfId="7857"/>
    <cellStyle name="표준 54 3 2 5" xfId="7858"/>
    <cellStyle name="표준 54 3 2 5 2" xfId="7859"/>
    <cellStyle name="표준 54 3 2 6" xfId="7860"/>
    <cellStyle name="표준 54 3 3" xfId="7861"/>
    <cellStyle name="표준 54 3 3 2" xfId="7862"/>
    <cellStyle name="표준 54 3 3 2 2" xfId="7863"/>
    <cellStyle name="표준 54 3 3 2 2 2" xfId="7864"/>
    <cellStyle name="표준 54 3 3 2 2 2 2" xfId="7865"/>
    <cellStyle name="표준 54 3 3 2 2 3" xfId="7866"/>
    <cellStyle name="표준 54 3 3 2 3" xfId="7867"/>
    <cellStyle name="표준 54 3 3 2 3 2" xfId="7868"/>
    <cellStyle name="표준 54 3 3 2 4" xfId="7869"/>
    <cellStyle name="표준 54 3 3 3" xfId="7870"/>
    <cellStyle name="표준 54 3 3 3 2" xfId="7871"/>
    <cellStyle name="표준 54 3 3 3 2 2" xfId="7872"/>
    <cellStyle name="표준 54 3 3 3 3" xfId="7873"/>
    <cellStyle name="표준 54 3 3 4" xfId="7874"/>
    <cellStyle name="표준 54 3 3 4 2" xfId="7875"/>
    <cellStyle name="표준 54 3 3 5" xfId="7876"/>
    <cellStyle name="표준 54 3 4" xfId="7877"/>
    <cellStyle name="표준 54 3 4 2" xfId="7878"/>
    <cellStyle name="표준 54 3 4 2 2" xfId="7879"/>
    <cellStyle name="표준 54 3 4 2 2 2" xfId="7880"/>
    <cellStyle name="표준 54 3 4 2 3" xfId="7881"/>
    <cellStyle name="표준 54 3 4 3" xfId="7882"/>
    <cellStyle name="표준 54 3 4 3 2" xfId="7883"/>
    <cellStyle name="표준 54 3 4 4" xfId="7884"/>
    <cellStyle name="표준 54 3 5" xfId="7885"/>
    <cellStyle name="표준 54 3 5 2" xfId="7886"/>
    <cellStyle name="표준 54 3 5 2 2" xfId="7887"/>
    <cellStyle name="표준 54 3 5 3" xfId="7888"/>
    <cellStyle name="표준 54 3 6" xfId="7889"/>
    <cellStyle name="표준 54 3 6 2" xfId="7890"/>
    <cellStyle name="표준 54 3 7" xfId="7891"/>
    <cellStyle name="표준 54 4" xfId="7892"/>
    <cellStyle name="표준 54 4 2" xfId="7893"/>
    <cellStyle name="표준 54 4 2 2" xfId="7894"/>
    <cellStyle name="표준 54 4 2 2 2" xfId="7895"/>
    <cellStyle name="표준 54 4 2 2 2 2" xfId="7896"/>
    <cellStyle name="표준 54 4 2 2 2 2 2" xfId="7897"/>
    <cellStyle name="표준 54 4 2 2 2 3" xfId="7898"/>
    <cellStyle name="표준 54 4 2 2 3" xfId="7899"/>
    <cellStyle name="표준 54 4 2 2 3 2" xfId="7900"/>
    <cellStyle name="표준 54 4 2 2 4" xfId="7901"/>
    <cellStyle name="표준 54 4 2 3" xfId="7902"/>
    <cellStyle name="표준 54 4 2 3 2" xfId="7903"/>
    <cellStyle name="표준 54 4 2 3 2 2" xfId="7904"/>
    <cellStyle name="표준 54 4 2 3 3" xfId="7905"/>
    <cellStyle name="표준 54 4 2 4" xfId="7906"/>
    <cellStyle name="표준 54 4 2 4 2" xfId="7907"/>
    <cellStyle name="표준 54 4 2 5" xfId="7908"/>
    <cellStyle name="표준 54 4 3" xfId="7909"/>
    <cellStyle name="표준 54 4 3 2" xfId="7910"/>
    <cellStyle name="표준 54 4 3 2 2" xfId="7911"/>
    <cellStyle name="표준 54 4 3 2 2 2" xfId="7912"/>
    <cellStyle name="표준 54 4 3 2 3" xfId="7913"/>
    <cellStyle name="표준 54 4 3 3" xfId="7914"/>
    <cellStyle name="표준 54 4 3 3 2" xfId="7915"/>
    <cellStyle name="표준 54 4 3 4" xfId="7916"/>
    <cellStyle name="표준 54 4 4" xfId="7917"/>
    <cellStyle name="표준 54 4 4 2" xfId="7918"/>
    <cellStyle name="표준 54 4 4 2 2" xfId="7919"/>
    <cellStyle name="표준 54 4 4 3" xfId="7920"/>
    <cellStyle name="표준 54 4 5" xfId="7921"/>
    <cellStyle name="표준 54 4 5 2" xfId="7922"/>
    <cellStyle name="표준 54 4 6" xfId="7923"/>
    <cellStyle name="표준 54 5" xfId="7924"/>
    <cellStyle name="표준 54 5 2" xfId="7925"/>
    <cellStyle name="표준 54 5 2 2" xfId="7926"/>
    <cellStyle name="표준 54 5 2 2 2" xfId="7927"/>
    <cellStyle name="표준 54 5 2 2 2 2" xfId="7928"/>
    <cellStyle name="표준 54 5 2 2 3" xfId="7929"/>
    <cellStyle name="표준 54 5 2 3" xfId="7930"/>
    <cellStyle name="표준 54 5 2 3 2" xfId="7931"/>
    <cellStyle name="표준 54 5 2 4" xfId="7932"/>
    <cellStyle name="표준 54 5 3" xfId="7933"/>
    <cellStyle name="표준 54 5 3 2" xfId="7934"/>
    <cellStyle name="표준 54 5 3 2 2" xfId="7935"/>
    <cellStyle name="표준 54 5 3 3" xfId="7936"/>
    <cellStyle name="표준 54 5 4" xfId="7937"/>
    <cellStyle name="표준 54 5 4 2" xfId="7938"/>
    <cellStyle name="표준 54 5 5" xfId="7939"/>
    <cellStyle name="표준 54 6" xfId="7940"/>
    <cellStyle name="표준 54 6 2" xfId="7941"/>
    <cellStyle name="표준 54 6 2 2" xfId="7942"/>
    <cellStyle name="표준 54 6 2 2 2" xfId="7943"/>
    <cellStyle name="표준 54 6 2 3" xfId="7944"/>
    <cellStyle name="표준 54 6 3" xfId="7945"/>
    <cellStyle name="표준 54 6 3 2" xfId="7946"/>
    <cellStyle name="표준 54 6 4" xfId="7947"/>
    <cellStyle name="표준 54 7" xfId="7948"/>
    <cellStyle name="표준 54 7 2" xfId="7949"/>
    <cellStyle name="표준 54 7 2 2" xfId="7950"/>
    <cellStyle name="표준 54 7 3" xfId="7951"/>
    <cellStyle name="표준 54 8" xfId="7952"/>
    <cellStyle name="표준 54 8 2" xfId="7953"/>
    <cellStyle name="표준 54 9" xfId="7954"/>
    <cellStyle name="표준 55" xfId="7955"/>
    <cellStyle name="표준 55 2" xfId="7956"/>
    <cellStyle name="표준 55 2 2" xfId="7957"/>
    <cellStyle name="표준 55 2 2 2" xfId="7958"/>
    <cellStyle name="표준 55 2 2 2 2" xfId="7959"/>
    <cellStyle name="표준 55 2 2 2 2 2" xfId="7960"/>
    <cellStyle name="표준 55 2 2 2 2 2 2" xfId="7961"/>
    <cellStyle name="표준 55 2 2 2 2 2 2 2" xfId="7962"/>
    <cellStyle name="표준 55 2 2 2 2 2 2 2 2" xfId="7963"/>
    <cellStyle name="표준 55 2 2 2 2 2 2 3" xfId="7964"/>
    <cellStyle name="표준 55 2 2 2 2 2 3" xfId="7965"/>
    <cellStyle name="표준 55 2 2 2 2 2 3 2" xfId="7966"/>
    <cellStyle name="표준 55 2 2 2 2 2 4" xfId="7967"/>
    <cellStyle name="표준 55 2 2 2 2 3" xfId="7968"/>
    <cellStyle name="표준 55 2 2 2 2 3 2" xfId="7969"/>
    <cellStyle name="표준 55 2 2 2 2 3 2 2" xfId="7970"/>
    <cellStyle name="표준 55 2 2 2 2 3 3" xfId="7971"/>
    <cellStyle name="표준 55 2 2 2 2 4" xfId="7972"/>
    <cellStyle name="표준 55 2 2 2 2 4 2" xfId="7973"/>
    <cellStyle name="표준 55 2 2 2 2 5" xfId="7974"/>
    <cellStyle name="표준 55 2 2 2 3" xfId="7975"/>
    <cellStyle name="표준 55 2 2 2 3 2" xfId="7976"/>
    <cellStyle name="표준 55 2 2 2 3 2 2" xfId="7977"/>
    <cellStyle name="표준 55 2 2 2 3 2 2 2" xfId="7978"/>
    <cellStyle name="표준 55 2 2 2 3 2 3" xfId="7979"/>
    <cellStyle name="표준 55 2 2 2 3 3" xfId="7980"/>
    <cellStyle name="표준 55 2 2 2 3 3 2" xfId="7981"/>
    <cellStyle name="표준 55 2 2 2 3 4" xfId="7982"/>
    <cellStyle name="표준 55 2 2 2 4" xfId="7983"/>
    <cellStyle name="표준 55 2 2 2 4 2" xfId="7984"/>
    <cellStyle name="표준 55 2 2 2 4 2 2" xfId="7985"/>
    <cellStyle name="표준 55 2 2 2 4 3" xfId="7986"/>
    <cellStyle name="표준 55 2 2 2 5" xfId="7987"/>
    <cellStyle name="표준 55 2 2 2 5 2" xfId="7988"/>
    <cellStyle name="표준 55 2 2 2 6" xfId="7989"/>
    <cellStyle name="표준 55 2 2 3" xfId="7990"/>
    <cellStyle name="표준 55 2 2 3 2" xfId="7991"/>
    <cellStyle name="표준 55 2 2 3 2 2" xfId="7992"/>
    <cellStyle name="표준 55 2 2 3 2 2 2" xfId="7993"/>
    <cellStyle name="표준 55 2 2 3 2 2 2 2" xfId="7994"/>
    <cellStyle name="표준 55 2 2 3 2 2 3" xfId="7995"/>
    <cellStyle name="표준 55 2 2 3 2 3" xfId="7996"/>
    <cellStyle name="표준 55 2 2 3 2 3 2" xfId="7997"/>
    <cellStyle name="표준 55 2 2 3 2 4" xfId="7998"/>
    <cellStyle name="표준 55 2 2 3 3" xfId="7999"/>
    <cellStyle name="표준 55 2 2 3 3 2" xfId="8000"/>
    <cellStyle name="표준 55 2 2 3 3 2 2" xfId="8001"/>
    <cellStyle name="표준 55 2 2 3 3 3" xfId="8002"/>
    <cellStyle name="표준 55 2 2 3 4" xfId="8003"/>
    <cellStyle name="표준 55 2 2 3 4 2" xfId="8004"/>
    <cellStyle name="표준 55 2 2 3 5" xfId="8005"/>
    <cellStyle name="표준 55 2 2 4" xfId="8006"/>
    <cellStyle name="표준 55 2 2 4 2" xfId="8007"/>
    <cellStyle name="표준 55 2 2 4 2 2" xfId="8008"/>
    <cellStyle name="표준 55 2 2 4 2 2 2" xfId="8009"/>
    <cellStyle name="표준 55 2 2 4 2 3" xfId="8010"/>
    <cellStyle name="표준 55 2 2 4 3" xfId="8011"/>
    <cellStyle name="표준 55 2 2 4 3 2" xfId="8012"/>
    <cellStyle name="표준 55 2 2 4 4" xfId="8013"/>
    <cellStyle name="표준 55 2 2 5" xfId="8014"/>
    <cellStyle name="표준 55 2 2 5 2" xfId="8015"/>
    <cellStyle name="표준 55 2 2 5 2 2" xfId="8016"/>
    <cellStyle name="표준 55 2 2 5 3" xfId="8017"/>
    <cellStyle name="표준 55 2 2 6" xfId="8018"/>
    <cellStyle name="표준 55 2 2 6 2" xfId="8019"/>
    <cellStyle name="표준 55 2 2 7" xfId="8020"/>
    <cellStyle name="표준 55 2 3" xfId="8021"/>
    <cellStyle name="표준 55 2 3 2" xfId="8022"/>
    <cellStyle name="표준 55 2 3 2 2" xfId="8023"/>
    <cellStyle name="표준 55 2 3 2 2 2" xfId="8024"/>
    <cellStyle name="표준 55 2 3 2 2 2 2" xfId="8025"/>
    <cellStyle name="표준 55 2 3 2 2 2 2 2" xfId="8026"/>
    <cellStyle name="표준 55 2 3 2 2 2 3" xfId="8027"/>
    <cellStyle name="표준 55 2 3 2 2 3" xfId="8028"/>
    <cellStyle name="표준 55 2 3 2 2 3 2" xfId="8029"/>
    <cellStyle name="표준 55 2 3 2 2 4" xfId="8030"/>
    <cellStyle name="표준 55 2 3 2 3" xfId="8031"/>
    <cellStyle name="표준 55 2 3 2 3 2" xfId="8032"/>
    <cellStyle name="표준 55 2 3 2 3 2 2" xfId="8033"/>
    <cellStyle name="표준 55 2 3 2 3 3" xfId="8034"/>
    <cellStyle name="표준 55 2 3 2 4" xfId="8035"/>
    <cellStyle name="표준 55 2 3 2 4 2" xfId="8036"/>
    <cellStyle name="표준 55 2 3 2 5" xfId="8037"/>
    <cellStyle name="표준 55 2 3 3" xfId="8038"/>
    <cellStyle name="표준 55 2 3 3 2" xfId="8039"/>
    <cellStyle name="표준 55 2 3 3 2 2" xfId="8040"/>
    <cellStyle name="표준 55 2 3 3 2 2 2" xfId="8041"/>
    <cellStyle name="표준 55 2 3 3 2 3" xfId="8042"/>
    <cellStyle name="표준 55 2 3 3 3" xfId="8043"/>
    <cellStyle name="표준 55 2 3 3 3 2" xfId="8044"/>
    <cellStyle name="표준 55 2 3 3 4" xfId="8045"/>
    <cellStyle name="표준 55 2 3 4" xfId="8046"/>
    <cellStyle name="표준 55 2 3 4 2" xfId="8047"/>
    <cellStyle name="표준 55 2 3 4 2 2" xfId="8048"/>
    <cellStyle name="표준 55 2 3 4 3" xfId="8049"/>
    <cellStyle name="표준 55 2 3 5" xfId="8050"/>
    <cellStyle name="표준 55 2 3 5 2" xfId="8051"/>
    <cellStyle name="표준 55 2 3 6" xfId="8052"/>
    <cellStyle name="표준 55 2 4" xfId="8053"/>
    <cellStyle name="표준 55 2 4 2" xfId="8054"/>
    <cellStyle name="표준 55 2 4 2 2" xfId="8055"/>
    <cellStyle name="표준 55 2 4 2 2 2" xfId="8056"/>
    <cellStyle name="표준 55 2 4 2 2 2 2" xfId="8057"/>
    <cellStyle name="표준 55 2 4 2 2 3" xfId="8058"/>
    <cellStyle name="표준 55 2 4 2 3" xfId="8059"/>
    <cellStyle name="표준 55 2 4 2 3 2" xfId="8060"/>
    <cellStyle name="표준 55 2 4 2 4" xfId="8061"/>
    <cellStyle name="표준 55 2 4 3" xfId="8062"/>
    <cellStyle name="표준 55 2 4 3 2" xfId="8063"/>
    <cellStyle name="표준 55 2 4 3 2 2" xfId="8064"/>
    <cellStyle name="표준 55 2 4 3 3" xfId="8065"/>
    <cellStyle name="표준 55 2 4 4" xfId="8066"/>
    <cellStyle name="표준 55 2 4 4 2" xfId="8067"/>
    <cellStyle name="표준 55 2 4 5" xfId="8068"/>
    <cellStyle name="표준 55 2 5" xfId="8069"/>
    <cellStyle name="표준 55 2 5 2" xfId="8070"/>
    <cellStyle name="표준 55 2 5 2 2" xfId="8071"/>
    <cellStyle name="표준 55 2 5 2 2 2" xfId="8072"/>
    <cellStyle name="표준 55 2 5 2 3" xfId="8073"/>
    <cellStyle name="표준 55 2 5 3" xfId="8074"/>
    <cellStyle name="표준 55 2 5 3 2" xfId="8075"/>
    <cellStyle name="표준 55 2 5 4" xfId="8076"/>
    <cellStyle name="표준 55 2 6" xfId="8077"/>
    <cellStyle name="표준 55 2 6 2" xfId="8078"/>
    <cellStyle name="표준 55 2 6 2 2" xfId="8079"/>
    <cellStyle name="표준 55 2 6 3" xfId="8080"/>
    <cellStyle name="표준 55 2 7" xfId="8081"/>
    <cellStyle name="표준 55 2 7 2" xfId="8082"/>
    <cellStyle name="표준 55 2 8" xfId="8083"/>
    <cellStyle name="표준 55 3" xfId="8084"/>
    <cellStyle name="표준 55 3 2" xfId="8085"/>
    <cellStyle name="표준 55 3 2 2" xfId="8086"/>
    <cellStyle name="표준 55 3 2 2 2" xfId="8087"/>
    <cellStyle name="표준 55 3 2 2 2 2" xfId="8088"/>
    <cellStyle name="표준 55 3 2 2 2 2 2" xfId="8089"/>
    <cellStyle name="표준 55 3 2 2 2 2 2 2" xfId="8090"/>
    <cellStyle name="표준 55 3 2 2 2 2 3" xfId="8091"/>
    <cellStyle name="표준 55 3 2 2 2 3" xfId="8092"/>
    <cellStyle name="표준 55 3 2 2 2 3 2" xfId="8093"/>
    <cellStyle name="표준 55 3 2 2 2 4" xfId="8094"/>
    <cellStyle name="표준 55 3 2 2 3" xfId="8095"/>
    <cellStyle name="표준 55 3 2 2 3 2" xfId="8096"/>
    <cellStyle name="표준 55 3 2 2 3 2 2" xfId="8097"/>
    <cellStyle name="표준 55 3 2 2 3 3" xfId="8098"/>
    <cellStyle name="표준 55 3 2 2 4" xfId="8099"/>
    <cellStyle name="표준 55 3 2 2 4 2" xfId="8100"/>
    <cellStyle name="표준 55 3 2 2 5" xfId="8101"/>
    <cellStyle name="표준 55 3 2 3" xfId="8102"/>
    <cellStyle name="표준 55 3 2 3 2" xfId="8103"/>
    <cellStyle name="표준 55 3 2 3 2 2" xfId="8104"/>
    <cellStyle name="표준 55 3 2 3 2 2 2" xfId="8105"/>
    <cellStyle name="표준 55 3 2 3 2 3" xfId="8106"/>
    <cellStyle name="표준 55 3 2 3 3" xfId="8107"/>
    <cellStyle name="표준 55 3 2 3 3 2" xfId="8108"/>
    <cellStyle name="표준 55 3 2 3 4" xfId="8109"/>
    <cellStyle name="표준 55 3 2 4" xfId="8110"/>
    <cellStyle name="표준 55 3 2 4 2" xfId="8111"/>
    <cellStyle name="표준 55 3 2 4 2 2" xfId="8112"/>
    <cellStyle name="표준 55 3 2 4 3" xfId="8113"/>
    <cellStyle name="표준 55 3 2 5" xfId="8114"/>
    <cellStyle name="표준 55 3 2 5 2" xfId="8115"/>
    <cellStyle name="표준 55 3 2 6" xfId="8116"/>
    <cellStyle name="표준 55 3 3" xfId="8117"/>
    <cellStyle name="표준 55 3 3 2" xfId="8118"/>
    <cellStyle name="표준 55 3 3 2 2" xfId="8119"/>
    <cellStyle name="표준 55 3 3 2 2 2" xfId="8120"/>
    <cellStyle name="표준 55 3 3 2 2 2 2" xfId="8121"/>
    <cellStyle name="표준 55 3 3 2 2 3" xfId="8122"/>
    <cellStyle name="표준 55 3 3 2 3" xfId="8123"/>
    <cellStyle name="표준 55 3 3 2 3 2" xfId="8124"/>
    <cellStyle name="표준 55 3 3 2 4" xfId="8125"/>
    <cellStyle name="표준 55 3 3 3" xfId="8126"/>
    <cellStyle name="표준 55 3 3 3 2" xfId="8127"/>
    <cellStyle name="표준 55 3 3 3 2 2" xfId="8128"/>
    <cellStyle name="표준 55 3 3 3 3" xfId="8129"/>
    <cellStyle name="표준 55 3 3 4" xfId="8130"/>
    <cellStyle name="표준 55 3 3 4 2" xfId="8131"/>
    <cellStyle name="표준 55 3 3 5" xfId="8132"/>
    <cellStyle name="표준 55 3 4" xfId="8133"/>
    <cellStyle name="표준 55 3 4 2" xfId="8134"/>
    <cellStyle name="표준 55 3 4 2 2" xfId="8135"/>
    <cellStyle name="표준 55 3 4 2 2 2" xfId="8136"/>
    <cellStyle name="표준 55 3 4 2 3" xfId="8137"/>
    <cellStyle name="표준 55 3 4 3" xfId="8138"/>
    <cellStyle name="표준 55 3 4 3 2" xfId="8139"/>
    <cellStyle name="표준 55 3 4 4" xfId="8140"/>
    <cellStyle name="표준 55 3 5" xfId="8141"/>
    <cellStyle name="표준 55 3 5 2" xfId="8142"/>
    <cellStyle name="표준 55 3 5 2 2" xfId="8143"/>
    <cellStyle name="표준 55 3 5 3" xfId="8144"/>
    <cellStyle name="표준 55 3 6" xfId="8145"/>
    <cellStyle name="표준 55 3 6 2" xfId="8146"/>
    <cellStyle name="표준 55 3 7" xfId="8147"/>
    <cellStyle name="표준 55 4" xfId="8148"/>
    <cellStyle name="표준 55 4 2" xfId="8149"/>
    <cellStyle name="표준 55 4 2 2" xfId="8150"/>
    <cellStyle name="표준 55 4 2 2 2" xfId="8151"/>
    <cellStyle name="표준 55 4 2 2 2 2" xfId="8152"/>
    <cellStyle name="표준 55 4 2 2 2 2 2" xfId="8153"/>
    <cellStyle name="표준 55 4 2 2 2 3" xfId="8154"/>
    <cellStyle name="표준 55 4 2 2 3" xfId="8155"/>
    <cellStyle name="표준 55 4 2 2 3 2" xfId="8156"/>
    <cellStyle name="표준 55 4 2 2 4" xfId="8157"/>
    <cellStyle name="표준 55 4 2 3" xfId="8158"/>
    <cellStyle name="표준 55 4 2 3 2" xfId="8159"/>
    <cellStyle name="표준 55 4 2 3 2 2" xfId="8160"/>
    <cellStyle name="표준 55 4 2 3 3" xfId="8161"/>
    <cellStyle name="표준 55 4 2 4" xfId="8162"/>
    <cellStyle name="표준 55 4 2 4 2" xfId="8163"/>
    <cellStyle name="표준 55 4 2 5" xfId="8164"/>
    <cellStyle name="표준 55 4 3" xfId="8165"/>
    <cellStyle name="표준 55 4 3 2" xfId="8166"/>
    <cellStyle name="표준 55 4 3 2 2" xfId="8167"/>
    <cellStyle name="표준 55 4 3 2 2 2" xfId="8168"/>
    <cellStyle name="표준 55 4 3 2 3" xfId="8169"/>
    <cellStyle name="표준 55 4 3 3" xfId="8170"/>
    <cellStyle name="표준 55 4 3 3 2" xfId="8171"/>
    <cellStyle name="표준 55 4 3 4" xfId="8172"/>
    <cellStyle name="표준 55 4 4" xfId="8173"/>
    <cellStyle name="표준 55 4 4 2" xfId="8174"/>
    <cellStyle name="표준 55 4 4 2 2" xfId="8175"/>
    <cellStyle name="표준 55 4 4 3" xfId="8176"/>
    <cellStyle name="표준 55 4 5" xfId="8177"/>
    <cellStyle name="표준 55 4 5 2" xfId="8178"/>
    <cellStyle name="표준 55 4 6" xfId="8179"/>
    <cellStyle name="표준 55 5" xfId="8180"/>
    <cellStyle name="표준 55 5 2" xfId="8181"/>
    <cellStyle name="표준 55 5 2 2" xfId="8182"/>
    <cellStyle name="표준 55 5 2 2 2" xfId="8183"/>
    <cellStyle name="표준 55 5 2 2 2 2" xfId="8184"/>
    <cellStyle name="표준 55 5 2 2 3" xfId="8185"/>
    <cellStyle name="표준 55 5 2 3" xfId="8186"/>
    <cellStyle name="표준 55 5 2 3 2" xfId="8187"/>
    <cellStyle name="표준 55 5 2 4" xfId="8188"/>
    <cellStyle name="표준 55 5 3" xfId="8189"/>
    <cellStyle name="표준 55 5 3 2" xfId="8190"/>
    <cellStyle name="표준 55 5 3 2 2" xfId="8191"/>
    <cellStyle name="표준 55 5 3 3" xfId="8192"/>
    <cellStyle name="표준 55 5 4" xfId="8193"/>
    <cellStyle name="표준 55 5 4 2" xfId="8194"/>
    <cellStyle name="표준 55 5 5" xfId="8195"/>
    <cellStyle name="표준 55 6" xfId="8196"/>
    <cellStyle name="표준 55 6 2" xfId="8197"/>
    <cellStyle name="표준 55 6 2 2" xfId="8198"/>
    <cellStyle name="표준 55 6 2 2 2" xfId="8199"/>
    <cellStyle name="표준 55 6 2 3" xfId="8200"/>
    <cellStyle name="표준 55 6 3" xfId="8201"/>
    <cellStyle name="표준 55 6 3 2" xfId="8202"/>
    <cellStyle name="표준 55 6 4" xfId="8203"/>
    <cellStyle name="표준 55 7" xfId="8204"/>
    <cellStyle name="표준 55 7 2" xfId="8205"/>
    <cellStyle name="표준 55 7 2 2" xfId="8206"/>
    <cellStyle name="표준 55 7 3" xfId="8207"/>
    <cellStyle name="표준 55 8" xfId="8208"/>
    <cellStyle name="표준 55 8 2" xfId="8209"/>
    <cellStyle name="표준 55 9" xfId="8210"/>
    <cellStyle name="표준 56" xfId="8211"/>
    <cellStyle name="표준 56 2" xfId="8212"/>
    <cellStyle name="표준 56 2 2" xfId="8213"/>
    <cellStyle name="표준 56 2 2 2" xfId="8214"/>
    <cellStyle name="표준 56 2 2 2 2" xfId="8215"/>
    <cellStyle name="표준 56 2 2 2 2 2" xfId="8216"/>
    <cellStyle name="표준 56 2 2 2 2 2 2" xfId="8217"/>
    <cellStyle name="표준 56 2 2 2 2 2 2 2" xfId="8218"/>
    <cellStyle name="표준 56 2 2 2 2 2 2 2 2" xfId="8219"/>
    <cellStyle name="표준 56 2 2 2 2 2 2 3" xfId="8220"/>
    <cellStyle name="표준 56 2 2 2 2 2 3" xfId="8221"/>
    <cellStyle name="표준 56 2 2 2 2 2 3 2" xfId="8222"/>
    <cellStyle name="표준 56 2 2 2 2 2 4" xfId="8223"/>
    <cellStyle name="표준 56 2 2 2 2 3" xfId="8224"/>
    <cellStyle name="표준 56 2 2 2 2 3 2" xfId="8225"/>
    <cellStyle name="표준 56 2 2 2 2 3 2 2" xfId="8226"/>
    <cellStyle name="표준 56 2 2 2 2 3 3" xfId="8227"/>
    <cellStyle name="표준 56 2 2 2 2 4" xfId="8228"/>
    <cellStyle name="표준 56 2 2 2 2 4 2" xfId="8229"/>
    <cellStyle name="표준 56 2 2 2 2 5" xfId="8230"/>
    <cellStyle name="표준 56 2 2 2 3" xfId="8231"/>
    <cellStyle name="표준 56 2 2 2 3 2" xfId="8232"/>
    <cellStyle name="표준 56 2 2 2 3 2 2" xfId="8233"/>
    <cellStyle name="표준 56 2 2 2 3 2 2 2" xfId="8234"/>
    <cellStyle name="표준 56 2 2 2 3 2 3" xfId="8235"/>
    <cellStyle name="표준 56 2 2 2 3 3" xfId="8236"/>
    <cellStyle name="표준 56 2 2 2 3 3 2" xfId="8237"/>
    <cellStyle name="표준 56 2 2 2 3 4" xfId="8238"/>
    <cellStyle name="표준 56 2 2 2 4" xfId="8239"/>
    <cellStyle name="표준 56 2 2 2 4 2" xfId="8240"/>
    <cellStyle name="표준 56 2 2 2 4 2 2" xfId="8241"/>
    <cellStyle name="표준 56 2 2 2 4 3" xfId="8242"/>
    <cellStyle name="표준 56 2 2 2 5" xfId="8243"/>
    <cellStyle name="표준 56 2 2 2 5 2" xfId="8244"/>
    <cellStyle name="표준 56 2 2 2 6" xfId="8245"/>
    <cellStyle name="표준 56 2 2 3" xfId="8246"/>
    <cellStyle name="표준 56 2 2 3 2" xfId="8247"/>
    <cellStyle name="표준 56 2 2 3 2 2" xfId="8248"/>
    <cellStyle name="표준 56 2 2 3 2 2 2" xfId="8249"/>
    <cellStyle name="표준 56 2 2 3 2 2 2 2" xfId="8250"/>
    <cellStyle name="표준 56 2 2 3 2 2 3" xfId="8251"/>
    <cellStyle name="표준 56 2 2 3 2 3" xfId="8252"/>
    <cellStyle name="표준 56 2 2 3 2 3 2" xfId="8253"/>
    <cellStyle name="표준 56 2 2 3 2 4" xfId="8254"/>
    <cellStyle name="표준 56 2 2 3 3" xfId="8255"/>
    <cellStyle name="표준 56 2 2 3 3 2" xfId="8256"/>
    <cellStyle name="표준 56 2 2 3 3 2 2" xfId="8257"/>
    <cellStyle name="표준 56 2 2 3 3 3" xfId="8258"/>
    <cellStyle name="표준 56 2 2 3 4" xfId="8259"/>
    <cellStyle name="표준 56 2 2 3 4 2" xfId="8260"/>
    <cellStyle name="표준 56 2 2 3 5" xfId="8261"/>
    <cellStyle name="표준 56 2 2 4" xfId="8262"/>
    <cellStyle name="표준 56 2 2 4 2" xfId="8263"/>
    <cellStyle name="표준 56 2 2 4 2 2" xfId="8264"/>
    <cellStyle name="표준 56 2 2 4 2 2 2" xfId="8265"/>
    <cellStyle name="표준 56 2 2 4 2 3" xfId="8266"/>
    <cellStyle name="표준 56 2 2 4 3" xfId="8267"/>
    <cellStyle name="표준 56 2 2 4 3 2" xfId="8268"/>
    <cellStyle name="표준 56 2 2 4 4" xfId="8269"/>
    <cellStyle name="표준 56 2 2 5" xfId="8270"/>
    <cellStyle name="표준 56 2 2 5 2" xfId="8271"/>
    <cellStyle name="표준 56 2 2 5 2 2" xfId="8272"/>
    <cellStyle name="표준 56 2 2 5 3" xfId="8273"/>
    <cellStyle name="표준 56 2 2 6" xfId="8274"/>
    <cellStyle name="표준 56 2 2 6 2" xfId="8275"/>
    <cellStyle name="표준 56 2 2 7" xfId="8276"/>
    <cellStyle name="표준 56 2 3" xfId="8277"/>
    <cellStyle name="표준 56 2 3 2" xfId="8278"/>
    <cellStyle name="표준 56 2 3 2 2" xfId="8279"/>
    <cellStyle name="표준 56 2 3 2 2 2" xfId="8280"/>
    <cellStyle name="표준 56 2 3 2 2 2 2" xfId="8281"/>
    <cellStyle name="표준 56 2 3 2 2 2 2 2" xfId="8282"/>
    <cellStyle name="표준 56 2 3 2 2 2 3" xfId="8283"/>
    <cellStyle name="표준 56 2 3 2 2 3" xfId="8284"/>
    <cellStyle name="표준 56 2 3 2 2 3 2" xfId="8285"/>
    <cellStyle name="표준 56 2 3 2 2 4" xfId="8286"/>
    <cellStyle name="표준 56 2 3 2 3" xfId="8287"/>
    <cellStyle name="표준 56 2 3 2 3 2" xfId="8288"/>
    <cellStyle name="표준 56 2 3 2 3 2 2" xfId="8289"/>
    <cellStyle name="표준 56 2 3 2 3 3" xfId="8290"/>
    <cellStyle name="표준 56 2 3 2 4" xfId="8291"/>
    <cellStyle name="표준 56 2 3 2 4 2" xfId="8292"/>
    <cellStyle name="표준 56 2 3 2 5" xfId="8293"/>
    <cellStyle name="표준 56 2 3 3" xfId="8294"/>
    <cellStyle name="표준 56 2 3 3 2" xfId="8295"/>
    <cellStyle name="표준 56 2 3 3 2 2" xfId="8296"/>
    <cellStyle name="표준 56 2 3 3 2 2 2" xfId="8297"/>
    <cellStyle name="표준 56 2 3 3 2 3" xfId="8298"/>
    <cellStyle name="표준 56 2 3 3 3" xfId="8299"/>
    <cellStyle name="표준 56 2 3 3 3 2" xfId="8300"/>
    <cellStyle name="표준 56 2 3 3 4" xfId="8301"/>
    <cellStyle name="표준 56 2 3 4" xfId="8302"/>
    <cellStyle name="표준 56 2 3 4 2" xfId="8303"/>
    <cellStyle name="표준 56 2 3 4 2 2" xfId="8304"/>
    <cellStyle name="표준 56 2 3 4 3" xfId="8305"/>
    <cellStyle name="표준 56 2 3 5" xfId="8306"/>
    <cellStyle name="표준 56 2 3 5 2" xfId="8307"/>
    <cellStyle name="표준 56 2 3 6" xfId="8308"/>
    <cellStyle name="표준 56 2 4" xfId="8309"/>
    <cellStyle name="표준 56 2 4 2" xfId="8310"/>
    <cellStyle name="표준 56 2 4 2 2" xfId="8311"/>
    <cellStyle name="표준 56 2 4 2 2 2" xfId="8312"/>
    <cellStyle name="표준 56 2 4 2 2 2 2" xfId="8313"/>
    <cellStyle name="표준 56 2 4 2 2 3" xfId="8314"/>
    <cellStyle name="표준 56 2 4 2 3" xfId="8315"/>
    <cellStyle name="표준 56 2 4 2 3 2" xfId="8316"/>
    <cellStyle name="표준 56 2 4 2 4" xfId="8317"/>
    <cellStyle name="표준 56 2 4 3" xfId="8318"/>
    <cellStyle name="표준 56 2 4 3 2" xfId="8319"/>
    <cellStyle name="표준 56 2 4 3 2 2" xfId="8320"/>
    <cellStyle name="표준 56 2 4 3 3" xfId="8321"/>
    <cellStyle name="표준 56 2 4 4" xfId="8322"/>
    <cellStyle name="표준 56 2 4 4 2" xfId="8323"/>
    <cellStyle name="표준 56 2 4 5" xfId="8324"/>
    <cellStyle name="표준 56 2 5" xfId="8325"/>
    <cellStyle name="표준 56 2 5 2" xfId="8326"/>
    <cellStyle name="표준 56 2 5 2 2" xfId="8327"/>
    <cellStyle name="표준 56 2 5 2 2 2" xfId="8328"/>
    <cellStyle name="표준 56 2 5 2 3" xfId="8329"/>
    <cellStyle name="표준 56 2 5 3" xfId="8330"/>
    <cellStyle name="표준 56 2 5 3 2" xfId="8331"/>
    <cellStyle name="표준 56 2 5 4" xfId="8332"/>
    <cellStyle name="표준 56 2 6" xfId="8333"/>
    <cellStyle name="표준 56 2 6 2" xfId="8334"/>
    <cellStyle name="표준 56 2 6 2 2" xfId="8335"/>
    <cellStyle name="표준 56 2 6 3" xfId="8336"/>
    <cellStyle name="표준 56 2 7" xfId="8337"/>
    <cellStyle name="표준 56 2 7 2" xfId="8338"/>
    <cellStyle name="표준 56 2 8" xfId="8339"/>
    <cellStyle name="표준 56 3" xfId="8340"/>
    <cellStyle name="표준 56 3 2" xfId="8341"/>
    <cellStyle name="표준 56 3 2 2" xfId="8342"/>
    <cellStyle name="표준 56 3 2 2 2" xfId="8343"/>
    <cellStyle name="표준 56 3 2 2 2 2" xfId="8344"/>
    <cellStyle name="표준 56 3 2 2 2 2 2" xfId="8345"/>
    <cellStyle name="표준 56 3 2 2 2 2 2 2" xfId="8346"/>
    <cellStyle name="표준 56 3 2 2 2 2 3" xfId="8347"/>
    <cellStyle name="표준 56 3 2 2 2 3" xfId="8348"/>
    <cellStyle name="표준 56 3 2 2 2 3 2" xfId="8349"/>
    <cellStyle name="표준 56 3 2 2 2 4" xfId="8350"/>
    <cellStyle name="표준 56 3 2 2 3" xfId="8351"/>
    <cellStyle name="표준 56 3 2 2 3 2" xfId="8352"/>
    <cellStyle name="표준 56 3 2 2 3 2 2" xfId="8353"/>
    <cellStyle name="표준 56 3 2 2 3 3" xfId="8354"/>
    <cellStyle name="표준 56 3 2 2 4" xfId="8355"/>
    <cellStyle name="표준 56 3 2 2 4 2" xfId="8356"/>
    <cellStyle name="표준 56 3 2 2 5" xfId="8357"/>
    <cellStyle name="표준 56 3 2 3" xfId="8358"/>
    <cellStyle name="표준 56 3 2 3 2" xfId="8359"/>
    <cellStyle name="표준 56 3 2 3 2 2" xfId="8360"/>
    <cellStyle name="표준 56 3 2 3 2 2 2" xfId="8361"/>
    <cellStyle name="표준 56 3 2 3 2 3" xfId="8362"/>
    <cellStyle name="표준 56 3 2 3 3" xfId="8363"/>
    <cellStyle name="표준 56 3 2 3 3 2" xfId="8364"/>
    <cellStyle name="표준 56 3 2 3 4" xfId="8365"/>
    <cellStyle name="표준 56 3 2 4" xfId="8366"/>
    <cellStyle name="표준 56 3 2 4 2" xfId="8367"/>
    <cellStyle name="표준 56 3 2 4 2 2" xfId="8368"/>
    <cellStyle name="표준 56 3 2 4 3" xfId="8369"/>
    <cellStyle name="표준 56 3 2 5" xfId="8370"/>
    <cellStyle name="표준 56 3 2 5 2" xfId="8371"/>
    <cellStyle name="표준 56 3 2 6" xfId="8372"/>
    <cellStyle name="표준 56 3 3" xfId="8373"/>
    <cellStyle name="표준 56 3 3 2" xfId="8374"/>
    <cellStyle name="표준 56 3 3 2 2" xfId="8375"/>
    <cellStyle name="표준 56 3 3 2 2 2" xfId="8376"/>
    <cellStyle name="표준 56 3 3 2 2 2 2" xfId="8377"/>
    <cellStyle name="표준 56 3 3 2 2 3" xfId="8378"/>
    <cellStyle name="표준 56 3 3 2 3" xfId="8379"/>
    <cellStyle name="표준 56 3 3 2 3 2" xfId="8380"/>
    <cellStyle name="표준 56 3 3 2 4" xfId="8381"/>
    <cellStyle name="표준 56 3 3 3" xfId="8382"/>
    <cellStyle name="표준 56 3 3 3 2" xfId="8383"/>
    <cellStyle name="표준 56 3 3 3 2 2" xfId="8384"/>
    <cellStyle name="표준 56 3 3 3 3" xfId="8385"/>
    <cellStyle name="표준 56 3 3 4" xfId="8386"/>
    <cellStyle name="표준 56 3 3 4 2" xfId="8387"/>
    <cellStyle name="표준 56 3 3 5" xfId="8388"/>
    <cellStyle name="표준 56 3 4" xfId="8389"/>
    <cellStyle name="표준 56 3 4 2" xfId="8390"/>
    <cellStyle name="표준 56 3 4 2 2" xfId="8391"/>
    <cellStyle name="표준 56 3 4 2 2 2" xfId="8392"/>
    <cellStyle name="표준 56 3 4 2 3" xfId="8393"/>
    <cellStyle name="표준 56 3 4 3" xfId="8394"/>
    <cellStyle name="표준 56 3 4 3 2" xfId="8395"/>
    <cellStyle name="표준 56 3 4 4" xfId="8396"/>
    <cellStyle name="표준 56 3 5" xfId="8397"/>
    <cellStyle name="표준 56 3 5 2" xfId="8398"/>
    <cellStyle name="표준 56 3 5 2 2" xfId="8399"/>
    <cellStyle name="표준 56 3 5 3" xfId="8400"/>
    <cellStyle name="표준 56 3 6" xfId="8401"/>
    <cellStyle name="표준 56 3 6 2" xfId="8402"/>
    <cellStyle name="표준 56 3 7" xfId="8403"/>
    <cellStyle name="표준 56 4" xfId="8404"/>
    <cellStyle name="표준 56 4 2" xfId="8405"/>
    <cellStyle name="표준 56 4 2 2" xfId="8406"/>
    <cellStyle name="표준 56 4 2 2 2" xfId="8407"/>
    <cellStyle name="표준 56 4 2 2 2 2" xfId="8408"/>
    <cellStyle name="표준 56 4 2 2 2 2 2" xfId="8409"/>
    <cellStyle name="표준 56 4 2 2 2 3" xfId="8410"/>
    <cellStyle name="표준 56 4 2 2 3" xfId="8411"/>
    <cellStyle name="표준 56 4 2 2 3 2" xfId="8412"/>
    <cellStyle name="표준 56 4 2 2 4" xfId="8413"/>
    <cellStyle name="표준 56 4 2 3" xfId="8414"/>
    <cellStyle name="표준 56 4 2 3 2" xfId="8415"/>
    <cellStyle name="표준 56 4 2 3 2 2" xfId="8416"/>
    <cellStyle name="표준 56 4 2 3 3" xfId="8417"/>
    <cellStyle name="표준 56 4 2 4" xfId="8418"/>
    <cellStyle name="표준 56 4 2 4 2" xfId="8419"/>
    <cellStyle name="표준 56 4 2 5" xfId="8420"/>
    <cellStyle name="표준 56 4 3" xfId="8421"/>
    <cellStyle name="표준 56 4 3 2" xfId="8422"/>
    <cellStyle name="표준 56 4 3 2 2" xfId="8423"/>
    <cellStyle name="표준 56 4 3 2 2 2" xfId="8424"/>
    <cellStyle name="표준 56 4 3 2 3" xfId="8425"/>
    <cellStyle name="표준 56 4 3 3" xfId="8426"/>
    <cellStyle name="표준 56 4 3 3 2" xfId="8427"/>
    <cellStyle name="표준 56 4 3 4" xfId="8428"/>
    <cellStyle name="표준 56 4 4" xfId="8429"/>
    <cellStyle name="표준 56 4 4 2" xfId="8430"/>
    <cellStyle name="표준 56 4 4 2 2" xfId="8431"/>
    <cellStyle name="표준 56 4 4 3" xfId="8432"/>
    <cellStyle name="표준 56 4 5" xfId="8433"/>
    <cellStyle name="표준 56 4 5 2" xfId="8434"/>
    <cellStyle name="표준 56 4 6" xfId="8435"/>
    <cellStyle name="표준 56 5" xfId="8436"/>
    <cellStyle name="표준 56 5 2" xfId="8437"/>
    <cellStyle name="표준 56 5 2 2" xfId="8438"/>
    <cellStyle name="표준 56 5 2 2 2" xfId="8439"/>
    <cellStyle name="표준 56 5 2 2 2 2" xfId="8440"/>
    <cellStyle name="표준 56 5 2 2 3" xfId="8441"/>
    <cellStyle name="표준 56 5 2 3" xfId="8442"/>
    <cellStyle name="표준 56 5 2 3 2" xfId="8443"/>
    <cellStyle name="표준 56 5 2 4" xfId="8444"/>
    <cellStyle name="표준 56 5 3" xfId="8445"/>
    <cellStyle name="표준 56 5 3 2" xfId="8446"/>
    <cellStyle name="표준 56 5 3 2 2" xfId="8447"/>
    <cellStyle name="표준 56 5 3 3" xfId="8448"/>
    <cellStyle name="표준 56 5 4" xfId="8449"/>
    <cellStyle name="표준 56 5 4 2" xfId="8450"/>
    <cellStyle name="표준 56 5 5" xfId="8451"/>
    <cellStyle name="표준 56 6" xfId="8452"/>
    <cellStyle name="표준 56 6 2" xfId="8453"/>
    <cellStyle name="표준 56 6 2 2" xfId="8454"/>
    <cellStyle name="표준 56 6 2 2 2" xfId="8455"/>
    <cellStyle name="표준 56 6 2 3" xfId="8456"/>
    <cellStyle name="표준 56 6 3" xfId="8457"/>
    <cellStyle name="표준 56 6 3 2" xfId="8458"/>
    <cellStyle name="표준 56 6 4" xfId="8459"/>
    <cellStyle name="표준 56 7" xfId="8460"/>
    <cellStyle name="표준 56 7 2" xfId="8461"/>
    <cellStyle name="표준 56 7 2 2" xfId="8462"/>
    <cellStyle name="표준 56 7 3" xfId="8463"/>
    <cellStyle name="표준 56 8" xfId="8464"/>
    <cellStyle name="표준 56 8 2" xfId="8465"/>
    <cellStyle name="표준 56 9" xfId="8466"/>
    <cellStyle name="표준 57" xfId="8467"/>
    <cellStyle name="표준 57 2" xfId="8468"/>
    <cellStyle name="표준 57 2 2" xfId="8469"/>
    <cellStyle name="표준 57 2 2 2" xfId="8470"/>
    <cellStyle name="표준 57 2 2 2 2" xfId="8471"/>
    <cellStyle name="표준 57 2 2 2 2 2" xfId="8472"/>
    <cellStyle name="표준 57 2 2 2 2 2 2" xfId="8473"/>
    <cellStyle name="표준 57 2 2 2 2 2 2 2" xfId="8474"/>
    <cellStyle name="표준 57 2 2 2 2 2 2 2 2" xfId="8475"/>
    <cellStyle name="표준 57 2 2 2 2 2 2 3" xfId="8476"/>
    <cellStyle name="표준 57 2 2 2 2 2 3" xfId="8477"/>
    <cellStyle name="표준 57 2 2 2 2 2 3 2" xfId="8478"/>
    <cellStyle name="표준 57 2 2 2 2 2 4" xfId="8479"/>
    <cellStyle name="표준 57 2 2 2 2 3" xfId="8480"/>
    <cellStyle name="표준 57 2 2 2 2 3 2" xfId="8481"/>
    <cellStyle name="표준 57 2 2 2 2 3 2 2" xfId="8482"/>
    <cellStyle name="표준 57 2 2 2 2 3 3" xfId="8483"/>
    <cellStyle name="표준 57 2 2 2 2 4" xfId="8484"/>
    <cellStyle name="표준 57 2 2 2 2 4 2" xfId="8485"/>
    <cellStyle name="표준 57 2 2 2 2 5" xfId="8486"/>
    <cellStyle name="표준 57 2 2 2 3" xfId="8487"/>
    <cellStyle name="표준 57 2 2 2 3 2" xfId="8488"/>
    <cellStyle name="표준 57 2 2 2 3 2 2" xfId="8489"/>
    <cellStyle name="표준 57 2 2 2 3 2 2 2" xfId="8490"/>
    <cellStyle name="표준 57 2 2 2 3 2 3" xfId="8491"/>
    <cellStyle name="표준 57 2 2 2 3 3" xfId="8492"/>
    <cellStyle name="표준 57 2 2 2 3 3 2" xfId="8493"/>
    <cellStyle name="표준 57 2 2 2 3 4" xfId="8494"/>
    <cellStyle name="표준 57 2 2 2 4" xfId="8495"/>
    <cellStyle name="표준 57 2 2 2 4 2" xfId="8496"/>
    <cellStyle name="표준 57 2 2 2 4 2 2" xfId="8497"/>
    <cellStyle name="표준 57 2 2 2 4 3" xfId="8498"/>
    <cellStyle name="표준 57 2 2 2 5" xfId="8499"/>
    <cellStyle name="표준 57 2 2 2 5 2" xfId="8500"/>
    <cellStyle name="표준 57 2 2 2 6" xfId="8501"/>
    <cellStyle name="표준 57 2 2 3" xfId="8502"/>
    <cellStyle name="표준 57 2 2 3 2" xfId="8503"/>
    <cellStyle name="표준 57 2 2 3 2 2" xfId="8504"/>
    <cellStyle name="표준 57 2 2 3 2 2 2" xfId="8505"/>
    <cellStyle name="표준 57 2 2 3 2 2 2 2" xfId="8506"/>
    <cellStyle name="표준 57 2 2 3 2 2 3" xfId="8507"/>
    <cellStyle name="표준 57 2 2 3 2 3" xfId="8508"/>
    <cellStyle name="표준 57 2 2 3 2 3 2" xfId="8509"/>
    <cellStyle name="표준 57 2 2 3 2 4" xfId="8510"/>
    <cellStyle name="표준 57 2 2 3 3" xfId="8511"/>
    <cellStyle name="표준 57 2 2 3 3 2" xfId="8512"/>
    <cellStyle name="표준 57 2 2 3 3 2 2" xfId="8513"/>
    <cellStyle name="표준 57 2 2 3 3 3" xfId="8514"/>
    <cellStyle name="표준 57 2 2 3 4" xfId="8515"/>
    <cellStyle name="표준 57 2 2 3 4 2" xfId="8516"/>
    <cellStyle name="표준 57 2 2 3 5" xfId="8517"/>
    <cellStyle name="표준 57 2 2 4" xfId="8518"/>
    <cellStyle name="표준 57 2 2 4 2" xfId="8519"/>
    <cellStyle name="표준 57 2 2 4 2 2" xfId="8520"/>
    <cellStyle name="표준 57 2 2 4 2 2 2" xfId="8521"/>
    <cellStyle name="표준 57 2 2 4 2 3" xfId="8522"/>
    <cellStyle name="표준 57 2 2 4 3" xfId="8523"/>
    <cellStyle name="표준 57 2 2 4 3 2" xfId="8524"/>
    <cellStyle name="표준 57 2 2 4 4" xfId="8525"/>
    <cellStyle name="표준 57 2 2 5" xfId="8526"/>
    <cellStyle name="표준 57 2 2 5 2" xfId="8527"/>
    <cellStyle name="표준 57 2 2 5 2 2" xfId="8528"/>
    <cellStyle name="표준 57 2 2 5 3" xfId="8529"/>
    <cellStyle name="표준 57 2 2 6" xfId="8530"/>
    <cellStyle name="표준 57 2 2 6 2" xfId="8531"/>
    <cellStyle name="표준 57 2 2 7" xfId="8532"/>
    <cellStyle name="표준 57 2 3" xfId="8533"/>
    <cellStyle name="표준 57 2 3 2" xfId="8534"/>
    <cellStyle name="표준 57 2 3 2 2" xfId="8535"/>
    <cellStyle name="표준 57 2 3 2 2 2" xfId="8536"/>
    <cellStyle name="표준 57 2 3 2 2 2 2" xfId="8537"/>
    <cellStyle name="표준 57 2 3 2 2 2 2 2" xfId="8538"/>
    <cellStyle name="표준 57 2 3 2 2 2 3" xfId="8539"/>
    <cellStyle name="표준 57 2 3 2 2 3" xfId="8540"/>
    <cellStyle name="표준 57 2 3 2 2 3 2" xfId="8541"/>
    <cellStyle name="표준 57 2 3 2 2 4" xfId="8542"/>
    <cellStyle name="표준 57 2 3 2 3" xfId="8543"/>
    <cellStyle name="표준 57 2 3 2 3 2" xfId="8544"/>
    <cellStyle name="표준 57 2 3 2 3 2 2" xfId="8545"/>
    <cellStyle name="표준 57 2 3 2 3 3" xfId="8546"/>
    <cellStyle name="표준 57 2 3 2 4" xfId="8547"/>
    <cellStyle name="표준 57 2 3 2 4 2" xfId="8548"/>
    <cellStyle name="표준 57 2 3 2 5" xfId="8549"/>
    <cellStyle name="표준 57 2 3 3" xfId="8550"/>
    <cellStyle name="표준 57 2 3 3 2" xfId="8551"/>
    <cellStyle name="표준 57 2 3 3 2 2" xfId="8552"/>
    <cellStyle name="표준 57 2 3 3 2 2 2" xfId="8553"/>
    <cellStyle name="표준 57 2 3 3 2 3" xfId="8554"/>
    <cellStyle name="표준 57 2 3 3 3" xfId="8555"/>
    <cellStyle name="표준 57 2 3 3 3 2" xfId="8556"/>
    <cellStyle name="표준 57 2 3 3 4" xfId="8557"/>
    <cellStyle name="표준 57 2 3 4" xfId="8558"/>
    <cellStyle name="표준 57 2 3 4 2" xfId="8559"/>
    <cellStyle name="표준 57 2 3 4 2 2" xfId="8560"/>
    <cellStyle name="표준 57 2 3 4 3" xfId="8561"/>
    <cellStyle name="표준 57 2 3 5" xfId="8562"/>
    <cellStyle name="표준 57 2 3 5 2" xfId="8563"/>
    <cellStyle name="표준 57 2 3 6" xfId="8564"/>
    <cellStyle name="표준 57 2 4" xfId="8565"/>
    <cellStyle name="표준 57 2 4 2" xfId="8566"/>
    <cellStyle name="표준 57 2 4 2 2" xfId="8567"/>
    <cellStyle name="표준 57 2 4 2 2 2" xfId="8568"/>
    <cellStyle name="표준 57 2 4 2 2 2 2" xfId="8569"/>
    <cellStyle name="표준 57 2 4 2 2 3" xfId="8570"/>
    <cellStyle name="표준 57 2 4 2 3" xfId="8571"/>
    <cellStyle name="표준 57 2 4 2 3 2" xfId="8572"/>
    <cellStyle name="표준 57 2 4 2 4" xfId="8573"/>
    <cellStyle name="표준 57 2 4 3" xfId="8574"/>
    <cellStyle name="표준 57 2 4 3 2" xfId="8575"/>
    <cellStyle name="표준 57 2 4 3 2 2" xfId="8576"/>
    <cellStyle name="표준 57 2 4 3 3" xfId="8577"/>
    <cellStyle name="표준 57 2 4 4" xfId="8578"/>
    <cellStyle name="표준 57 2 4 4 2" xfId="8579"/>
    <cellStyle name="표준 57 2 4 5" xfId="8580"/>
    <cellStyle name="표준 57 2 5" xfId="8581"/>
    <cellStyle name="표준 57 2 5 2" xfId="8582"/>
    <cellStyle name="표준 57 2 5 2 2" xfId="8583"/>
    <cellStyle name="표준 57 2 5 2 2 2" xfId="8584"/>
    <cellStyle name="표준 57 2 5 2 3" xfId="8585"/>
    <cellStyle name="표준 57 2 5 3" xfId="8586"/>
    <cellStyle name="표준 57 2 5 3 2" xfId="8587"/>
    <cellStyle name="표준 57 2 5 4" xfId="8588"/>
    <cellStyle name="표준 57 2 6" xfId="8589"/>
    <cellStyle name="표준 57 2 6 2" xfId="8590"/>
    <cellStyle name="표준 57 2 6 2 2" xfId="8591"/>
    <cellStyle name="표준 57 2 6 3" xfId="8592"/>
    <cellStyle name="표준 57 2 7" xfId="8593"/>
    <cellStyle name="표준 57 2 7 2" xfId="8594"/>
    <cellStyle name="표준 57 2 8" xfId="8595"/>
    <cellStyle name="표준 57 3" xfId="8596"/>
    <cellStyle name="표준 57 3 2" xfId="8597"/>
    <cellStyle name="표준 57 3 2 2" xfId="8598"/>
    <cellStyle name="표준 57 3 2 2 2" xfId="8599"/>
    <cellStyle name="표준 57 3 2 2 2 2" xfId="8600"/>
    <cellStyle name="표준 57 3 2 2 2 2 2" xfId="8601"/>
    <cellStyle name="표준 57 3 2 2 2 2 2 2" xfId="8602"/>
    <cellStyle name="표준 57 3 2 2 2 2 3" xfId="8603"/>
    <cellStyle name="표준 57 3 2 2 2 3" xfId="8604"/>
    <cellStyle name="표준 57 3 2 2 2 3 2" xfId="8605"/>
    <cellStyle name="표준 57 3 2 2 2 4" xfId="8606"/>
    <cellStyle name="표준 57 3 2 2 3" xfId="8607"/>
    <cellStyle name="표준 57 3 2 2 3 2" xfId="8608"/>
    <cellStyle name="표준 57 3 2 2 3 2 2" xfId="8609"/>
    <cellStyle name="표준 57 3 2 2 3 3" xfId="8610"/>
    <cellStyle name="표준 57 3 2 2 4" xfId="8611"/>
    <cellStyle name="표준 57 3 2 2 4 2" xfId="8612"/>
    <cellStyle name="표준 57 3 2 2 5" xfId="8613"/>
    <cellStyle name="표준 57 3 2 3" xfId="8614"/>
    <cellStyle name="표준 57 3 2 3 2" xfId="8615"/>
    <cellStyle name="표준 57 3 2 3 2 2" xfId="8616"/>
    <cellStyle name="표준 57 3 2 3 2 2 2" xfId="8617"/>
    <cellStyle name="표준 57 3 2 3 2 3" xfId="8618"/>
    <cellStyle name="표준 57 3 2 3 3" xfId="8619"/>
    <cellStyle name="표준 57 3 2 3 3 2" xfId="8620"/>
    <cellStyle name="표준 57 3 2 3 4" xfId="8621"/>
    <cellStyle name="표준 57 3 2 4" xfId="8622"/>
    <cellStyle name="표준 57 3 2 4 2" xfId="8623"/>
    <cellStyle name="표준 57 3 2 4 2 2" xfId="8624"/>
    <cellStyle name="표준 57 3 2 4 3" xfId="8625"/>
    <cellStyle name="표준 57 3 2 5" xfId="8626"/>
    <cellStyle name="표준 57 3 2 5 2" xfId="8627"/>
    <cellStyle name="표준 57 3 2 6" xfId="8628"/>
    <cellStyle name="표준 57 3 3" xfId="8629"/>
    <cellStyle name="표준 57 3 3 2" xfId="8630"/>
    <cellStyle name="표준 57 3 3 2 2" xfId="8631"/>
    <cellStyle name="표준 57 3 3 2 2 2" xfId="8632"/>
    <cellStyle name="표준 57 3 3 2 2 2 2" xfId="8633"/>
    <cellStyle name="표준 57 3 3 2 2 3" xfId="8634"/>
    <cellStyle name="표준 57 3 3 2 3" xfId="8635"/>
    <cellStyle name="표준 57 3 3 2 3 2" xfId="8636"/>
    <cellStyle name="표준 57 3 3 2 4" xfId="8637"/>
    <cellStyle name="표준 57 3 3 3" xfId="8638"/>
    <cellStyle name="표준 57 3 3 3 2" xfId="8639"/>
    <cellStyle name="표준 57 3 3 3 2 2" xfId="8640"/>
    <cellStyle name="표준 57 3 3 3 3" xfId="8641"/>
    <cellStyle name="표준 57 3 3 4" xfId="8642"/>
    <cellStyle name="표준 57 3 3 4 2" xfId="8643"/>
    <cellStyle name="표준 57 3 3 5" xfId="8644"/>
    <cellStyle name="표준 57 3 4" xfId="8645"/>
    <cellStyle name="표준 57 3 4 2" xfId="8646"/>
    <cellStyle name="표준 57 3 4 2 2" xfId="8647"/>
    <cellStyle name="표준 57 3 4 2 2 2" xfId="8648"/>
    <cellStyle name="표준 57 3 4 2 3" xfId="8649"/>
    <cellStyle name="표준 57 3 4 3" xfId="8650"/>
    <cellStyle name="표준 57 3 4 3 2" xfId="8651"/>
    <cellStyle name="표준 57 3 4 4" xfId="8652"/>
    <cellStyle name="표준 57 3 5" xfId="8653"/>
    <cellStyle name="표준 57 3 5 2" xfId="8654"/>
    <cellStyle name="표준 57 3 5 2 2" xfId="8655"/>
    <cellStyle name="표준 57 3 5 3" xfId="8656"/>
    <cellStyle name="표준 57 3 6" xfId="8657"/>
    <cellStyle name="표준 57 3 6 2" xfId="8658"/>
    <cellStyle name="표준 57 3 7" xfId="8659"/>
    <cellStyle name="표준 57 4" xfId="8660"/>
    <cellStyle name="표준 57 4 2" xfId="8661"/>
    <cellStyle name="표준 57 4 2 2" xfId="8662"/>
    <cellStyle name="표준 57 4 2 2 2" xfId="8663"/>
    <cellStyle name="표준 57 4 2 2 2 2" xfId="8664"/>
    <cellStyle name="표준 57 4 2 2 2 2 2" xfId="8665"/>
    <cellStyle name="표준 57 4 2 2 2 3" xfId="8666"/>
    <cellStyle name="표준 57 4 2 2 3" xfId="8667"/>
    <cellStyle name="표준 57 4 2 2 3 2" xfId="8668"/>
    <cellStyle name="표준 57 4 2 2 4" xfId="8669"/>
    <cellStyle name="표준 57 4 2 3" xfId="8670"/>
    <cellStyle name="표준 57 4 2 3 2" xfId="8671"/>
    <cellStyle name="표준 57 4 2 3 2 2" xfId="8672"/>
    <cellStyle name="표준 57 4 2 3 3" xfId="8673"/>
    <cellStyle name="표준 57 4 2 4" xfId="8674"/>
    <cellStyle name="표준 57 4 2 4 2" xfId="8675"/>
    <cellStyle name="표준 57 4 2 5" xfId="8676"/>
    <cellStyle name="표준 57 4 3" xfId="8677"/>
    <cellStyle name="표준 57 4 3 2" xfId="8678"/>
    <cellStyle name="표준 57 4 3 2 2" xfId="8679"/>
    <cellStyle name="표준 57 4 3 2 2 2" xfId="8680"/>
    <cellStyle name="표준 57 4 3 2 3" xfId="8681"/>
    <cellStyle name="표준 57 4 3 3" xfId="8682"/>
    <cellStyle name="표준 57 4 3 3 2" xfId="8683"/>
    <cellStyle name="표준 57 4 3 4" xfId="8684"/>
    <cellStyle name="표준 57 4 4" xfId="8685"/>
    <cellStyle name="표준 57 4 4 2" xfId="8686"/>
    <cellStyle name="표준 57 4 4 2 2" xfId="8687"/>
    <cellStyle name="표준 57 4 4 3" xfId="8688"/>
    <cellStyle name="표준 57 4 5" xfId="8689"/>
    <cellStyle name="표준 57 4 5 2" xfId="8690"/>
    <cellStyle name="표준 57 4 6" xfId="8691"/>
    <cellStyle name="표준 57 5" xfId="8692"/>
    <cellStyle name="표준 57 5 2" xfId="8693"/>
    <cellStyle name="표준 57 5 2 2" xfId="8694"/>
    <cellStyle name="표준 57 5 2 2 2" xfId="8695"/>
    <cellStyle name="표준 57 5 2 2 2 2" xfId="8696"/>
    <cellStyle name="표준 57 5 2 2 3" xfId="8697"/>
    <cellStyle name="표준 57 5 2 3" xfId="8698"/>
    <cellStyle name="표준 57 5 2 3 2" xfId="8699"/>
    <cellStyle name="표준 57 5 2 4" xfId="8700"/>
    <cellStyle name="표준 57 5 3" xfId="8701"/>
    <cellStyle name="표준 57 5 3 2" xfId="8702"/>
    <cellStyle name="표준 57 5 3 2 2" xfId="8703"/>
    <cellStyle name="표준 57 5 3 3" xfId="8704"/>
    <cellStyle name="표준 57 5 4" xfId="8705"/>
    <cellStyle name="표준 57 5 4 2" xfId="8706"/>
    <cellStyle name="표준 57 5 5" xfId="8707"/>
    <cellStyle name="표준 57 6" xfId="8708"/>
    <cellStyle name="표준 57 6 2" xfId="8709"/>
    <cellStyle name="표준 57 6 2 2" xfId="8710"/>
    <cellStyle name="표준 57 6 2 2 2" xfId="8711"/>
    <cellStyle name="표준 57 6 2 3" xfId="8712"/>
    <cellStyle name="표준 57 6 3" xfId="8713"/>
    <cellStyle name="표준 57 6 3 2" xfId="8714"/>
    <cellStyle name="표준 57 6 4" xfId="8715"/>
    <cellStyle name="표준 57 7" xfId="8716"/>
    <cellStyle name="표준 57 7 2" xfId="8717"/>
    <cellStyle name="표준 57 7 2 2" xfId="8718"/>
    <cellStyle name="표준 57 7 3" xfId="8719"/>
    <cellStyle name="표준 57 8" xfId="8720"/>
    <cellStyle name="표준 57 8 2" xfId="8721"/>
    <cellStyle name="표준 57 9" xfId="8722"/>
    <cellStyle name="표준 58" xfId="8723"/>
    <cellStyle name="표준 58 2" xfId="8724"/>
    <cellStyle name="표준 58 2 2" xfId="8725"/>
    <cellStyle name="표준 58 2 2 2" xfId="8726"/>
    <cellStyle name="표준 58 2 2 2 2" xfId="8727"/>
    <cellStyle name="표준 58 2 2 2 2 2" xfId="8728"/>
    <cellStyle name="표준 58 2 2 2 2 2 2" xfId="8729"/>
    <cellStyle name="표준 58 2 2 2 2 2 2 2" xfId="8730"/>
    <cellStyle name="표준 58 2 2 2 2 2 2 2 2" xfId="8731"/>
    <cellStyle name="표준 58 2 2 2 2 2 2 3" xfId="8732"/>
    <cellStyle name="표준 58 2 2 2 2 2 3" xfId="8733"/>
    <cellStyle name="표준 58 2 2 2 2 2 3 2" xfId="8734"/>
    <cellStyle name="표준 58 2 2 2 2 2 4" xfId="8735"/>
    <cellStyle name="표준 58 2 2 2 2 3" xfId="8736"/>
    <cellStyle name="표준 58 2 2 2 2 3 2" xfId="8737"/>
    <cellStyle name="표준 58 2 2 2 2 3 2 2" xfId="8738"/>
    <cellStyle name="표준 58 2 2 2 2 3 3" xfId="8739"/>
    <cellStyle name="표준 58 2 2 2 2 4" xfId="8740"/>
    <cellStyle name="표준 58 2 2 2 2 4 2" xfId="8741"/>
    <cellStyle name="표준 58 2 2 2 2 5" xfId="8742"/>
    <cellStyle name="표준 58 2 2 2 3" xfId="8743"/>
    <cellStyle name="표준 58 2 2 2 3 2" xfId="8744"/>
    <cellStyle name="표준 58 2 2 2 3 2 2" xfId="8745"/>
    <cellStyle name="표준 58 2 2 2 3 2 2 2" xfId="8746"/>
    <cellStyle name="표준 58 2 2 2 3 2 3" xfId="8747"/>
    <cellStyle name="표준 58 2 2 2 3 3" xfId="8748"/>
    <cellStyle name="표준 58 2 2 2 3 3 2" xfId="8749"/>
    <cellStyle name="표준 58 2 2 2 3 4" xfId="8750"/>
    <cellStyle name="표준 58 2 2 2 4" xfId="8751"/>
    <cellStyle name="표준 58 2 2 2 4 2" xfId="8752"/>
    <cellStyle name="표준 58 2 2 2 4 2 2" xfId="8753"/>
    <cellStyle name="표준 58 2 2 2 4 3" xfId="8754"/>
    <cellStyle name="표준 58 2 2 2 5" xfId="8755"/>
    <cellStyle name="표준 58 2 2 2 5 2" xfId="8756"/>
    <cellStyle name="표준 58 2 2 2 6" xfId="8757"/>
    <cellStyle name="표준 58 2 2 3" xfId="8758"/>
    <cellStyle name="표준 58 2 2 3 2" xfId="8759"/>
    <cellStyle name="표준 58 2 2 3 2 2" xfId="8760"/>
    <cellStyle name="표준 58 2 2 3 2 2 2" xfId="8761"/>
    <cellStyle name="표준 58 2 2 3 2 2 2 2" xfId="8762"/>
    <cellStyle name="표준 58 2 2 3 2 2 3" xfId="8763"/>
    <cellStyle name="표준 58 2 2 3 2 3" xfId="8764"/>
    <cellStyle name="표준 58 2 2 3 2 3 2" xfId="8765"/>
    <cellStyle name="표준 58 2 2 3 2 4" xfId="8766"/>
    <cellStyle name="표준 58 2 2 3 3" xfId="8767"/>
    <cellStyle name="표준 58 2 2 3 3 2" xfId="8768"/>
    <cellStyle name="표준 58 2 2 3 3 2 2" xfId="8769"/>
    <cellStyle name="표준 58 2 2 3 3 3" xfId="8770"/>
    <cellStyle name="표준 58 2 2 3 4" xfId="8771"/>
    <cellStyle name="표준 58 2 2 3 4 2" xfId="8772"/>
    <cellStyle name="표준 58 2 2 3 5" xfId="8773"/>
    <cellStyle name="표준 58 2 2 4" xfId="8774"/>
    <cellStyle name="표준 58 2 2 4 2" xfId="8775"/>
    <cellStyle name="표준 58 2 2 4 2 2" xfId="8776"/>
    <cellStyle name="표준 58 2 2 4 2 2 2" xfId="8777"/>
    <cellStyle name="표준 58 2 2 4 2 3" xfId="8778"/>
    <cellStyle name="표준 58 2 2 4 3" xfId="8779"/>
    <cellStyle name="표준 58 2 2 4 3 2" xfId="8780"/>
    <cellStyle name="표준 58 2 2 4 4" xfId="8781"/>
    <cellStyle name="표준 58 2 2 5" xfId="8782"/>
    <cellStyle name="표준 58 2 2 5 2" xfId="8783"/>
    <cellStyle name="표준 58 2 2 5 2 2" xfId="8784"/>
    <cellStyle name="표준 58 2 2 5 3" xfId="8785"/>
    <cellStyle name="표준 58 2 2 6" xfId="8786"/>
    <cellStyle name="표준 58 2 2 6 2" xfId="8787"/>
    <cellStyle name="표준 58 2 2 7" xfId="8788"/>
    <cellStyle name="표준 58 2 3" xfId="8789"/>
    <cellStyle name="표준 58 2 3 2" xfId="8790"/>
    <cellStyle name="표준 58 2 3 2 2" xfId="8791"/>
    <cellStyle name="표준 58 2 3 2 2 2" xfId="8792"/>
    <cellStyle name="표준 58 2 3 2 2 2 2" xfId="8793"/>
    <cellStyle name="표준 58 2 3 2 2 2 2 2" xfId="8794"/>
    <cellStyle name="표준 58 2 3 2 2 2 3" xfId="8795"/>
    <cellStyle name="표준 58 2 3 2 2 3" xfId="8796"/>
    <cellStyle name="표준 58 2 3 2 2 3 2" xfId="8797"/>
    <cellStyle name="표준 58 2 3 2 2 4" xfId="8798"/>
    <cellStyle name="표준 58 2 3 2 3" xfId="8799"/>
    <cellStyle name="표준 58 2 3 2 3 2" xfId="8800"/>
    <cellStyle name="표준 58 2 3 2 3 2 2" xfId="8801"/>
    <cellStyle name="표준 58 2 3 2 3 3" xfId="8802"/>
    <cellStyle name="표준 58 2 3 2 4" xfId="8803"/>
    <cellStyle name="표준 58 2 3 2 4 2" xfId="8804"/>
    <cellStyle name="표준 58 2 3 2 5" xfId="8805"/>
    <cellStyle name="표준 58 2 3 3" xfId="8806"/>
    <cellStyle name="표준 58 2 3 3 2" xfId="8807"/>
    <cellStyle name="표준 58 2 3 3 2 2" xfId="8808"/>
    <cellStyle name="표준 58 2 3 3 2 2 2" xfId="8809"/>
    <cellStyle name="표준 58 2 3 3 2 3" xfId="8810"/>
    <cellStyle name="표준 58 2 3 3 3" xfId="8811"/>
    <cellStyle name="표준 58 2 3 3 3 2" xfId="8812"/>
    <cellStyle name="표준 58 2 3 3 4" xfId="8813"/>
    <cellStyle name="표준 58 2 3 4" xfId="8814"/>
    <cellStyle name="표준 58 2 3 4 2" xfId="8815"/>
    <cellStyle name="표준 58 2 3 4 2 2" xfId="8816"/>
    <cellStyle name="표준 58 2 3 4 3" xfId="8817"/>
    <cellStyle name="표준 58 2 3 5" xfId="8818"/>
    <cellStyle name="표준 58 2 3 5 2" xfId="8819"/>
    <cellStyle name="표준 58 2 3 6" xfId="8820"/>
    <cellStyle name="표준 58 2 4" xfId="8821"/>
    <cellStyle name="표준 58 2 4 2" xfId="8822"/>
    <cellStyle name="표준 58 2 4 2 2" xfId="8823"/>
    <cellStyle name="표준 58 2 4 2 2 2" xfId="8824"/>
    <cellStyle name="표준 58 2 4 2 2 2 2" xfId="8825"/>
    <cellStyle name="표준 58 2 4 2 2 3" xfId="8826"/>
    <cellStyle name="표준 58 2 4 2 3" xfId="8827"/>
    <cellStyle name="표준 58 2 4 2 3 2" xfId="8828"/>
    <cellStyle name="표준 58 2 4 2 4" xfId="8829"/>
    <cellStyle name="표준 58 2 4 3" xfId="8830"/>
    <cellStyle name="표준 58 2 4 3 2" xfId="8831"/>
    <cellStyle name="표준 58 2 4 3 2 2" xfId="8832"/>
    <cellStyle name="표준 58 2 4 3 3" xfId="8833"/>
    <cellStyle name="표준 58 2 4 4" xfId="8834"/>
    <cellStyle name="표준 58 2 4 4 2" xfId="8835"/>
    <cellStyle name="표준 58 2 4 5" xfId="8836"/>
    <cellStyle name="표준 58 2 5" xfId="8837"/>
    <cellStyle name="표준 58 2 5 2" xfId="8838"/>
    <cellStyle name="표준 58 2 5 2 2" xfId="8839"/>
    <cellStyle name="표준 58 2 5 2 2 2" xfId="8840"/>
    <cellStyle name="표준 58 2 5 2 3" xfId="8841"/>
    <cellStyle name="표준 58 2 5 3" xfId="8842"/>
    <cellStyle name="표준 58 2 5 3 2" xfId="8843"/>
    <cellStyle name="표준 58 2 5 4" xfId="8844"/>
    <cellStyle name="표준 58 2 6" xfId="8845"/>
    <cellStyle name="표준 58 2 6 2" xfId="8846"/>
    <cellStyle name="표준 58 2 6 2 2" xfId="8847"/>
    <cellStyle name="표준 58 2 6 3" xfId="8848"/>
    <cellStyle name="표준 58 2 7" xfId="8849"/>
    <cellStyle name="표준 58 2 7 2" xfId="8850"/>
    <cellStyle name="표준 58 2 8" xfId="8851"/>
    <cellStyle name="표준 58 3" xfId="8852"/>
    <cellStyle name="표준 58 3 2" xfId="8853"/>
    <cellStyle name="표준 58 3 2 2" xfId="8854"/>
    <cellStyle name="표준 58 3 2 2 2" xfId="8855"/>
    <cellStyle name="표준 58 3 2 2 2 2" xfId="8856"/>
    <cellStyle name="표준 58 3 2 2 2 2 2" xfId="8857"/>
    <cellStyle name="표준 58 3 2 2 2 2 2 2" xfId="8858"/>
    <cellStyle name="표준 58 3 2 2 2 2 3" xfId="8859"/>
    <cellStyle name="표준 58 3 2 2 2 3" xfId="8860"/>
    <cellStyle name="표준 58 3 2 2 2 3 2" xfId="8861"/>
    <cellStyle name="표준 58 3 2 2 2 4" xfId="8862"/>
    <cellStyle name="표준 58 3 2 2 3" xfId="8863"/>
    <cellStyle name="표준 58 3 2 2 3 2" xfId="8864"/>
    <cellStyle name="표준 58 3 2 2 3 2 2" xfId="8865"/>
    <cellStyle name="표준 58 3 2 2 3 3" xfId="8866"/>
    <cellStyle name="표준 58 3 2 2 4" xfId="8867"/>
    <cellStyle name="표준 58 3 2 2 4 2" xfId="8868"/>
    <cellStyle name="표준 58 3 2 2 5" xfId="8869"/>
    <cellStyle name="표준 58 3 2 3" xfId="8870"/>
    <cellStyle name="표준 58 3 2 3 2" xfId="8871"/>
    <cellStyle name="표준 58 3 2 3 2 2" xfId="8872"/>
    <cellStyle name="표준 58 3 2 3 2 2 2" xfId="8873"/>
    <cellStyle name="표준 58 3 2 3 2 3" xfId="8874"/>
    <cellStyle name="표준 58 3 2 3 3" xfId="8875"/>
    <cellStyle name="표준 58 3 2 3 3 2" xfId="8876"/>
    <cellStyle name="표준 58 3 2 3 4" xfId="8877"/>
    <cellStyle name="표준 58 3 2 4" xfId="8878"/>
    <cellStyle name="표준 58 3 2 4 2" xfId="8879"/>
    <cellStyle name="표준 58 3 2 4 2 2" xfId="8880"/>
    <cellStyle name="표준 58 3 2 4 3" xfId="8881"/>
    <cellStyle name="표준 58 3 2 5" xfId="8882"/>
    <cellStyle name="표준 58 3 2 5 2" xfId="8883"/>
    <cellStyle name="표준 58 3 2 6" xfId="8884"/>
    <cellStyle name="표준 58 3 3" xfId="8885"/>
    <cellStyle name="표준 58 3 3 2" xfId="8886"/>
    <cellStyle name="표준 58 3 3 2 2" xfId="8887"/>
    <cellStyle name="표준 58 3 3 2 2 2" xfId="8888"/>
    <cellStyle name="표준 58 3 3 2 2 2 2" xfId="8889"/>
    <cellStyle name="표준 58 3 3 2 2 3" xfId="8890"/>
    <cellStyle name="표준 58 3 3 2 3" xfId="8891"/>
    <cellStyle name="표준 58 3 3 2 3 2" xfId="8892"/>
    <cellStyle name="표준 58 3 3 2 4" xfId="8893"/>
    <cellStyle name="표준 58 3 3 3" xfId="8894"/>
    <cellStyle name="표준 58 3 3 3 2" xfId="8895"/>
    <cellStyle name="표준 58 3 3 3 2 2" xfId="8896"/>
    <cellStyle name="표준 58 3 3 3 3" xfId="8897"/>
    <cellStyle name="표준 58 3 3 4" xfId="8898"/>
    <cellStyle name="표준 58 3 3 4 2" xfId="8899"/>
    <cellStyle name="표준 58 3 3 5" xfId="8900"/>
    <cellStyle name="표준 58 3 4" xfId="8901"/>
    <cellStyle name="표준 58 3 4 2" xfId="8902"/>
    <cellStyle name="표준 58 3 4 2 2" xfId="8903"/>
    <cellStyle name="표준 58 3 4 2 2 2" xfId="8904"/>
    <cellStyle name="표준 58 3 4 2 3" xfId="8905"/>
    <cellStyle name="표준 58 3 4 3" xfId="8906"/>
    <cellStyle name="표준 58 3 4 3 2" xfId="8907"/>
    <cellStyle name="표준 58 3 4 4" xfId="8908"/>
    <cellStyle name="표준 58 3 5" xfId="8909"/>
    <cellStyle name="표준 58 3 5 2" xfId="8910"/>
    <cellStyle name="표준 58 3 5 2 2" xfId="8911"/>
    <cellStyle name="표준 58 3 5 3" xfId="8912"/>
    <cellStyle name="표준 58 3 6" xfId="8913"/>
    <cellStyle name="표준 58 3 6 2" xfId="8914"/>
    <cellStyle name="표준 58 3 7" xfId="8915"/>
    <cellStyle name="표준 58 4" xfId="8916"/>
    <cellStyle name="표준 58 4 2" xfId="8917"/>
    <cellStyle name="표준 58 4 2 2" xfId="8918"/>
    <cellStyle name="표준 58 4 2 2 2" xfId="8919"/>
    <cellStyle name="표준 58 4 2 2 2 2" xfId="8920"/>
    <cellStyle name="표준 58 4 2 2 2 2 2" xfId="8921"/>
    <cellStyle name="표준 58 4 2 2 2 3" xfId="8922"/>
    <cellStyle name="표준 58 4 2 2 3" xfId="8923"/>
    <cellStyle name="표준 58 4 2 2 3 2" xfId="8924"/>
    <cellStyle name="표준 58 4 2 2 4" xfId="8925"/>
    <cellStyle name="표준 58 4 2 3" xfId="8926"/>
    <cellStyle name="표준 58 4 2 3 2" xfId="8927"/>
    <cellStyle name="표준 58 4 2 3 2 2" xfId="8928"/>
    <cellStyle name="표준 58 4 2 3 3" xfId="8929"/>
    <cellStyle name="표준 58 4 2 4" xfId="8930"/>
    <cellStyle name="표준 58 4 2 4 2" xfId="8931"/>
    <cellStyle name="표준 58 4 2 5" xfId="8932"/>
    <cellStyle name="표준 58 4 3" xfId="8933"/>
    <cellStyle name="표준 58 4 3 2" xfId="8934"/>
    <cellStyle name="표준 58 4 3 2 2" xfId="8935"/>
    <cellStyle name="표준 58 4 3 2 2 2" xfId="8936"/>
    <cellStyle name="표준 58 4 3 2 3" xfId="8937"/>
    <cellStyle name="표준 58 4 3 3" xfId="8938"/>
    <cellStyle name="표준 58 4 3 3 2" xfId="8939"/>
    <cellStyle name="표준 58 4 3 4" xfId="8940"/>
    <cellStyle name="표준 58 4 4" xfId="8941"/>
    <cellStyle name="표준 58 4 4 2" xfId="8942"/>
    <cellStyle name="표준 58 4 4 2 2" xfId="8943"/>
    <cellStyle name="표준 58 4 4 3" xfId="8944"/>
    <cellStyle name="표준 58 4 5" xfId="8945"/>
    <cellStyle name="표준 58 4 5 2" xfId="8946"/>
    <cellStyle name="표준 58 4 6" xfId="8947"/>
    <cellStyle name="표준 58 5" xfId="8948"/>
    <cellStyle name="표준 58 5 2" xfId="8949"/>
    <cellStyle name="표준 58 5 2 2" xfId="8950"/>
    <cellStyle name="표준 58 5 2 2 2" xfId="8951"/>
    <cellStyle name="표준 58 5 2 2 2 2" xfId="8952"/>
    <cellStyle name="표준 58 5 2 2 3" xfId="8953"/>
    <cellStyle name="표준 58 5 2 3" xfId="8954"/>
    <cellStyle name="표준 58 5 2 3 2" xfId="8955"/>
    <cellStyle name="표준 58 5 2 4" xfId="8956"/>
    <cellStyle name="표준 58 5 3" xfId="8957"/>
    <cellStyle name="표준 58 5 3 2" xfId="8958"/>
    <cellStyle name="표준 58 5 3 2 2" xfId="8959"/>
    <cellStyle name="표준 58 5 3 3" xfId="8960"/>
    <cellStyle name="표준 58 5 4" xfId="8961"/>
    <cellStyle name="표준 58 5 4 2" xfId="8962"/>
    <cellStyle name="표준 58 5 5" xfId="8963"/>
    <cellStyle name="표준 58 6" xfId="8964"/>
    <cellStyle name="표준 58 6 2" xfId="8965"/>
    <cellStyle name="표준 58 6 2 2" xfId="8966"/>
    <cellStyle name="표준 58 6 2 2 2" xfId="8967"/>
    <cellStyle name="표준 58 6 2 3" xfId="8968"/>
    <cellStyle name="표준 58 6 3" xfId="8969"/>
    <cellStyle name="표준 58 6 3 2" xfId="8970"/>
    <cellStyle name="표준 58 6 4" xfId="8971"/>
    <cellStyle name="표준 58 7" xfId="8972"/>
    <cellStyle name="표준 58 7 2" xfId="8973"/>
    <cellStyle name="표준 58 7 2 2" xfId="8974"/>
    <cellStyle name="표준 58 7 3" xfId="8975"/>
    <cellStyle name="표준 58 8" xfId="8976"/>
    <cellStyle name="표준 58 8 2" xfId="8977"/>
    <cellStyle name="표준 58 9" xfId="8978"/>
    <cellStyle name="표준 59" xfId="8979"/>
    <cellStyle name="표준 59 2" xfId="8980"/>
    <cellStyle name="표준 59 2 2" xfId="8981"/>
    <cellStyle name="표준 59 2 2 2" xfId="8982"/>
    <cellStyle name="표준 59 2 2 2 2" xfId="8983"/>
    <cellStyle name="표준 59 2 2 2 2 2" xfId="8984"/>
    <cellStyle name="표준 59 2 2 2 2 2 2" xfId="8985"/>
    <cellStyle name="표준 59 2 2 2 2 2 2 2" xfId="8986"/>
    <cellStyle name="표준 59 2 2 2 2 2 3" xfId="8987"/>
    <cellStyle name="표준 59 2 2 2 2 3" xfId="8988"/>
    <cellStyle name="표준 59 2 2 2 2 3 2" xfId="8989"/>
    <cellStyle name="표준 59 2 2 2 2 4" xfId="8990"/>
    <cellStyle name="표준 59 2 2 2 3" xfId="8991"/>
    <cellStyle name="표준 59 2 2 2 3 2" xfId="8992"/>
    <cellStyle name="표준 59 2 2 2 3 2 2" xfId="8993"/>
    <cellStyle name="표준 59 2 2 2 3 3" xfId="8994"/>
    <cellStyle name="표준 59 2 2 2 4" xfId="8995"/>
    <cellStyle name="표준 59 2 2 2 4 2" xfId="8996"/>
    <cellStyle name="표준 59 2 2 2 5" xfId="8997"/>
    <cellStyle name="표준 59 2 2 3" xfId="8998"/>
    <cellStyle name="표준 59 2 2 3 2" xfId="8999"/>
    <cellStyle name="표준 59 2 2 3 2 2" xfId="9000"/>
    <cellStyle name="표준 59 2 2 3 2 2 2" xfId="9001"/>
    <cellStyle name="표준 59 2 2 3 2 3" xfId="9002"/>
    <cellStyle name="표준 59 2 2 3 3" xfId="9003"/>
    <cellStyle name="표준 59 2 2 3 3 2" xfId="9004"/>
    <cellStyle name="표준 59 2 2 3 4" xfId="9005"/>
    <cellStyle name="표준 59 2 2 4" xfId="9006"/>
    <cellStyle name="표준 59 2 2 4 2" xfId="9007"/>
    <cellStyle name="표준 59 2 2 4 2 2" xfId="9008"/>
    <cellStyle name="표준 59 2 2 4 3" xfId="9009"/>
    <cellStyle name="표준 59 2 2 5" xfId="9010"/>
    <cellStyle name="표준 59 2 2 5 2" xfId="9011"/>
    <cellStyle name="표준 59 2 2 6" xfId="9012"/>
    <cellStyle name="표준 59 2 3" xfId="9013"/>
    <cellStyle name="표준 59 2 3 2" xfId="9014"/>
    <cellStyle name="표준 59 2 3 2 2" xfId="9015"/>
    <cellStyle name="표준 59 2 3 2 2 2" xfId="9016"/>
    <cellStyle name="표준 59 2 3 2 2 2 2" xfId="9017"/>
    <cellStyle name="표준 59 2 3 2 2 3" xfId="9018"/>
    <cellStyle name="표준 59 2 3 2 3" xfId="9019"/>
    <cellStyle name="표준 59 2 3 2 3 2" xfId="9020"/>
    <cellStyle name="표준 59 2 3 2 4" xfId="9021"/>
    <cellStyle name="표준 59 2 3 3" xfId="9022"/>
    <cellStyle name="표준 59 2 3 3 2" xfId="9023"/>
    <cellStyle name="표준 59 2 3 3 2 2" xfId="9024"/>
    <cellStyle name="표준 59 2 3 3 3" xfId="9025"/>
    <cellStyle name="표준 59 2 3 4" xfId="9026"/>
    <cellStyle name="표준 59 2 3 4 2" xfId="9027"/>
    <cellStyle name="표준 59 2 3 5" xfId="9028"/>
    <cellStyle name="표준 59 2 4" xfId="9029"/>
    <cellStyle name="표준 59 2 4 2" xfId="9030"/>
    <cellStyle name="표준 59 2 4 2 2" xfId="9031"/>
    <cellStyle name="표준 59 2 4 2 2 2" xfId="9032"/>
    <cellStyle name="표준 59 2 4 2 3" xfId="9033"/>
    <cellStyle name="표준 59 2 4 3" xfId="9034"/>
    <cellStyle name="표준 59 2 4 3 2" xfId="9035"/>
    <cellStyle name="표준 59 2 4 4" xfId="9036"/>
    <cellStyle name="표준 59 2 5" xfId="9037"/>
    <cellStyle name="표준 59 2 5 2" xfId="9038"/>
    <cellStyle name="표준 59 2 5 2 2" xfId="9039"/>
    <cellStyle name="표준 59 2 5 3" xfId="9040"/>
    <cellStyle name="표준 59 2 6" xfId="9041"/>
    <cellStyle name="표준 59 2 6 2" xfId="9042"/>
    <cellStyle name="표준 59 2 7" xfId="9043"/>
    <cellStyle name="표준 59 3" xfId="9044"/>
    <cellStyle name="표준 59 3 2" xfId="9045"/>
    <cellStyle name="표준 59 3 2 2" xfId="9046"/>
    <cellStyle name="표준 59 3 2 2 2" xfId="9047"/>
    <cellStyle name="표준 59 3 2 2 2 2" xfId="9048"/>
    <cellStyle name="표준 59 3 2 2 2 2 2" xfId="9049"/>
    <cellStyle name="표준 59 3 2 2 2 3" xfId="9050"/>
    <cellStyle name="표준 59 3 2 2 3" xfId="9051"/>
    <cellStyle name="표준 59 3 2 2 3 2" xfId="9052"/>
    <cellStyle name="표준 59 3 2 2 4" xfId="9053"/>
    <cellStyle name="표준 59 3 2 3" xfId="9054"/>
    <cellStyle name="표준 59 3 2 3 2" xfId="9055"/>
    <cellStyle name="표준 59 3 2 3 2 2" xfId="9056"/>
    <cellStyle name="표준 59 3 2 3 3" xfId="9057"/>
    <cellStyle name="표준 59 3 2 4" xfId="9058"/>
    <cellStyle name="표준 59 3 2 4 2" xfId="9059"/>
    <cellStyle name="표준 59 3 2 5" xfId="9060"/>
    <cellStyle name="표준 59 3 3" xfId="9061"/>
    <cellStyle name="표준 59 3 3 2" xfId="9062"/>
    <cellStyle name="표준 59 3 3 2 2" xfId="9063"/>
    <cellStyle name="표준 59 3 3 2 2 2" xfId="9064"/>
    <cellStyle name="표준 59 3 3 2 3" xfId="9065"/>
    <cellStyle name="표준 59 3 3 3" xfId="9066"/>
    <cellStyle name="표준 59 3 3 3 2" xfId="9067"/>
    <cellStyle name="표준 59 3 3 4" xfId="9068"/>
    <cellStyle name="표준 59 3 4" xfId="9069"/>
    <cellStyle name="표준 59 3 4 2" xfId="9070"/>
    <cellStyle name="표준 59 3 4 2 2" xfId="9071"/>
    <cellStyle name="표준 59 3 4 3" xfId="9072"/>
    <cellStyle name="표준 59 3 5" xfId="9073"/>
    <cellStyle name="표준 59 3 5 2" xfId="9074"/>
    <cellStyle name="표준 59 3 6" xfId="9075"/>
    <cellStyle name="표준 59 4" xfId="9076"/>
    <cellStyle name="표준 59 4 2" xfId="9077"/>
    <cellStyle name="표준 59 4 2 2" xfId="9078"/>
    <cellStyle name="표준 59 4 2 2 2" xfId="9079"/>
    <cellStyle name="표준 59 4 2 2 2 2" xfId="9080"/>
    <cellStyle name="표준 59 4 2 2 3" xfId="9081"/>
    <cellStyle name="표준 59 4 2 3" xfId="9082"/>
    <cellStyle name="표준 59 4 2 3 2" xfId="9083"/>
    <cellStyle name="표준 59 4 2 4" xfId="9084"/>
    <cellStyle name="표준 59 4 3" xfId="9085"/>
    <cellStyle name="표준 59 4 3 2" xfId="9086"/>
    <cellStyle name="표준 59 4 3 2 2" xfId="9087"/>
    <cellStyle name="표준 59 4 3 3" xfId="9088"/>
    <cellStyle name="표준 59 4 4" xfId="9089"/>
    <cellStyle name="표준 59 4 4 2" xfId="9090"/>
    <cellStyle name="표준 59 4 5" xfId="9091"/>
    <cellStyle name="표준 59 5" xfId="9092"/>
    <cellStyle name="표준 59 5 2" xfId="9093"/>
    <cellStyle name="표준 59 5 2 2" xfId="9094"/>
    <cellStyle name="표준 59 5 2 2 2" xfId="9095"/>
    <cellStyle name="표준 59 5 2 3" xfId="9096"/>
    <cellStyle name="표준 59 5 3" xfId="9097"/>
    <cellStyle name="표준 59 5 3 2" xfId="9098"/>
    <cellStyle name="표준 59 5 4" xfId="9099"/>
    <cellStyle name="표준 59 6" xfId="9100"/>
    <cellStyle name="표준 59 6 2" xfId="9101"/>
    <cellStyle name="표준 59 6 2 2" xfId="9102"/>
    <cellStyle name="표준 59 6 3" xfId="9103"/>
    <cellStyle name="표준 59 7" xfId="9104"/>
    <cellStyle name="표준 59 7 2" xfId="9105"/>
    <cellStyle name="표준 59 8" xfId="9106"/>
    <cellStyle name="표준 6" xfId="9107"/>
    <cellStyle name="표준 60" xfId="9108"/>
    <cellStyle name="표준 60 2" xfId="9109"/>
    <cellStyle name="표준 60 2 2" xfId="9110"/>
    <cellStyle name="표준 60 2 2 2" xfId="9111"/>
    <cellStyle name="표준 60 2 2 2 2" xfId="9112"/>
    <cellStyle name="표준 60 2 2 2 2 2" xfId="9113"/>
    <cellStyle name="표준 60 2 2 2 2 2 2" xfId="9114"/>
    <cellStyle name="표준 60 2 2 2 2 2 2 2" xfId="9115"/>
    <cellStyle name="표준 60 2 2 2 2 2 3" xfId="9116"/>
    <cellStyle name="표준 60 2 2 2 2 3" xfId="9117"/>
    <cellStyle name="표준 60 2 2 2 2 3 2" xfId="9118"/>
    <cellStyle name="표준 60 2 2 2 2 4" xfId="9119"/>
    <cellStyle name="표준 60 2 2 2 3" xfId="9120"/>
    <cellStyle name="표준 60 2 2 2 3 2" xfId="9121"/>
    <cellStyle name="표준 60 2 2 2 3 2 2" xfId="9122"/>
    <cellStyle name="표준 60 2 2 2 3 3" xfId="9123"/>
    <cellStyle name="표준 60 2 2 2 4" xfId="9124"/>
    <cellStyle name="표준 60 2 2 2 4 2" xfId="9125"/>
    <cellStyle name="표준 60 2 2 2 5" xfId="9126"/>
    <cellStyle name="표준 60 2 2 3" xfId="9127"/>
    <cellStyle name="표준 60 2 2 3 2" xfId="9128"/>
    <cellStyle name="표준 60 2 2 3 2 2" xfId="9129"/>
    <cellStyle name="표준 60 2 2 3 2 2 2" xfId="9130"/>
    <cellStyle name="표준 60 2 2 3 2 3" xfId="9131"/>
    <cellStyle name="표준 60 2 2 3 3" xfId="9132"/>
    <cellStyle name="표준 60 2 2 3 3 2" xfId="9133"/>
    <cellStyle name="표준 60 2 2 3 4" xfId="9134"/>
    <cellStyle name="표준 60 2 2 4" xfId="9135"/>
    <cellStyle name="표준 60 2 2 4 2" xfId="9136"/>
    <cellStyle name="표준 60 2 2 4 2 2" xfId="9137"/>
    <cellStyle name="표준 60 2 2 4 3" xfId="9138"/>
    <cellStyle name="표준 60 2 2 5" xfId="9139"/>
    <cellStyle name="표준 60 2 2 5 2" xfId="9140"/>
    <cellStyle name="표준 60 2 2 6" xfId="9141"/>
    <cellStyle name="표준 60 2 3" xfId="9142"/>
    <cellStyle name="표준 60 2 3 2" xfId="9143"/>
    <cellStyle name="표준 60 2 3 2 2" xfId="9144"/>
    <cellStyle name="표준 60 2 3 2 2 2" xfId="9145"/>
    <cellStyle name="표준 60 2 3 2 2 2 2" xfId="9146"/>
    <cellStyle name="표준 60 2 3 2 2 3" xfId="9147"/>
    <cellStyle name="표준 60 2 3 2 3" xfId="9148"/>
    <cellStyle name="표준 60 2 3 2 3 2" xfId="9149"/>
    <cellStyle name="표준 60 2 3 2 4" xfId="9150"/>
    <cellStyle name="표준 60 2 3 3" xfId="9151"/>
    <cellStyle name="표준 60 2 3 3 2" xfId="9152"/>
    <cellStyle name="표준 60 2 3 3 2 2" xfId="9153"/>
    <cellStyle name="표준 60 2 3 3 3" xfId="9154"/>
    <cellStyle name="표준 60 2 3 4" xfId="9155"/>
    <cellStyle name="표준 60 2 3 4 2" xfId="9156"/>
    <cellStyle name="표준 60 2 3 5" xfId="9157"/>
    <cellStyle name="표준 60 2 4" xfId="9158"/>
    <cellStyle name="표준 60 2 4 2" xfId="9159"/>
    <cellStyle name="표준 60 2 4 2 2" xfId="9160"/>
    <cellStyle name="표준 60 2 4 2 2 2" xfId="9161"/>
    <cellStyle name="표준 60 2 4 2 3" xfId="9162"/>
    <cellStyle name="표준 60 2 4 3" xfId="9163"/>
    <cellStyle name="표준 60 2 4 3 2" xfId="9164"/>
    <cellStyle name="표준 60 2 4 4" xfId="9165"/>
    <cellStyle name="표준 60 2 5" xfId="9166"/>
    <cellStyle name="표준 60 2 5 2" xfId="9167"/>
    <cellStyle name="표준 60 2 5 2 2" xfId="9168"/>
    <cellStyle name="표준 60 2 5 3" xfId="9169"/>
    <cellStyle name="표준 60 2 6" xfId="9170"/>
    <cellStyle name="표준 60 2 6 2" xfId="9171"/>
    <cellStyle name="표준 60 2 7" xfId="9172"/>
    <cellStyle name="표준 60 3" xfId="9173"/>
    <cellStyle name="표준 60 3 2" xfId="9174"/>
    <cellStyle name="표준 60 3 2 2" xfId="9175"/>
    <cellStyle name="표준 60 3 2 2 2" xfId="9176"/>
    <cellStyle name="표준 60 3 2 2 2 2" xfId="9177"/>
    <cellStyle name="표준 60 3 2 2 2 2 2" xfId="9178"/>
    <cellStyle name="표준 60 3 2 2 2 3" xfId="9179"/>
    <cellStyle name="표준 60 3 2 2 3" xfId="9180"/>
    <cellStyle name="표준 60 3 2 2 3 2" xfId="9181"/>
    <cellStyle name="표준 60 3 2 2 4" xfId="9182"/>
    <cellStyle name="표준 60 3 2 3" xfId="9183"/>
    <cellStyle name="표준 60 3 2 3 2" xfId="9184"/>
    <cellStyle name="표준 60 3 2 3 2 2" xfId="9185"/>
    <cellStyle name="표준 60 3 2 3 3" xfId="9186"/>
    <cellStyle name="표준 60 3 2 4" xfId="9187"/>
    <cellStyle name="표준 60 3 2 4 2" xfId="9188"/>
    <cellStyle name="표준 60 3 2 5" xfId="9189"/>
    <cellStyle name="표준 60 3 3" xfId="9190"/>
    <cellStyle name="표준 60 3 3 2" xfId="9191"/>
    <cellStyle name="표준 60 3 3 2 2" xfId="9192"/>
    <cellStyle name="표준 60 3 3 2 2 2" xfId="9193"/>
    <cellStyle name="표준 60 3 3 2 3" xfId="9194"/>
    <cellStyle name="표준 60 3 3 3" xfId="9195"/>
    <cellStyle name="표준 60 3 3 3 2" xfId="9196"/>
    <cellStyle name="표준 60 3 3 4" xfId="9197"/>
    <cellStyle name="표준 60 3 4" xfId="9198"/>
    <cellStyle name="표준 60 3 4 2" xfId="9199"/>
    <cellStyle name="표준 60 3 4 2 2" xfId="9200"/>
    <cellStyle name="표준 60 3 4 3" xfId="9201"/>
    <cellStyle name="표준 60 3 5" xfId="9202"/>
    <cellStyle name="표준 60 3 5 2" xfId="9203"/>
    <cellStyle name="표준 60 3 6" xfId="9204"/>
    <cellStyle name="표준 60 4" xfId="9205"/>
    <cellStyle name="표준 60 4 2" xfId="9206"/>
    <cellStyle name="표준 60 4 2 2" xfId="9207"/>
    <cellStyle name="표준 60 4 2 2 2" xfId="9208"/>
    <cellStyle name="표준 60 4 2 2 2 2" xfId="9209"/>
    <cellStyle name="표준 60 4 2 2 3" xfId="9210"/>
    <cellStyle name="표준 60 4 2 3" xfId="9211"/>
    <cellStyle name="표준 60 4 2 3 2" xfId="9212"/>
    <cellStyle name="표준 60 4 2 4" xfId="9213"/>
    <cellStyle name="표준 60 4 3" xfId="9214"/>
    <cellStyle name="표준 60 4 3 2" xfId="9215"/>
    <cellStyle name="표준 60 4 3 2 2" xfId="9216"/>
    <cellStyle name="표준 60 4 3 3" xfId="9217"/>
    <cellStyle name="표준 60 4 4" xfId="9218"/>
    <cellStyle name="표준 60 4 4 2" xfId="9219"/>
    <cellStyle name="표준 60 4 5" xfId="9220"/>
    <cellStyle name="표준 60 5" xfId="9221"/>
    <cellStyle name="표준 60 5 2" xfId="9222"/>
    <cellStyle name="표준 60 5 2 2" xfId="9223"/>
    <cellStyle name="표준 60 5 2 2 2" xfId="9224"/>
    <cellStyle name="표준 60 5 2 3" xfId="9225"/>
    <cellStyle name="표준 60 5 3" xfId="9226"/>
    <cellStyle name="표준 60 5 3 2" xfId="9227"/>
    <cellStyle name="표준 60 5 4" xfId="9228"/>
    <cellStyle name="표준 60 6" xfId="9229"/>
    <cellStyle name="표준 60 6 2" xfId="9230"/>
    <cellStyle name="표준 60 6 2 2" xfId="9231"/>
    <cellStyle name="표준 60 6 3" xfId="9232"/>
    <cellStyle name="표준 60 7" xfId="9233"/>
    <cellStyle name="표준 60 7 2" xfId="9234"/>
    <cellStyle name="표준 60 8" xfId="9235"/>
    <cellStyle name="표준 61" xfId="9236"/>
    <cellStyle name="표준 61 2" xfId="9237"/>
    <cellStyle name="표준 61 2 2" xfId="9238"/>
    <cellStyle name="표준 61 2 2 2" xfId="9239"/>
    <cellStyle name="표준 61 2 2 2 2" xfId="9240"/>
    <cellStyle name="표준 61 2 2 2 2 2" xfId="9241"/>
    <cellStyle name="표준 61 2 2 2 2 2 2" xfId="9242"/>
    <cellStyle name="표준 61 2 2 2 2 2 2 2" xfId="9243"/>
    <cellStyle name="표준 61 2 2 2 2 2 3" xfId="9244"/>
    <cellStyle name="표준 61 2 2 2 2 3" xfId="9245"/>
    <cellStyle name="표준 61 2 2 2 2 3 2" xfId="9246"/>
    <cellStyle name="표준 61 2 2 2 2 4" xfId="9247"/>
    <cellStyle name="표준 61 2 2 2 3" xfId="9248"/>
    <cellStyle name="표준 61 2 2 2 3 2" xfId="9249"/>
    <cellStyle name="표준 61 2 2 2 3 2 2" xfId="9250"/>
    <cellStyle name="표준 61 2 2 2 3 3" xfId="9251"/>
    <cellStyle name="표준 61 2 2 2 4" xfId="9252"/>
    <cellStyle name="표준 61 2 2 2 4 2" xfId="9253"/>
    <cellStyle name="표준 61 2 2 2 5" xfId="9254"/>
    <cellStyle name="표준 61 2 2 3" xfId="9255"/>
    <cellStyle name="표준 61 2 2 3 2" xfId="9256"/>
    <cellStyle name="표준 61 2 2 3 2 2" xfId="9257"/>
    <cellStyle name="표준 61 2 2 3 2 2 2" xfId="9258"/>
    <cellStyle name="표준 61 2 2 3 2 3" xfId="9259"/>
    <cellStyle name="표준 61 2 2 3 3" xfId="9260"/>
    <cellStyle name="표준 61 2 2 3 3 2" xfId="9261"/>
    <cellStyle name="표준 61 2 2 3 4" xfId="9262"/>
    <cellStyle name="표준 61 2 2 4" xfId="9263"/>
    <cellStyle name="표준 61 2 2 4 2" xfId="9264"/>
    <cellStyle name="표준 61 2 2 4 2 2" xfId="9265"/>
    <cellStyle name="표준 61 2 2 4 3" xfId="9266"/>
    <cellStyle name="표준 61 2 2 5" xfId="9267"/>
    <cellStyle name="표준 61 2 2 5 2" xfId="9268"/>
    <cellStyle name="표준 61 2 2 6" xfId="9269"/>
    <cellStyle name="표준 61 2 3" xfId="9270"/>
    <cellStyle name="표준 61 2 3 2" xfId="9271"/>
    <cellStyle name="표준 61 2 3 2 2" xfId="9272"/>
    <cellStyle name="표준 61 2 3 2 2 2" xfId="9273"/>
    <cellStyle name="표준 61 2 3 2 2 2 2" xfId="9274"/>
    <cellStyle name="표준 61 2 3 2 2 3" xfId="9275"/>
    <cellStyle name="표준 61 2 3 2 3" xfId="9276"/>
    <cellStyle name="표준 61 2 3 2 3 2" xfId="9277"/>
    <cellStyle name="표준 61 2 3 2 4" xfId="9278"/>
    <cellStyle name="표준 61 2 3 3" xfId="9279"/>
    <cellStyle name="표준 61 2 3 3 2" xfId="9280"/>
    <cellStyle name="표준 61 2 3 3 2 2" xfId="9281"/>
    <cellStyle name="표준 61 2 3 3 3" xfId="9282"/>
    <cellStyle name="표준 61 2 3 4" xfId="9283"/>
    <cellStyle name="표준 61 2 3 4 2" xfId="9284"/>
    <cellStyle name="표준 61 2 3 5" xfId="9285"/>
    <cellStyle name="표준 61 2 4" xfId="9286"/>
    <cellStyle name="표준 61 2 4 2" xfId="9287"/>
    <cellStyle name="표준 61 2 4 2 2" xfId="9288"/>
    <cellStyle name="표준 61 2 4 2 2 2" xfId="9289"/>
    <cellStyle name="표준 61 2 4 2 3" xfId="9290"/>
    <cellStyle name="표준 61 2 4 3" xfId="9291"/>
    <cellStyle name="표준 61 2 4 3 2" xfId="9292"/>
    <cellStyle name="표준 61 2 4 4" xfId="9293"/>
    <cellStyle name="표준 61 2 5" xfId="9294"/>
    <cellStyle name="표준 61 2 5 2" xfId="9295"/>
    <cellStyle name="표준 61 2 5 2 2" xfId="9296"/>
    <cellStyle name="표준 61 2 5 3" xfId="9297"/>
    <cellStyle name="표준 61 2 6" xfId="9298"/>
    <cellStyle name="표준 61 2 6 2" xfId="9299"/>
    <cellStyle name="표준 61 2 7" xfId="9300"/>
    <cellStyle name="표준 61 3" xfId="9301"/>
    <cellStyle name="표준 61 3 2" xfId="9302"/>
    <cellStyle name="표준 61 3 2 2" xfId="9303"/>
    <cellStyle name="표준 61 3 2 2 2" xfId="9304"/>
    <cellStyle name="표준 61 3 2 2 2 2" xfId="9305"/>
    <cellStyle name="표준 61 3 2 2 2 2 2" xfId="9306"/>
    <cellStyle name="표준 61 3 2 2 2 3" xfId="9307"/>
    <cellStyle name="표준 61 3 2 2 3" xfId="9308"/>
    <cellStyle name="표준 61 3 2 2 3 2" xfId="9309"/>
    <cellStyle name="표준 61 3 2 2 4" xfId="9310"/>
    <cellStyle name="표준 61 3 2 3" xfId="9311"/>
    <cellStyle name="표준 61 3 2 3 2" xfId="9312"/>
    <cellStyle name="표준 61 3 2 3 2 2" xfId="9313"/>
    <cellStyle name="표준 61 3 2 3 3" xfId="9314"/>
    <cellStyle name="표준 61 3 2 4" xfId="9315"/>
    <cellStyle name="표준 61 3 2 4 2" xfId="9316"/>
    <cellStyle name="표준 61 3 2 5" xfId="9317"/>
    <cellStyle name="표준 61 3 3" xfId="9318"/>
    <cellStyle name="표준 61 3 3 2" xfId="9319"/>
    <cellStyle name="표준 61 3 3 2 2" xfId="9320"/>
    <cellStyle name="표준 61 3 3 2 2 2" xfId="9321"/>
    <cellStyle name="표준 61 3 3 2 3" xfId="9322"/>
    <cellStyle name="표준 61 3 3 3" xfId="9323"/>
    <cellStyle name="표준 61 3 3 3 2" xfId="9324"/>
    <cellStyle name="표준 61 3 3 4" xfId="9325"/>
    <cellStyle name="표준 61 3 4" xfId="9326"/>
    <cellStyle name="표준 61 3 4 2" xfId="9327"/>
    <cellStyle name="표준 61 3 4 2 2" xfId="9328"/>
    <cellStyle name="표준 61 3 4 3" xfId="9329"/>
    <cellStyle name="표준 61 3 5" xfId="9330"/>
    <cellStyle name="표준 61 3 5 2" xfId="9331"/>
    <cellStyle name="표준 61 3 6" xfId="9332"/>
    <cellStyle name="표준 61 4" xfId="9333"/>
    <cellStyle name="표준 61 4 2" xfId="9334"/>
    <cellStyle name="표준 61 4 2 2" xfId="9335"/>
    <cellStyle name="표준 61 4 2 2 2" xfId="9336"/>
    <cellStyle name="표준 61 4 2 2 2 2" xfId="9337"/>
    <cellStyle name="표준 61 4 2 2 3" xfId="9338"/>
    <cellStyle name="표준 61 4 2 3" xfId="9339"/>
    <cellStyle name="표준 61 4 2 3 2" xfId="9340"/>
    <cellStyle name="표준 61 4 2 4" xfId="9341"/>
    <cellStyle name="표준 61 4 3" xfId="9342"/>
    <cellStyle name="표준 61 4 3 2" xfId="9343"/>
    <cellStyle name="표준 61 4 3 2 2" xfId="9344"/>
    <cellStyle name="표준 61 4 3 3" xfId="9345"/>
    <cellStyle name="표준 61 4 4" xfId="9346"/>
    <cellStyle name="표준 61 4 4 2" xfId="9347"/>
    <cellStyle name="표준 61 4 5" xfId="9348"/>
    <cellStyle name="표준 61 5" xfId="9349"/>
    <cellStyle name="표준 61 5 2" xfId="9350"/>
    <cellStyle name="표준 61 5 2 2" xfId="9351"/>
    <cellStyle name="표준 61 5 2 2 2" xfId="9352"/>
    <cellStyle name="표준 61 5 2 3" xfId="9353"/>
    <cellStyle name="표준 61 5 3" xfId="9354"/>
    <cellStyle name="표준 61 5 3 2" xfId="9355"/>
    <cellStyle name="표준 61 5 4" xfId="9356"/>
    <cellStyle name="표준 61 6" xfId="9357"/>
    <cellStyle name="표준 61 6 2" xfId="9358"/>
    <cellStyle name="표준 61 6 2 2" xfId="9359"/>
    <cellStyle name="표준 61 6 3" xfId="9360"/>
    <cellStyle name="표준 61 7" xfId="9361"/>
    <cellStyle name="표준 61 7 2" xfId="9362"/>
    <cellStyle name="표준 61 8" xfId="9363"/>
    <cellStyle name="표준 62" xfId="9364"/>
    <cellStyle name="표준 63" xfId="9365"/>
    <cellStyle name="표준 63 2" xfId="9366"/>
    <cellStyle name="표준 63 2 2" xfId="9367"/>
    <cellStyle name="표준 63 2 2 2" xfId="9368"/>
    <cellStyle name="표준 63 2 2 2 2" xfId="9369"/>
    <cellStyle name="표준 63 2 2 2 2 2" xfId="9370"/>
    <cellStyle name="표준 63 2 2 2 2 2 2" xfId="9371"/>
    <cellStyle name="표준 63 2 2 2 2 2 2 2" xfId="9372"/>
    <cellStyle name="표준 63 2 2 2 2 2 3" xfId="9373"/>
    <cellStyle name="표준 63 2 2 2 2 3" xfId="9374"/>
    <cellStyle name="표준 63 2 2 2 2 3 2" xfId="9375"/>
    <cellStyle name="표준 63 2 2 2 2 4" xfId="9376"/>
    <cellStyle name="표준 63 2 2 2 3" xfId="9377"/>
    <cellStyle name="표준 63 2 2 2 3 2" xfId="9378"/>
    <cellStyle name="표준 63 2 2 2 3 2 2" xfId="9379"/>
    <cellStyle name="표준 63 2 2 2 3 3" xfId="9380"/>
    <cellStyle name="표준 63 2 2 2 4" xfId="9381"/>
    <cellStyle name="표준 63 2 2 2 4 2" xfId="9382"/>
    <cellStyle name="표준 63 2 2 2 5" xfId="9383"/>
    <cellStyle name="표준 63 2 2 3" xfId="9384"/>
    <cellStyle name="표준 63 2 2 3 2" xfId="9385"/>
    <cellStyle name="표준 63 2 2 3 2 2" xfId="9386"/>
    <cellStyle name="표준 63 2 2 3 2 2 2" xfId="9387"/>
    <cellStyle name="표준 63 2 2 3 2 3" xfId="9388"/>
    <cellStyle name="표준 63 2 2 3 3" xfId="9389"/>
    <cellStyle name="표준 63 2 2 3 3 2" xfId="9390"/>
    <cellStyle name="표준 63 2 2 3 4" xfId="9391"/>
    <cellStyle name="표준 63 2 2 4" xfId="9392"/>
    <cellStyle name="표준 63 2 2 4 2" xfId="9393"/>
    <cellStyle name="표준 63 2 2 4 2 2" xfId="9394"/>
    <cellStyle name="표준 63 2 2 4 3" xfId="9395"/>
    <cellStyle name="표준 63 2 2 5" xfId="9396"/>
    <cellStyle name="표준 63 2 2 5 2" xfId="9397"/>
    <cellStyle name="표준 63 2 2 6" xfId="9398"/>
    <cellStyle name="표준 63 2 3" xfId="9399"/>
    <cellStyle name="표준 63 2 3 2" xfId="9400"/>
    <cellStyle name="표준 63 2 3 2 2" xfId="9401"/>
    <cellStyle name="표준 63 2 3 2 2 2" xfId="9402"/>
    <cellStyle name="표준 63 2 3 2 2 2 2" xfId="9403"/>
    <cellStyle name="표준 63 2 3 2 2 3" xfId="9404"/>
    <cellStyle name="표준 63 2 3 2 3" xfId="9405"/>
    <cellStyle name="표준 63 2 3 2 3 2" xfId="9406"/>
    <cellStyle name="표준 63 2 3 2 4" xfId="9407"/>
    <cellStyle name="표준 63 2 3 3" xfId="9408"/>
    <cellStyle name="표준 63 2 3 3 2" xfId="9409"/>
    <cellStyle name="표준 63 2 3 3 2 2" xfId="9410"/>
    <cellStyle name="표준 63 2 3 3 3" xfId="9411"/>
    <cellStyle name="표준 63 2 3 4" xfId="9412"/>
    <cellStyle name="표준 63 2 3 4 2" xfId="9413"/>
    <cellStyle name="표준 63 2 3 5" xfId="9414"/>
    <cellStyle name="표준 63 2 4" xfId="9415"/>
    <cellStyle name="표준 63 2 4 2" xfId="9416"/>
    <cellStyle name="표준 63 2 4 2 2" xfId="9417"/>
    <cellStyle name="표준 63 2 4 2 2 2" xfId="9418"/>
    <cellStyle name="표준 63 2 4 2 3" xfId="9419"/>
    <cellStyle name="표준 63 2 4 3" xfId="9420"/>
    <cellStyle name="표준 63 2 4 3 2" xfId="9421"/>
    <cellStyle name="표준 63 2 4 4" xfId="9422"/>
    <cellStyle name="표준 63 2 5" xfId="9423"/>
    <cellStyle name="표준 63 2 5 2" xfId="9424"/>
    <cellStyle name="표준 63 2 5 2 2" xfId="9425"/>
    <cellStyle name="표준 63 2 5 3" xfId="9426"/>
    <cellStyle name="표준 63 2 6" xfId="9427"/>
    <cellStyle name="표준 63 2 6 2" xfId="9428"/>
    <cellStyle name="표준 63 2 7" xfId="9429"/>
    <cellStyle name="표준 63 3" xfId="9430"/>
    <cellStyle name="표준 63 3 2" xfId="9431"/>
    <cellStyle name="표준 63 3 2 2" xfId="9432"/>
    <cellStyle name="표준 63 3 2 2 2" xfId="9433"/>
    <cellStyle name="표준 63 3 2 2 2 2" xfId="9434"/>
    <cellStyle name="표준 63 3 2 2 2 2 2" xfId="9435"/>
    <cellStyle name="표준 63 3 2 2 2 3" xfId="9436"/>
    <cellStyle name="표준 63 3 2 2 3" xfId="9437"/>
    <cellStyle name="표준 63 3 2 2 3 2" xfId="9438"/>
    <cellStyle name="표준 63 3 2 2 4" xfId="9439"/>
    <cellStyle name="표준 63 3 2 3" xfId="9440"/>
    <cellStyle name="표준 63 3 2 3 2" xfId="9441"/>
    <cellStyle name="표준 63 3 2 3 2 2" xfId="9442"/>
    <cellStyle name="표준 63 3 2 3 3" xfId="9443"/>
    <cellStyle name="표준 63 3 2 4" xfId="9444"/>
    <cellStyle name="표준 63 3 2 4 2" xfId="9445"/>
    <cellStyle name="표준 63 3 2 5" xfId="9446"/>
    <cellStyle name="표준 63 3 3" xfId="9447"/>
    <cellStyle name="표준 63 3 3 2" xfId="9448"/>
    <cellStyle name="표준 63 3 3 2 2" xfId="9449"/>
    <cellStyle name="표준 63 3 3 2 2 2" xfId="9450"/>
    <cellStyle name="표준 63 3 3 2 3" xfId="9451"/>
    <cellStyle name="표준 63 3 3 3" xfId="9452"/>
    <cellStyle name="표준 63 3 3 3 2" xfId="9453"/>
    <cellStyle name="표준 63 3 3 4" xfId="9454"/>
    <cellStyle name="표준 63 3 4" xfId="9455"/>
    <cellStyle name="표준 63 3 4 2" xfId="9456"/>
    <cellStyle name="표준 63 3 4 2 2" xfId="9457"/>
    <cellStyle name="표준 63 3 4 3" xfId="9458"/>
    <cellStyle name="표준 63 3 5" xfId="9459"/>
    <cellStyle name="표준 63 3 5 2" xfId="9460"/>
    <cellStyle name="표준 63 3 6" xfId="9461"/>
    <cellStyle name="표준 63 4" xfId="9462"/>
    <cellStyle name="표준 63 4 2" xfId="9463"/>
    <cellStyle name="표준 63 4 2 2" xfId="9464"/>
    <cellStyle name="표준 63 4 2 2 2" xfId="9465"/>
    <cellStyle name="표준 63 4 2 2 2 2" xfId="9466"/>
    <cellStyle name="표준 63 4 2 2 3" xfId="9467"/>
    <cellStyle name="표준 63 4 2 3" xfId="9468"/>
    <cellStyle name="표준 63 4 2 3 2" xfId="9469"/>
    <cellStyle name="표준 63 4 2 4" xfId="9470"/>
    <cellStyle name="표준 63 4 3" xfId="9471"/>
    <cellStyle name="표준 63 4 3 2" xfId="9472"/>
    <cellStyle name="표준 63 4 3 2 2" xfId="9473"/>
    <cellStyle name="표준 63 4 3 3" xfId="9474"/>
    <cellStyle name="표준 63 4 4" xfId="9475"/>
    <cellStyle name="표준 63 4 4 2" xfId="9476"/>
    <cellStyle name="표준 63 4 5" xfId="9477"/>
    <cellStyle name="표준 63 5" xfId="9478"/>
    <cellStyle name="표준 63 5 2" xfId="9479"/>
    <cellStyle name="표준 63 5 2 2" xfId="9480"/>
    <cellStyle name="표준 63 5 2 2 2" xfId="9481"/>
    <cellStyle name="표준 63 5 2 3" xfId="9482"/>
    <cellStyle name="표준 63 5 3" xfId="9483"/>
    <cellStyle name="표준 63 5 3 2" xfId="9484"/>
    <cellStyle name="표준 63 5 4" xfId="9485"/>
    <cellStyle name="표준 63 6" xfId="9486"/>
    <cellStyle name="표준 63 6 2" xfId="9487"/>
    <cellStyle name="표준 63 6 2 2" xfId="9488"/>
    <cellStyle name="표준 63 6 3" xfId="9489"/>
    <cellStyle name="표준 63 7" xfId="9490"/>
    <cellStyle name="표준 63 7 2" xfId="9491"/>
    <cellStyle name="표준 63 8" xfId="9492"/>
    <cellStyle name="표준 64" xfId="9493"/>
    <cellStyle name="표준 65" xfId="9494"/>
    <cellStyle name="표준 65 2" xfId="9495"/>
    <cellStyle name="표준 65 2 2" xfId="9496"/>
    <cellStyle name="표준 65 2 2 2" xfId="9497"/>
    <cellStyle name="표준 65 2 2 2 2" xfId="9498"/>
    <cellStyle name="표준 65 2 2 2 2 2" xfId="9499"/>
    <cellStyle name="표준 65 2 2 2 2 2 2" xfId="9500"/>
    <cellStyle name="표준 65 2 2 2 2 2 2 2" xfId="9501"/>
    <cellStyle name="표준 65 2 2 2 2 2 3" xfId="9502"/>
    <cellStyle name="표준 65 2 2 2 2 3" xfId="9503"/>
    <cellStyle name="표준 65 2 2 2 2 3 2" xfId="9504"/>
    <cellStyle name="표준 65 2 2 2 2 4" xfId="9505"/>
    <cellStyle name="표준 65 2 2 2 3" xfId="9506"/>
    <cellStyle name="표준 65 2 2 2 3 2" xfId="9507"/>
    <cellStyle name="표준 65 2 2 2 3 2 2" xfId="9508"/>
    <cellStyle name="표준 65 2 2 2 3 3" xfId="9509"/>
    <cellStyle name="표준 65 2 2 2 4" xfId="9510"/>
    <cellStyle name="표준 65 2 2 2 4 2" xfId="9511"/>
    <cellStyle name="표준 65 2 2 2 5" xfId="9512"/>
    <cellStyle name="표준 65 2 2 3" xfId="9513"/>
    <cellStyle name="표준 65 2 2 3 2" xfId="9514"/>
    <cellStyle name="표준 65 2 2 3 2 2" xfId="9515"/>
    <cellStyle name="표준 65 2 2 3 2 2 2" xfId="9516"/>
    <cellStyle name="표준 65 2 2 3 2 3" xfId="9517"/>
    <cellStyle name="표준 65 2 2 3 3" xfId="9518"/>
    <cellStyle name="표준 65 2 2 3 3 2" xfId="9519"/>
    <cellStyle name="표준 65 2 2 3 4" xfId="9520"/>
    <cellStyle name="표준 65 2 2 4" xfId="9521"/>
    <cellStyle name="표준 65 2 2 4 2" xfId="9522"/>
    <cellStyle name="표준 65 2 2 4 2 2" xfId="9523"/>
    <cellStyle name="표준 65 2 2 4 3" xfId="9524"/>
    <cellStyle name="표준 65 2 2 5" xfId="9525"/>
    <cellStyle name="표준 65 2 2 5 2" xfId="9526"/>
    <cellStyle name="표준 65 2 2 6" xfId="9527"/>
    <cellStyle name="표준 65 2 3" xfId="9528"/>
    <cellStyle name="표준 65 2 3 2" xfId="9529"/>
    <cellStyle name="표준 65 2 3 2 2" xfId="9530"/>
    <cellStyle name="표준 65 2 3 2 2 2" xfId="9531"/>
    <cellStyle name="표준 65 2 3 2 2 2 2" xfId="9532"/>
    <cellStyle name="표준 65 2 3 2 2 3" xfId="9533"/>
    <cellStyle name="표준 65 2 3 2 3" xfId="9534"/>
    <cellStyle name="표준 65 2 3 2 3 2" xfId="9535"/>
    <cellStyle name="표준 65 2 3 2 4" xfId="9536"/>
    <cellStyle name="표준 65 2 3 3" xfId="9537"/>
    <cellStyle name="표준 65 2 3 3 2" xfId="9538"/>
    <cellStyle name="표준 65 2 3 3 2 2" xfId="9539"/>
    <cellStyle name="표준 65 2 3 3 3" xfId="9540"/>
    <cellStyle name="표준 65 2 3 4" xfId="9541"/>
    <cellStyle name="표준 65 2 3 4 2" xfId="9542"/>
    <cellStyle name="표준 65 2 3 5" xfId="9543"/>
    <cellStyle name="표준 65 2 4" xfId="9544"/>
    <cellStyle name="표준 65 2 4 2" xfId="9545"/>
    <cellStyle name="표준 65 2 4 2 2" xfId="9546"/>
    <cellStyle name="표준 65 2 4 2 2 2" xfId="9547"/>
    <cellStyle name="표준 65 2 4 2 3" xfId="9548"/>
    <cellStyle name="표준 65 2 4 3" xfId="9549"/>
    <cellStyle name="표준 65 2 4 3 2" xfId="9550"/>
    <cellStyle name="표준 65 2 4 4" xfId="9551"/>
    <cellStyle name="표준 65 2 5" xfId="9552"/>
    <cellStyle name="표준 65 2 5 2" xfId="9553"/>
    <cellStyle name="표준 65 2 5 2 2" xfId="9554"/>
    <cellStyle name="표준 65 2 5 3" xfId="9555"/>
    <cellStyle name="표준 65 2 6" xfId="9556"/>
    <cellStyle name="표준 65 2 6 2" xfId="9557"/>
    <cellStyle name="표준 65 2 7" xfId="9558"/>
    <cellStyle name="표준 65 3" xfId="9559"/>
    <cellStyle name="표준 65 3 2" xfId="9560"/>
    <cellStyle name="표준 65 3 2 2" xfId="9561"/>
    <cellStyle name="표준 65 3 2 2 2" xfId="9562"/>
    <cellStyle name="표준 65 3 2 2 2 2" xfId="9563"/>
    <cellStyle name="표준 65 3 2 2 2 2 2" xfId="9564"/>
    <cellStyle name="표준 65 3 2 2 2 3" xfId="9565"/>
    <cellStyle name="표준 65 3 2 2 3" xfId="9566"/>
    <cellStyle name="표준 65 3 2 2 3 2" xfId="9567"/>
    <cellStyle name="표준 65 3 2 2 4" xfId="9568"/>
    <cellStyle name="표준 65 3 2 3" xfId="9569"/>
    <cellStyle name="표준 65 3 2 3 2" xfId="9570"/>
    <cellStyle name="표준 65 3 2 3 2 2" xfId="9571"/>
    <cellStyle name="표준 65 3 2 3 3" xfId="9572"/>
    <cellStyle name="표준 65 3 2 4" xfId="9573"/>
    <cellStyle name="표준 65 3 2 4 2" xfId="9574"/>
    <cellStyle name="표준 65 3 2 5" xfId="9575"/>
    <cellStyle name="표준 65 3 3" xfId="9576"/>
    <cellStyle name="표준 65 3 3 2" xfId="9577"/>
    <cellStyle name="표준 65 3 3 2 2" xfId="9578"/>
    <cellStyle name="표준 65 3 3 2 2 2" xfId="9579"/>
    <cellStyle name="표준 65 3 3 2 3" xfId="9580"/>
    <cellStyle name="표준 65 3 3 3" xfId="9581"/>
    <cellStyle name="표준 65 3 3 3 2" xfId="9582"/>
    <cellStyle name="표준 65 3 3 4" xfId="9583"/>
    <cellStyle name="표준 65 3 4" xfId="9584"/>
    <cellStyle name="표준 65 3 4 2" xfId="9585"/>
    <cellStyle name="표준 65 3 4 2 2" xfId="9586"/>
    <cellStyle name="표준 65 3 4 3" xfId="9587"/>
    <cellStyle name="표준 65 3 5" xfId="9588"/>
    <cellStyle name="표준 65 3 5 2" xfId="9589"/>
    <cellStyle name="표준 65 3 6" xfId="9590"/>
    <cellStyle name="표준 65 4" xfId="9591"/>
    <cellStyle name="표준 65 4 2" xfId="9592"/>
    <cellStyle name="표준 65 4 2 2" xfId="9593"/>
    <cellStyle name="표준 65 4 2 2 2" xfId="9594"/>
    <cellStyle name="표준 65 4 2 2 2 2" xfId="9595"/>
    <cellStyle name="표준 65 4 2 2 3" xfId="9596"/>
    <cellStyle name="표준 65 4 2 3" xfId="9597"/>
    <cellStyle name="표준 65 4 2 3 2" xfId="9598"/>
    <cellStyle name="표준 65 4 2 4" xfId="9599"/>
    <cellStyle name="표준 65 4 3" xfId="9600"/>
    <cellStyle name="표준 65 4 3 2" xfId="9601"/>
    <cellStyle name="표준 65 4 3 2 2" xfId="9602"/>
    <cellStyle name="표준 65 4 3 3" xfId="9603"/>
    <cellStyle name="표준 65 4 4" xfId="9604"/>
    <cellStyle name="표준 65 4 4 2" xfId="9605"/>
    <cellStyle name="표준 65 4 5" xfId="9606"/>
    <cellStyle name="표준 65 5" xfId="9607"/>
    <cellStyle name="표준 65 5 2" xfId="9608"/>
    <cellStyle name="표준 65 5 2 2" xfId="9609"/>
    <cellStyle name="표준 65 5 2 2 2" xfId="9610"/>
    <cellStyle name="표준 65 5 2 3" xfId="9611"/>
    <cellStyle name="표준 65 5 3" xfId="9612"/>
    <cellStyle name="표준 65 5 3 2" xfId="9613"/>
    <cellStyle name="표준 65 5 4" xfId="9614"/>
    <cellStyle name="표준 65 6" xfId="9615"/>
    <cellStyle name="표준 65 6 2" xfId="9616"/>
    <cellStyle name="표준 65 6 2 2" xfId="9617"/>
    <cellStyle name="표준 65 6 3" xfId="9618"/>
    <cellStyle name="표준 65 7" xfId="9619"/>
    <cellStyle name="표준 65 7 2" xfId="9620"/>
    <cellStyle name="표준 65 8" xfId="9621"/>
    <cellStyle name="표준 66" xfId="9622"/>
    <cellStyle name="표준 67" xfId="9623"/>
    <cellStyle name="표준 67 2" xfId="9624"/>
    <cellStyle name="표준 67 2 2" xfId="9625"/>
    <cellStyle name="표준 67 2 2 2" xfId="9626"/>
    <cellStyle name="표준 67 2 2 2 2" xfId="9627"/>
    <cellStyle name="표준 67 2 2 2 2 2" xfId="9628"/>
    <cellStyle name="표준 67 2 2 2 2 2 2" xfId="9629"/>
    <cellStyle name="표준 67 2 2 2 2 2 2 2" xfId="9630"/>
    <cellStyle name="표준 67 2 2 2 2 2 3" xfId="9631"/>
    <cellStyle name="표준 67 2 2 2 2 3" xfId="9632"/>
    <cellStyle name="표준 67 2 2 2 2 3 2" xfId="9633"/>
    <cellStyle name="표준 67 2 2 2 2 4" xfId="9634"/>
    <cellStyle name="표준 67 2 2 2 3" xfId="9635"/>
    <cellStyle name="표준 67 2 2 2 3 2" xfId="9636"/>
    <cellStyle name="표준 67 2 2 2 3 2 2" xfId="9637"/>
    <cellStyle name="표준 67 2 2 2 3 3" xfId="9638"/>
    <cellStyle name="표준 67 2 2 2 4" xfId="9639"/>
    <cellStyle name="표준 67 2 2 2 4 2" xfId="9640"/>
    <cellStyle name="표준 67 2 2 2 5" xfId="9641"/>
    <cellStyle name="표준 67 2 2 3" xfId="9642"/>
    <cellStyle name="표준 67 2 2 3 2" xfId="9643"/>
    <cellStyle name="표준 67 2 2 3 2 2" xfId="9644"/>
    <cellStyle name="표준 67 2 2 3 2 2 2" xfId="9645"/>
    <cellStyle name="표준 67 2 2 3 2 3" xfId="9646"/>
    <cellStyle name="표준 67 2 2 3 3" xfId="9647"/>
    <cellStyle name="표준 67 2 2 3 3 2" xfId="9648"/>
    <cellStyle name="표준 67 2 2 3 4" xfId="9649"/>
    <cellStyle name="표준 67 2 2 4" xfId="9650"/>
    <cellStyle name="표준 67 2 2 4 2" xfId="9651"/>
    <cellStyle name="표준 67 2 2 4 2 2" xfId="9652"/>
    <cellStyle name="표준 67 2 2 4 3" xfId="9653"/>
    <cellStyle name="표준 67 2 2 5" xfId="9654"/>
    <cellStyle name="표준 67 2 2 5 2" xfId="9655"/>
    <cellStyle name="표준 67 2 2 6" xfId="9656"/>
    <cellStyle name="표준 67 2 3" xfId="9657"/>
    <cellStyle name="표준 67 2 3 2" xfId="9658"/>
    <cellStyle name="표준 67 2 3 2 2" xfId="9659"/>
    <cellStyle name="표준 67 2 3 2 2 2" xfId="9660"/>
    <cellStyle name="표준 67 2 3 2 2 2 2" xfId="9661"/>
    <cellStyle name="표준 67 2 3 2 2 3" xfId="9662"/>
    <cellStyle name="표준 67 2 3 2 3" xfId="9663"/>
    <cellStyle name="표준 67 2 3 2 3 2" xfId="9664"/>
    <cellStyle name="표준 67 2 3 2 4" xfId="9665"/>
    <cellStyle name="표준 67 2 3 3" xfId="9666"/>
    <cellStyle name="표준 67 2 3 3 2" xfId="9667"/>
    <cellStyle name="표준 67 2 3 3 2 2" xfId="9668"/>
    <cellStyle name="표준 67 2 3 3 3" xfId="9669"/>
    <cellStyle name="표준 67 2 3 4" xfId="9670"/>
    <cellStyle name="표준 67 2 3 4 2" xfId="9671"/>
    <cellStyle name="표준 67 2 3 5" xfId="9672"/>
    <cellStyle name="표준 67 2 4" xfId="9673"/>
    <cellStyle name="표준 67 2 4 2" xfId="9674"/>
    <cellStyle name="표준 67 2 4 2 2" xfId="9675"/>
    <cellStyle name="표준 67 2 4 2 2 2" xfId="9676"/>
    <cellStyle name="표준 67 2 4 2 3" xfId="9677"/>
    <cellStyle name="표준 67 2 4 3" xfId="9678"/>
    <cellStyle name="표준 67 2 4 3 2" xfId="9679"/>
    <cellStyle name="표준 67 2 4 4" xfId="9680"/>
    <cellStyle name="표준 67 2 5" xfId="9681"/>
    <cellStyle name="표준 67 2 5 2" xfId="9682"/>
    <cellStyle name="표준 67 2 5 2 2" xfId="9683"/>
    <cellStyle name="표준 67 2 5 3" xfId="9684"/>
    <cellStyle name="표준 67 2 6" xfId="9685"/>
    <cellStyle name="표준 67 2 6 2" xfId="9686"/>
    <cellStyle name="표준 67 2 7" xfId="9687"/>
    <cellStyle name="표준 67 3" xfId="9688"/>
    <cellStyle name="표준 67 3 2" xfId="9689"/>
    <cellStyle name="표준 67 3 2 2" xfId="9690"/>
    <cellStyle name="표준 67 3 2 2 2" xfId="9691"/>
    <cellStyle name="표준 67 3 2 2 2 2" xfId="9692"/>
    <cellStyle name="표준 67 3 2 2 2 2 2" xfId="9693"/>
    <cellStyle name="표준 67 3 2 2 2 3" xfId="9694"/>
    <cellStyle name="표준 67 3 2 2 3" xfId="9695"/>
    <cellStyle name="표준 67 3 2 2 3 2" xfId="9696"/>
    <cellStyle name="표준 67 3 2 2 4" xfId="9697"/>
    <cellStyle name="표준 67 3 2 3" xfId="9698"/>
    <cellStyle name="표준 67 3 2 3 2" xfId="9699"/>
    <cellStyle name="표준 67 3 2 3 2 2" xfId="9700"/>
    <cellStyle name="표준 67 3 2 3 3" xfId="9701"/>
    <cellStyle name="표준 67 3 2 4" xfId="9702"/>
    <cellStyle name="표준 67 3 2 4 2" xfId="9703"/>
    <cellStyle name="표준 67 3 2 5" xfId="9704"/>
    <cellStyle name="표준 67 3 3" xfId="9705"/>
    <cellStyle name="표준 67 3 3 2" xfId="9706"/>
    <cellStyle name="표준 67 3 3 2 2" xfId="9707"/>
    <cellStyle name="표준 67 3 3 2 2 2" xfId="9708"/>
    <cellStyle name="표준 67 3 3 2 3" xfId="9709"/>
    <cellStyle name="표준 67 3 3 3" xfId="9710"/>
    <cellStyle name="표준 67 3 3 3 2" xfId="9711"/>
    <cellStyle name="표준 67 3 3 4" xfId="9712"/>
    <cellStyle name="표준 67 3 4" xfId="9713"/>
    <cellStyle name="표준 67 3 4 2" xfId="9714"/>
    <cellStyle name="표준 67 3 4 2 2" xfId="9715"/>
    <cellStyle name="표준 67 3 4 3" xfId="9716"/>
    <cellStyle name="표준 67 3 5" xfId="9717"/>
    <cellStyle name="표준 67 3 5 2" xfId="9718"/>
    <cellStyle name="표준 67 3 6" xfId="9719"/>
    <cellStyle name="표준 67 4" xfId="9720"/>
    <cellStyle name="표준 67 4 2" xfId="9721"/>
    <cellStyle name="표준 67 4 2 2" xfId="9722"/>
    <cellStyle name="표준 67 4 2 2 2" xfId="9723"/>
    <cellStyle name="표준 67 4 2 2 2 2" xfId="9724"/>
    <cellStyle name="표준 67 4 2 2 3" xfId="9725"/>
    <cellStyle name="표준 67 4 2 3" xfId="9726"/>
    <cellStyle name="표준 67 4 2 3 2" xfId="9727"/>
    <cellStyle name="표준 67 4 2 4" xfId="9728"/>
    <cellStyle name="표준 67 4 3" xfId="9729"/>
    <cellStyle name="표준 67 4 3 2" xfId="9730"/>
    <cellStyle name="표준 67 4 3 2 2" xfId="9731"/>
    <cellStyle name="표준 67 4 3 3" xfId="9732"/>
    <cellStyle name="표준 67 4 4" xfId="9733"/>
    <cellStyle name="표준 67 4 4 2" xfId="9734"/>
    <cellStyle name="표준 67 4 5" xfId="9735"/>
    <cellStyle name="표준 67 5" xfId="9736"/>
    <cellStyle name="표준 67 5 2" xfId="9737"/>
    <cellStyle name="표준 67 5 2 2" xfId="9738"/>
    <cellStyle name="표준 67 5 2 2 2" xfId="9739"/>
    <cellStyle name="표준 67 5 2 3" xfId="9740"/>
    <cellStyle name="표준 67 5 3" xfId="9741"/>
    <cellStyle name="표준 67 5 3 2" xfId="9742"/>
    <cellStyle name="표준 67 5 4" xfId="9743"/>
    <cellStyle name="표준 67 6" xfId="9744"/>
    <cellStyle name="표준 67 6 2" xfId="9745"/>
    <cellStyle name="표준 67 6 2 2" xfId="9746"/>
    <cellStyle name="표준 67 6 3" xfId="9747"/>
    <cellStyle name="표준 67 7" xfId="9748"/>
    <cellStyle name="표준 67 7 2" xfId="9749"/>
    <cellStyle name="표준 67 8" xfId="9750"/>
    <cellStyle name="표준 68" xfId="9751"/>
    <cellStyle name="표준 69" xfId="9752"/>
    <cellStyle name="표준 69 2" xfId="9753"/>
    <cellStyle name="표준 69 2 2" xfId="9754"/>
    <cellStyle name="표준 69 2 2 2" xfId="9755"/>
    <cellStyle name="표준 69 2 2 2 2" xfId="9756"/>
    <cellStyle name="표준 69 2 2 2 2 2" xfId="9757"/>
    <cellStyle name="표준 69 2 2 2 2 2 2" xfId="9758"/>
    <cellStyle name="표준 69 2 2 2 2 2 2 2" xfId="9759"/>
    <cellStyle name="표준 69 2 2 2 2 2 3" xfId="9760"/>
    <cellStyle name="표준 69 2 2 2 2 3" xfId="9761"/>
    <cellStyle name="표준 69 2 2 2 2 3 2" xfId="9762"/>
    <cellStyle name="표준 69 2 2 2 2 4" xfId="9763"/>
    <cellStyle name="표준 69 2 2 2 3" xfId="9764"/>
    <cellStyle name="표준 69 2 2 2 3 2" xfId="9765"/>
    <cellStyle name="표준 69 2 2 2 3 2 2" xfId="9766"/>
    <cellStyle name="표준 69 2 2 2 3 3" xfId="9767"/>
    <cellStyle name="표준 69 2 2 2 4" xfId="9768"/>
    <cellStyle name="표준 69 2 2 2 4 2" xfId="9769"/>
    <cellStyle name="표준 69 2 2 2 5" xfId="9770"/>
    <cellStyle name="표준 69 2 2 3" xfId="9771"/>
    <cellStyle name="표준 69 2 2 3 2" xfId="9772"/>
    <cellStyle name="표준 69 2 2 3 2 2" xfId="9773"/>
    <cellStyle name="표준 69 2 2 3 2 2 2" xfId="9774"/>
    <cellStyle name="표준 69 2 2 3 2 3" xfId="9775"/>
    <cellStyle name="표준 69 2 2 3 3" xfId="9776"/>
    <cellStyle name="표준 69 2 2 3 3 2" xfId="9777"/>
    <cellStyle name="표준 69 2 2 3 4" xfId="9778"/>
    <cellStyle name="표준 69 2 2 4" xfId="9779"/>
    <cellStyle name="표준 69 2 2 4 2" xfId="9780"/>
    <cellStyle name="표준 69 2 2 4 2 2" xfId="9781"/>
    <cellStyle name="표준 69 2 2 4 3" xfId="9782"/>
    <cellStyle name="표준 69 2 2 5" xfId="9783"/>
    <cellStyle name="표준 69 2 2 5 2" xfId="9784"/>
    <cellStyle name="표준 69 2 2 6" xfId="9785"/>
    <cellStyle name="표준 69 2 3" xfId="9786"/>
    <cellStyle name="표준 69 2 3 2" xfId="9787"/>
    <cellStyle name="표준 69 2 3 2 2" xfId="9788"/>
    <cellStyle name="표준 69 2 3 2 2 2" xfId="9789"/>
    <cellStyle name="표준 69 2 3 2 2 2 2" xfId="9790"/>
    <cellStyle name="표준 69 2 3 2 2 3" xfId="9791"/>
    <cellStyle name="표준 69 2 3 2 3" xfId="9792"/>
    <cellStyle name="표준 69 2 3 2 3 2" xfId="9793"/>
    <cellStyle name="표준 69 2 3 2 4" xfId="9794"/>
    <cellStyle name="표준 69 2 3 3" xfId="9795"/>
    <cellStyle name="표준 69 2 3 3 2" xfId="9796"/>
    <cellStyle name="표준 69 2 3 3 2 2" xfId="9797"/>
    <cellStyle name="표준 69 2 3 3 3" xfId="9798"/>
    <cellStyle name="표준 69 2 3 4" xfId="9799"/>
    <cellStyle name="표준 69 2 3 4 2" xfId="9800"/>
    <cellStyle name="표준 69 2 3 5" xfId="9801"/>
    <cellStyle name="표준 69 2 4" xfId="9802"/>
    <cellStyle name="표준 69 2 4 2" xfId="9803"/>
    <cellStyle name="표준 69 2 4 2 2" xfId="9804"/>
    <cellStyle name="표준 69 2 4 2 2 2" xfId="9805"/>
    <cellStyle name="표준 69 2 4 2 3" xfId="9806"/>
    <cellStyle name="표준 69 2 4 3" xfId="9807"/>
    <cellStyle name="표준 69 2 4 3 2" xfId="9808"/>
    <cellStyle name="표준 69 2 4 4" xfId="9809"/>
    <cellStyle name="표준 69 2 5" xfId="9810"/>
    <cellStyle name="표준 69 2 5 2" xfId="9811"/>
    <cellStyle name="표준 69 2 5 2 2" xfId="9812"/>
    <cellStyle name="표준 69 2 5 3" xfId="9813"/>
    <cellStyle name="표준 69 2 6" xfId="9814"/>
    <cellStyle name="표준 69 2 6 2" xfId="9815"/>
    <cellStyle name="표준 69 2 7" xfId="9816"/>
    <cellStyle name="표준 69 3" xfId="9817"/>
    <cellStyle name="표준 69 3 2" xfId="9818"/>
    <cellStyle name="표준 69 3 2 2" xfId="9819"/>
    <cellStyle name="표준 69 3 2 2 2" xfId="9820"/>
    <cellStyle name="표준 69 3 2 2 2 2" xfId="9821"/>
    <cellStyle name="표준 69 3 2 2 2 2 2" xfId="9822"/>
    <cellStyle name="표준 69 3 2 2 2 3" xfId="9823"/>
    <cellStyle name="표준 69 3 2 2 3" xfId="9824"/>
    <cellStyle name="표준 69 3 2 2 3 2" xfId="9825"/>
    <cellStyle name="표준 69 3 2 2 4" xfId="9826"/>
    <cellStyle name="표준 69 3 2 3" xfId="9827"/>
    <cellStyle name="표준 69 3 2 3 2" xfId="9828"/>
    <cellStyle name="표준 69 3 2 3 2 2" xfId="9829"/>
    <cellStyle name="표준 69 3 2 3 3" xfId="9830"/>
    <cellStyle name="표준 69 3 2 4" xfId="9831"/>
    <cellStyle name="표준 69 3 2 4 2" xfId="9832"/>
    <cellStyle name="표준 69 3 2 5" xfId="9833"/>
    <cellStyle name="표준 69 3 3" xfId="9834"/>
    <cellStyle name="표준 69 3 3 2" xfId="9835"/>
    <cellStyle name="표준 69 3 3 2 2" xfId="9836"/>
    <cellStyle name="표준 69 3 3 2 2 2" xfId="9837"/>
    <cellStyle name="표준 69 3 3 2 3" xfId="9838"/>
    <cellStyle name="표준 69 3 3 3" xfId="9839"/>
    <cellStyle name="표준 69 3 3 3 2" xfId="9840"/>
    <cellStyle name="표준 69 3 3 4" xfId="9841"/>
    <cellStyle name="표준 69 3 4" xfId="9842"/>
    <cellStyle name="표준 69 3 4 2" xfId="9843"/>
    <cellStyle name="표준 69 3 4 2 2" xfId="9844"/>
    <cellStyle name="표준 69 3 4 3" xfId="9845"/>
    <cellStyle name="표준 69 3 5" xfId="9846"/>
    <cellStyle name="표준 69 3 5 2" xfId="9847"/>
    <cellStyle name="표준 69 3 6" xfId="9848"/>
    <cellStyle name="표준 69 4" xfId="9849"/>
    <cellStyle name="표준 69 4 2" xfId="9850"/>
    <cellStyle name="표준 69 4 2 2" xfId="9851"/>
    <cellStyle name="표준 69 4 2 2 2" xfId="9852"/>
    <cellStyle name="표준 69 4 2 2 2 2" xfId="9853"/>
    <cellStyle name="표준 69 4 2 2 3" xfId="9854"/>
    <cellStyle name="표준 69 4 2 3" xfId="9855"/>
    <cellStyle name="표준 69 4 2 3 2" xfId="9856"/>
    <cellStyle name="표준 69 4 2 4" xfId="9857"/>
    <cellStyle name="표준 69 4 3" xfId="9858"/>
    <cellStyle name="표준 69 4 3 2" xfId="9859"/>
    <cellStyle name="표준 69 4 3 2 2" xfId="9860"/>
    <cellStyle name="표준 69 4 3 3" xfId="9861"/>
    <cellStyle name="표준 69 4 4" xfId="9862"/>
    <cellStyle name="표준 69 4 4 2" xfId="9863"/>
    <cellStyle name="표준 69 4 5" xfId="9864"/>
    <cellStyle name="표준 69 5" xfId="9865"/>
    <cellStyle name="표준 69 5 2" xfId="9866"/>
    <cellStyle name="표준 69 5 2 2" xfId="9867"/>
    <cellStyle name="표준 69 5 2 2 2" xfId="9868"/>
    <cellStyle name="표준 69 5 2 3" xfId="9869"/>
    <cellStyle name="표준 69 5 3" xfId="9870"/>
    <cellStyle name="표준 69 5 3 2" xfId="9871"/>
    <cellStyle name="표준 69 5 4" xfId="9872"/>
    <cellStyle name="표준 69 6" xfId="9873"/>
    <cellStyle name="표준 69 6 2" xfId="9874"/>
    <cellStyle name="표준 69 6 2 2" xfId="9875"/>
    <cellStyle name="표준 69 6 3" xfId="9876"/>
    <cellStyle name="표준 69 7" xfId="9877"/>
    <cellStyle name="표준 69 7 2" xfId="9878"/>
    <cellStyle name="표준 69 8" xfId="9879"/>
    <cellStyle name="표준 7" xfId="9880"/>
    <cellStyle name="표준 7 2" xfId="10650"/>
    <cellStyle name="표준 70" xfId="9881"/>
    <cellStyle name="표준 71" xfId="9882"/>
    <cellStyle name="표준 71 2" xfId="9883"/>
    <cellStyle name="표준 71 2 2" xfId="9884"/>
    <cellStyle name="표준 71 2 2 2" xfId="9885"/>
    <cellStyle name="표준 71 2 2 2 2" xfId="9886"/>
    <cellStyle name="표준 71 2 2 2 2 2" xfId="9887"/>
    <cellStyle name="표준 71 2 2 2 2 2 2" xfId="9888"/>
    <cellStyle name="표준 71 2 2 2 2 3" xfId="9889"/>
    <cellStyle name="표준 71 2 2 2 3" xfId="9890"/>
    <cellStyle name="표준 71 2 2 2 3 2" xfId="9891"/>
    <cellStyle name="표준 71 2 2 2 4" xfId="9892"/>
    <cellStyle name="표준 71 2 2 3" xfId="9893"/>
    <cellStyle name="표준 71 2 2 3 2" xfId="9894"/>
    <cellStyle name="표준 71 2 2 3 2 2" xfId="9895"/>
    <cellStyle name="표준 71 2 2 3 3" xfId="9896"/>
    <cellStyle name="표준 71 2 2 4" xfId="9897"/>
    <cellStyle name="표준 71 2 2 4 2" xfId="9898"/>
    <cellStyle name="표준 71 2 2 5" xfId="9899"/>
    <cellStyle name="표준 71 2 3" xfId="9900"/>
    <cellStyle name="표준 71 2 3 2" xfId="9901"/>
    <cellStyle name="표준 71 2 3 2 2" xfId="9902"/>
    <cellStyle name="표준 71 2 3 2 2 2" xfId="9903"/>
    <cellStyle name="표준 71 2 3 2 3" xfId="9904"/>
    <cellStyle name="표준 71 2 3 3" xfId="9905"/>
    <cellStyle name="표준 71 2 3 3 2" xfId="9906"/>
    <cellStyle name="표준 71 2 3 4" xfId="9907"/>
    <cellStyle name="표준 71 2 4" xfId="9908"/>
    <cellStyle name="표준 71 2 4 2" xfId="9909"/>
    <cellStyle name="표준 71 2 4 2 2" xfId="9910"/>
    <cellStyle name="표준 71 2 4 3" xfId="9911"/>
    <cellStyle name="표준 71 2 5" xfId="9912"/>
    <cellStyle name="표준 71 2 5 2" xfId="9913"/>
    <cellStyle name="표준 71 2 6" xfId="9914"/>
    <cellStyle name="표준 71 3" xfId="9915"/>
    <cellStyle name="표준 71 3 2" xfId="9916"/>
    <cellStyle name="표준 71 3 2 2" xfId="9917"/>
    <cellStyle name="표준 71 3 2 2 2" xfId="9918"/>
    <cellStyle name="표준 71 3 2 2 2 2" xfId="9919"/>
    <cellStyle name="표준 71 3 2 2 3" xfId="9920"/>
    <cellStyle name="표준 71 3 2 3" xfId="9921"/>
    <cellStyle name="표준 71 3 2 3 2" xfId="9922"/>
    <cellStyle name="표준 71 3 2 4" xfId="9923"/>
    <cellStyle name="표준 71 3 3" xfId="9924"/>
    <cellStyle name="표준 71 3 3 2" xfId="9925"/>
    <cellStyle name="표준 71 3 3 2 2" xfId="9926"/>
    <cellStyle name="표준 71 3 3 3" xfId="9927"/>
    <cellStyle name="표준 71 3 4" xfId="9928"/>
    <cellStyle name="표준 71 3 4 2" xfId="9929"/>
    <cellStyle name="표준 71 3 5" xfId="9930"/>
    <cellStyle name="표준 71 4" xfId="9931"/>
    <cellStyle name="표준 71 4 2" xfId="9932"/>
    <cellStyle name="표준 71 4 2 2" xfId="9933"/>
    <cellStyle name="표준 71 4 2 2 2" xfId="9934"/>
    <cellStyle name="표준 71 4 2 3" xfId="9935"/>
    <cellStyle name="표준 71 4 3" xfId="9936"/>
    <cellStyle name="표준 71 4 3 2" xfId="9937"/>
    <cellStyle name="표준 71 4 4" xfId="9938"/>
    <cellStyle name="표준 71 5" xfId="9939"/>
    <cellStyle name="표준 71 5 2" xfId="9940"/>
    <cellStyle name="표준 71 5 2 2" xfId="9941"/>
    <cellStyle name="표준 71 5 3" xfId="9942"/>
    <cellStyle name="표준 71 6" xfId="9943"/>
    <cellStyle name="표준 71 6 2" xfId="9944"/>
    <cellStyle name="표준 71 7" xfId="9945"/>
    <cellStyle name="표준 72" xfId="9946"/>
    <cellStyle name="표준 72 2" xfId="9947"/>
    <cellStyle name="표준 72 2 2" xfId="9948"/>
    <cellStyle name="표준 72 2 2 2" xfId="9949"/>
    <cellStyle name="표준 72 2 2 2 2" xfId="9950"/>
    <cellStyle name="표준 72 2 2 2 2 2" xfId="9951"/>
    <cellStyle name="표준 72 2 2 2 2 2 2" xfId="9952"/>
    <cellStyle name="표준 72 2 2 2 2 3" xfId="9953"/>
    <cellStyle name="표준 72 2 2 2 3" xfId="9954"/>
    <cellStyle name="표준 72 2 2 2 3 2" xfId="9955"/>
    <cellStyle name="표준 72 2 2 2 4" xfId="9956"/>
    <cellStyle name="표준 72 2 2 3" xfId="9957"/>
    <cellStyle name="표준 72 2 2 3 2" xfId="9958"/>
    <cellStyle name="표준 72 2 2 3 2 2" xfId="9959"/>
    <cellStyle name="표준 72 2 2 3 3" xfId="9960"/>
    <cellStyle name="표준 72 2 2 4" xfId="9961"/>
    <cellStyle name="표준 72 2 2 4 2" xfId="9962"/>
    <cellStyle name="표준 72 2 2 5" xfId="9963"/>
    <cellStyle name="표준 72 2 3" xfId="9964"/>
    <cellStyle name="표준 72 2 3 2" xfId="9965"/>
    <cellStyle name="표준 72 2 3 2 2" xfId="9966"/>
    <cellStyle name="표준 72 2 3 2 2 2" xfId="9967"/>
    <cellStyle name="표준 72 2 3 2 3" xfId="9968"/>
    <cellStyle name="표준 72 2 3 3" xfId="9969"/>
    <cellStyle name="표준 72 2 3 3 2" xfId="9970"/>
    <cellStyle name="표준 72 2 3 4" xfId="9971"/>
    <cellStyle name="표준 72 2 4" xfId="9972"/>
    <cellStyle name="표준 72 2 4 2" xfId="9973"/>
    <cellStyle name="표준 72 2 4 2 2" xfId="9974"/>
    <cellStyle name="표준 72 2 4 3" xfId="9975"/>
    <cellStyle name="표준 72 2 5" xfId="9976"/>
    <cellStyle name="표준 72 2 5 2" xfId="9977"/>
    <cellStyle name="표준 72 2 6" xfId="9978"/>
    <cellStyle name="표준 72 3" xfId="9979"/>
    <cellStyle name="표준 72 3 2" xfId="9980"/>
    <cellStyle name="표준 72 3 2 2" xfId="9981"/>
    <cellStyle name="표준 72 3 2 2 2" xfId="9982"/>
    <cellStyle name="표준 72 3 2 2 2 2" xfId="9983"/>
    <cellStyle name="표준 72 3 2 2 3" xfId="9984"/>
    <cellStyle name="표준 72 3 2 3" xfId="9985"/>
    <cellStyle name="표준 72 3 2 3 2" xfId="9986"/>
    <cellStyle name="표준 72 3 2 4" xfId="9987"/>
    <cellStyle name="표준 72 3 3" xfId="9988"/>
    <cellStyle name="표준 72 3 3 2" xfId="9989"/>
    <cellStyle name="표준 72 3 3 2 2" xfId="9990"/>
    <cellStyle name="표준 72 3 3 3" xfId="9991"/>
    <cellStyle name="표준 72 3 4" xfId="9992"/>
    <cellStyle name="표준 72 3 4 2" xfId="9993"/>
    <cellStyle name="표준 72 3 5" xfId="9994"/>
    <cellStyle name="표준 72 4" xfId="9995"/>
    <cellStyle name="표준 72 4 2" xfId="9996"/>
    <cellStyle name="표준 72 4 2 2" xfId="9997"/>
    <cellStyle name="표준 72 4 2 2 2" xfId="9998"/>
    <cellStyle name="표준 72 4 2 3" xfId="9999"/>
    <cellStyle name="표준 72 4 3" xfId="10000"/>
    <cellStyle name="표준 72 4 3 2" xfId="10001"/>
    <cellStyle name="표준 72 4 4" xfId="10002"/>
    <cellStyle name="표준 72 5" xfId="10003"/>
    <cellStyle name="표준 72 5 2" xfId="10004"/>
    <cellStyle name="표준 72 5 2 2" xfId="10005"/>
    <cellStyle name="표준 72 5 3" xfId="10006"/>
    <cellStyle name="표준 72 6" xfId="10007"/>
    <cellStyle name="표준 72 6 2" xfId="10008"/>
    <cellStyle name="표준 72 7" xfId="10009"/>
    <cellStyle name="표준 73" xfId="10010"/>
    <cellStyle name="표준 73 2" xfId="10011"/>
    <cellStyle name="표준 73 2 2" xfId="10012"/>
    <cellStyle name="표준 73 2 2 2" xfId="10013"/>
    <cellStyle name="표준 73 2 2 2 2" xfId="10014"/>
    <cellStyle name="표준 73 2 2 2 2 2" xfId="10015"/>
    <cellStyle name="표준 73 2 2 2 2 2 2" xfId="10016"/>
    <cellStyle name="표준 73 2 2 2 2 3" xfId="10017"/>
    <cellStyle name="표준 73 2 2 2 3" xfId="10018"/>
    <cellStyle name="표준 73 2 2 2 3 2" xfId="10019"/>
    <cellStyle name="표준 73 2 2 2 4" xfId="10020"/>
    <cellStyle name="표준 73 2 2 3" xfId="10021"/>
    <cellStyle name="표준 73 2 2 3 2" xfId="10022"/>
    <cellStyle name="표준 73 2 2 3 2 2" xfId="10023"/>
    <cellStyle name="표준 73 2 2 3 3" xfId="10024"/>
    <cellStyle name="표준 73 2 2 4" xfId="10025"/>
    <cellStyle name="표준 73 2 2 4 2" xfId="10026"/>
    <cellStyle name="표준 73 2 2 5" xfId="10027"/>
    <cellStyle name="표준 73 2 3" xfId="10028"/>
    <cellStyle name="표준 73 2 3 2" xfId="10029"/>
    <cellStyle name="표준 73 2 3 2 2" xfId="10030"/>
    <cellStyle name="표준 73 2 3 2 2 2" xfId="10031"/>
    <cellStyle name="표준 73 2 3 2 3" xfId="10032"/>
    <cellStyle name="표준 73 2 3 3" xfId="10033"/>
    <cellStyle name="표준 73 2 3 3 2" xfId="10034"/>
    <cellStyle name="표준 73 2 3 4" xfId="10035"/>
    <cellStyle name="표준 73 2 4" xfId="10036"/>
    <cellStyle name="표준 73 2 4 2" xfId="10037"/>
    <cellStyle name="표준 73 2 4 2 2" xfId="10038"/>
    <cellStyle name="표준 73 2 4 3" xfId="10039"/>
    <cellStyle name="표준 73 2 5" xfId="10040"/>
    <cellStyle name="표준 73 2 5 2" xfId="10041"/>
    <cellStyle name="표준 73 2 6" xfId="10042"/>
    <cellStyle name="표준 73 3" xfId="10043"/>
    <cellStyle name="표준 73 3 2" xfId="10044"/>
    <cellStyle name="표준 73 3 2 2" xfId="10045"/>
    <cellStyle name="표준 73 3 2 2 2" xfId="10046"/>
    <cellStyle name="표준 73 3 2 2 2 2" xfId="10047"/>
    <cellStyle name="표준 73 3 2 2 3" xfId="10048"/>
    <cellStyle name="표준 73 3 2 3" xfId="10049"/>
    <cellStyle name="표준 73 3 2 3 2" xfId="10050"/>
    <cellStyle name="표준 73 3 2 4" xfId="10051"/>
    <cellStyle name="표준 73 3 3" xfId="10052"/>
    <cellStyle name="표준 73 3 3 2" xfId="10053"/>
    <cellStyle name="표준 73 3 3 2 2" xfId="10054"/>
    <cellStyle name="표준 73 3 3 3" xfId="10055"/>
    <cellStyle name="표준 73 3 4" xfId="10056"/>
    <cellStyle name="표준 73 3 4 2" xfId="10057"/>
    <cellStyle name="표준 73 3 5" xfId="10058"/>
    <cellStyle name="표준 73 4" xfId="10059"/>
    <cellStyle name="표준 73 4 2" xfId="10060"/>
    <cellStyle name="표준 73 4 2 2" xfId="10061"/>
    <cellStyle name="표준 73 4 2 2 2" xfId="10062"/>
    <cellStyle name="표준 73 4 2 3" xfId="10063"/>
    <cellStyle name="표준 73 4 3" xfId="10064"/>
    <cellStyle name="표준 73 4 3 2" xfId="10065"/>
    <cellStyle name="표준 73 4 4" xfId="10066"/>
    <cellStyle name="표준 73 5" xfId="10067"/>
    <cellStyle name="표준 73 5 2" xfId="10068"/>
    <cellStyle name="표준 73 5 2 2" xfId="10069"/>
    <cellStyle name="표준 73 5 3" xfId="10070"/>
    <cellStyle name="표준 73 6" xfId="10071"/>
    <cellStyle name="표준 73 6 2" xfId="10072"/>
    <cellStyle name="표준 73 7" xfId="10073"/>
    <cellStyle name="표준 74" xfId="10074"/>
    <cellStyle name="표준 74 2" xfId="10075"/>
    <cellStyle name="표준 74 2 2" xfId="10076"/>
    <cellStyle name="표준 74 2 2 2" xfId="10077"/>
    <cellStyle name="표준 74 2 2 2 2" xfId="10078"/>
    <cellStyle name="표준 74 2 2 2 2 2" xfId="10079"/>
    <cellStyle name="표준 74 2 2 2 2 2 2" xfId="10080"/>
    <cellStyle name="표준 74 2 2 2 2 3" xfId="10081"/>
    <cellStyle name="표준 74 2 2 2 3" xfId="10082"/>
    <cellStyle name="표준 74 2 2 2 3 2" xfId="10083"/>
    <cellStyle name="표준 74 2 2 2 4" xfId="10084"/>
    <cellStyle name="표준 74 2 2 3" xfId="10085"/>
    <cellStyle name="표준 74 2 2 3 2" xfId="10086"/>
    <cellStyle name="표준 74 2 2 3 2 2" xfId="10087"/>
    <cellStyle name="표준 74 2 2 3 3" xfId="10088"/>
    <cellStyle name="표준 74 2 2 4" xfId="10089"/>
    <cellStyle name="표준 74 2 2 4 2" xfId="10090"/>
    <cellStyle name="표준 74 2 2 5" xfId="10091"/>
    <cellStyle name="표준 74 2 3" xfId="10092"/>
    <cellStyle name="표준 74 2 3 2" xfId="10093"/>
    <cellStyle name="표준 74 2 3 2 2" xfId="10094"/>
    <cellStyle name="표준 74 2 3 2 2 2" xfId="10095"/>
    <cellStyle name="표준 74 2 3 2 3" xfId="10096"/>
    <cellStyle name="표준 74 2 3 3" xfId="10097"/>
    <cellStyle name="표준 74 2 3 3 2" xfId="10098"/>
    <cellStyle name="표준 74 2 3 4" xfId="10099"/>
    <cellStyle name="표준 74 2 4" xfId="10100"/>
    <cellStyle name="표준 74 2 4 2" xfId="10101"/>
    <cellStyle name="표준 74 2 4 2 2" xfId="10102"/>
    <cellStyle name="표준 74 2 4 3" xfId="10103"/>
    <cellStyle name="표준 74 2 5" xfId="10104"/>
    <cellStyle name="표준 74 2 5 2" xfId="10105"/>
    <cellStyle name="표준 74 2 6" xfId="10106"/>
    <cellStyle name="표준 74 3" xfId="10107"/>
    <cellStyle name="표준 74 3 2" xfId="10108"/>
    <cellStyle name="표준 74 3 2 2" xfId="10109"/>
    <cellStyle name="표준 74 3 2 2 2" xfId="10110"/>
    <cellStyle name="표준 74 3 2 2 2 2" xfId="10111"/>
    <cellStyle name="표준 74 3 2 2 3" xfId="10112"/>
    <cellStyle name="표준 74 3 2 3" xfId="10113"/>
    <cellStyle name="표준 74 3 2 3 2" xfId="10114"/>
    <cellStyle name="표준 74 3 2 4" xfId="10115"/>
    <cellStyle name="표준 74 3 3" xfId="10116"/>
    <cellStyle name="표준 74 3 3 2" xfId="10117"/>
    <cellStyle name="표준 74 3 3 2 2" xfId="10118"/>
    <cellStyle name="표준 74 3 3 3" xfId="10119"/>
    <cellStyle name="표준 74 3 4" xfId="10120"/>
    <cellStyle name="표준 74 3 4 2" xfId="10121"/>
    <cellStyle name="표준 74 3 5" xfId="10122"/>
    <cellStyle name="표준 74 4" xfId="10123"/>
    <cellStyle name="표준 74 4 2" xfId="10124"/>
    <cellStyle name="표준 74 4 2 2" xfId="10125"/>
    <cellStyle name="표준 74 4 2 2 2" xfId="10126"/>
    <cellStyle name="표준 74 4 2 3" xfId="10127"/>
    <cellStyle name="표준 74 4 3" xfId="10128"/>
    <cellStyle name="표준 74 4 3 2" xfId="10129"/>
    <cellStyle name="표준 74 4 4" xfId="10130"/>
    <cellStyle name="표준 74 5" xfId="10131"/>
    <cellStyle name="표준 74 5 2" xfId="10132"/>
    <cellStyle name="표준 74 5 2 2" xfId="10133"/>
    <cellStyle name="표준 74 5 3" xfId="10134"/>
    <cellStyle name="표준 74 6" xfId="10135"/>
    <cellStyle name="표준 74 6 2" xfId="10136"/>
    <cellStyle name="표준 74 7" xfId="10137"/>
    <cellStyle name="표준 75" xfId="10138"/>
    <cellStyle name="표준 75 2" xfId="10139"/>
    <cellStyle name="표준 75 2 2" xfId="10140"/>
    <cellStyle name="표준 75 2 2 2" xfId="10141"/>
    <cellStyle name="표준 75 2 2 2 2" xfId="10142"/>
    <cellStyle name="표준 75 2 2 2 2 2" xfId="10143"/>
    <cellStyle name="표준 75 2 2 2 2 2 2" xfId="10144"/>
    <cellStyle name="표준 75 2 2 2 2 3" xfId="10145"/>
    <cellStyle name="표준 75 2 2 2 3" xfId="10146"/>
    <cellStyle name="표준 75 2 2 2 3 2" xfId="10147"/>
    <cellStyle name="표준 75 2 2 2 4" xfId="10148"/>
    <cellStyle name="표준 75 2 2 3" xfId="10149"/>
    <cellStyle name="표준 75 2 2 3 2" xfId="10150"/>
    <cellStyle name="표준 75 2 2 3 2 2" xfId="10151"/>
    <cellStyle name="표준 75 2 2 3 3" xfId="10152"/>
    <cellStyle name="표준 75 2 2 4" xfId="10153"/>
    <cellStyle name="표준 75 2 2 4 2" xfId="10154"/>
    <cellStyle name="표준 75 2 2 5" xfId="10155"/>
    <cellStyle name="표준 75 2 3" xfId="10156"/>
    <cellStyle name="표준 75 2 3 2" xfId="10157"/>
    <cellStyle name="표준 75 2 3 2 2" xfId="10158"/>
    <cellStyle name="표준 75 2 3 2 2 2" xfId="10159"/>
    <cellStyle name="표준 75 2 3 2 3" xfId="10160"/>
    <cellStyle name="표준 75 2 3 3" xfId="10161"/>
    <cellStyle name="표준 75 2 3 3 2" xfId="10162"/>
    <cellStyle name="표준 75 2 3 4" xfId="10163"/>
    <cellStyle name="표준 75 2 4" xfId="10164"/>
    <cellStyle name="표준 75 2 4 2" xfId="10165"/>
    <cellStyle name="표준 75 2 4 2 2" xfId="10166"/>
    <cellStyle name="표준 75 2 4 3" xfId="10167"/>
    <cellStyle name="표준 75 2 5" xfId="10168"/>
    <cellStyle name="표준 75 2 5 2" xfId="10169"/>
    <cellStyle name="표준 75 2 6" xfId="10170"/>
    <cellStyle name="표준 75 3" xfId="10171"/>
    <cellStyle name="표준 75 3 2" xfId="10172"/>
    <cellStyle name="표준 75 3 2 2" xfId="10173"/>
    <cellStyle name="표준 75 3 2 2 2" xfId="10174"/>
    <cellStyle name="표준 75 3 2 2 2 2" xfId="10175"/>
    <cellStyle name="표준 75 3 2 2 3" xfId="10176"/>
    <cellStyle name="표준 75 3 2 3" xfId="10177"/>
    <cellStyle name="표준 75 3 2 3 2" xfId="10178"/>
    <cellStyle name="표준 75 3 2 4" xfId="10179"/>
    <cellStyle name="표준 75 3 3" xfId="10180"/>
    <cellStyle name="표준 75 3 3 2" xfId="10181"/>
    <cellStyle name="표준 75 3 3 2 2" xfId="10182"/>
    <cellStyle name="표준 75 3 3 3" xfId="10183"/>
    <cellStyle name="표준 75 3 4" xfId="10184"/>
    <cellStyle name="표준 75 3 4 2" xfId="10185"/>
    <cellStyle name="표준 75 3 5" xfId="10186"/>
    <cellStyle name="표준 75 4" xfId="10187"/>
    <cellStyle name="표준 75 4 2" xfId="10188"/>
    <cellStyle name="표준 75 4 2 2" xfId="10189"/>
    <cellStyle name="표준 75 4 2 2 2" xfId="10190"/>
    <cellStyle name="표준 75 4 2 3" xfId="10191"/>
    <cellStyle name="표준 75 4 3" xfId="10192"/>
    <cellStyle name="표준 75 4 3 2" xfId="10193"/>
    <cellStyle name="표준 75 4 4" xfId="10194"/>
    <cellStyle name="표준 75 5" xfId="10195"/>
    <cellStyle name="표준 75 5 2" xfId="10196"/>
    <cellStyle name="표준 75 5 2 2" xfId="10197"/>
    <cellStyle name="표준 75 5 3" xfId="10198"/>
    <cellStyle name="표준 75 6" xfId="10199"/>
    <cellStyle name="표준 75 6 2" xfId="10200"/>
    <cellStyle name="표준 75 7" xfId="10201"/>
    <cellStyle name="표준 76" xfId="10202"/>
    <cellStyle name="표준 76 2" xfId="10203"/>
    <cellStyle name="표준 76 2 2" xfId="10204"/>
    <cellStyle name="표준 76 2 2 2" xfId="10205"/>
    <cellStyle name="표준 76 2 2 2 2" xfId="10206"/>
    <cellStyle name="표준 76 2 2 2 2 2" xfId="10207"/>
    <cellStyle name="표준 76 2 2 2 3" xfId="10208"/>
    <cellStyle name="표준 76 2 2 3" xfId="10209"/>
    <cellStyle name="표준 76 2 2 3 2" xfId="10210"/>
    <cellStyle name="표준 76 2 2 4" xfId="10211"/>
    <cellStyle name="표준 76 2 3" xfId="10212"/>
    <cellStyle name="표준 76 2 3 2" xfId="10213"/>
    <cellStyle name="표준 76 2 3 2 2" xfId="10214"/>
    <cellStyle name="표준 76 2 3 3" xfId="10215"/>
    <cellStyle name="표준 76 2 4" xfId="10216"/>
    <cellStyle name="표준 76 2 4 2" xfId="10217"/>
    <cellStyle name="표준 76 2 5" xfId="10218"/>
    <cellStyle name="표준 76 3" xfId="10219"/>
    <cellStyle name="표준 76 3 2" xfId="10220"/>
    <cellStyle name="표준 76 3 2 2" xfId="10221"/>
    <cellStyle name="표준 76 3 2 2 2" xfId="10222"/>
    <cellStyle name="표준 76 3 2 3" xfId="10223"/>
    <cellStyle name="표준 76 3 3" xfId="10224"/>
    <cellStyle name="표준 76 3 3 2" xfId="10225"/>
    <cellStyle name="표준 76 3 4" xfId="10226"/>
    <cellStyle name="표준 76 4" xfId="10227"/>
    <cellStyle name="표준 76 4 2" xfId="10228"/>
    <cellStyle name="표준 76 4 2 2" xfId="10229"/>
    <cellStyle name="표준 76 4 3" xfId="10230"/>
    <cellStyle name="표준 76 5" xfId="10231"/>
    <cellStyle name="표준 76 5 2" xfId="10232"/>
    <cellStyle name="표준 76 6" xfId="10233"/>
    <cellStyle name="표준 77" xfId="10234"/>
    <cellStyle name="표준 78" xfId="10235"/>
    <cellStyle name="표준 78 2" xfId="10236"/>
    <cellStyle name="표준 78 2 2" xfId="10237"/>
    <cellStyle name="표준 78 2 2 2" xfId="10238"/>
    <cellStyle name="표준 78 2 2 2 2" xfId="10239"/>
    <cellStyle name="표준 78 2 2 2 2 2" xfId="10240"/>
    <cellStyle name="표준 78 2 2 2 3" xfId="10241"/>
    <cellStyle name="표준 78 2 2 3" xfId="10242"/>
    <cellStyle name="표준 78 2 2 3 2" xfId="10243"/>
    <cellStyle name="표준 78 2 2 4" xfId="10244"/>
    <cellStyle name="표준 78 2 3" xfId="10245"/>
    <cellStyle name="표준 78 2 3 2" xfId="10246"/>
    <cellStyle name="표준 78 2 3 2 2" xfId="10247"/>
    <cellStyle name="표준 78 2 3 3" xfId="10248"/>
    <cellStyle name="표준 78 2 4" xfId="10249"/>
    <cellStyle name="표준 78 2 4 2" xfId="10250"/>
    <cellStyle name="표준 78 2 5" xfId="10251"/>
    <cellStyle name="표준 78 3" xfId="10252"/>
    <cellStyle name="표준 78 3 2" xfId="10253"/>
    <cellStyle name="표준 78 3 2 2" xfId="10254"/>
    <cellStyle name="표준 78 3 2 2 2" xfId="10255"/>
    <cellStyle name="표준 78 3 2 3" xfId="10256"/>
    <cellStyle name="표준 78 3 3" xfId="10257"/>
    <cellStyle name="표준 78 3 3 2" xfId="10258"/>
    <cellStyle name="표준 78 3 4" xfId="10259"/>
    <cellStyle name="표준 78 4" xfId="10260"/>
    <cellStyle name="표준 78 4 2" xfId="10261"/>
    <cellStyle name="표준 78 4 2 2" xfId="10262"/>
    <cellStyle name="표준 78 4 3" xfId="10263"/>
    <cellStyle name="표준 78 5" xfId="10264"/>
    <cellStyle name="표준 78 5 2" xfId="10265"/>
    <cellStyle name="표준 78 6" xfId="10266"/>
    <cellStyle name="표준 79" xfId="10267"/>
    <cellStyle name="표준 79 2" xfId="10268"/>
    <cellStyle name="표준 79 2 2" xfId="10269"/>
    <cellStyle name="표준 79 2 2 2" xfId="10270"/>
    <cellStyle name="표준 79 2 2 2 2" xfId="10271"/>
    <cellStyle name="표준 79 2 2 2 2 2" xfId="10272"/>
    <cellStyle name="표준 79 2 2 2 3" xfId="10273"/>
    <cellStyle name="표준 79 2 2 3" xfId="10274"/>
    <cellStyle name="표준 79 2 2 3 2" xfId="10275"/>
    <cellStyle name="표준 79 2 2 4" xfId="10276"/>
    <cellStyle name="표준 79 2 3" xfId="10277"/>
    <cellStyle name="표준 79 2 3 2" xfId="10278"/>
    <cellStyle name="표준 79 2 3 2 2" xfId="10279"/>
    <cellStyle name="표준 79 2 3 3" xfId="10280"/>
    <cellStyle name="표준 79 2 4" xfId="10281"/>
    <cellStyle name="표준 79 2 4 2" xfId="10282"/>
    <cellStyle name="표준 79 2 5" xfId="10283"/>
    <cellStyle name="표준 79 3" xfId="10284"/>
    <cellStyle name="표준 79 3 2" xfId="10285"/>
    <cellStyle name="표준 79 3 2 2" xfId="10286"/>
    <cellStyle name="표준 79 3 2 2 2" xfId="10287"/>
    <cellStyle name="표준 79 3 2 3" xfId="10288"/>
    <cellStyle name="표준 79 3 3" xfId="10289"/>
    <cellStyle name="표준 79 3 3 2" xfId="10290"/>
    <cellStyle name="표준 79 3 4" xfId="10291"/>
    <cellStyle name="표준 79 4" xfId="10292"/>
    <cellStyle name="표준 79 4 2" xfId="10293"/>
    <cellStyle name="표준 79 4 2 2" xfId="10294"/>
    <cellStyle name="표준 79 4 3" xfId="10295"/>
    <cellStyle name="표준 79 5" xfId="10296"/>
    <cellStyle name="표준 79 5 2" xfId="10297"/>
    <cellStyle name="표준 79 6" xfId="10298"/>
    <cellStyle name="표준 8" xfId="10299"/>
    <cellStyle name="표준 8 2" xfId="10651"/>
    <cellStyle name="표준 80" xfId="10300"/>
    <cellStyle name="표준 80 2" xfId="10301"/>
    <cellStyle name="표준 80 2 2" xfId="10302"/>
    <cellStyle name="표준 80 2 2 2" xfId="10303"/>
    <cellStyle name="표준 80 2 2 2 2" xfId="10304"/>
    <cellStyle name="표준 80 2 2 2 2 2" xfId="10305"/>
    <cellStyle name="표준 80 2 2 2 3" xfId="10306"/>
    <cellStyle name="표준 80 2 2 3" xfId="10307"/>
    <cellStyle name="표준 80 2 2 3 2" xfId="10308"/>
    <cellStyle name="표준 80 2 2 4" xfId="10309"/>
    <cellStyle name="표준 80 2 3" xfId="10310"/>
    <cellStyle name="표준 80 2 3 2" xfId="10311"/>
    <cellStyle name="표준 80 2 3 2 2" xfId="10312"/>
    <cellStyle name="표준 80 2 3 3" xfId="10313"/>
    <cellStyle name="표준 80 2 4" xfId="10314"/>
    <cellStyle name="표준 80 2 4 2" xfId="10315"/>
    <cellStyle name="표준 80 2 5" xfId="10316"/>
    <cellStyle name="표준 80 3" xfId="10317"/>
    <cellStyle name="표준 80 3 2" xfId="10318"/>
    <cellStyle name="표준 80 3 2 2" xfId="10319"/>
    <cellStyle name="표준 80 3 2 2 2" xfId="10320"/>
    <cellStyle name="표준 80 3 2 3" xfId="10321"/>
    <cellStyle name="표준 80 3 3" xfId="10322"/>
    <cellStyle name="표준 80 3 3 2" xfId="10323"/>
    <cellStyle name="표준 80 3 4" xfId="10324"/>
    <cellStyle name="표준 80 4" xfId="10325"/>
    <cellStyle name="표준 80 4 2" xfId="10326"/>
    <cellStyle name="표준 80 4 2 2" xfId="10327"/>
    <cellStyle name="표준 80 4 3" xfId="10328"/>
    <cellStyle name="표준 80 5" xfId="10329"/>
    <cellStyle name="표준 80 5 2" xfId="10330"/>
    <cellStyle name="표준 80 6" xfId="10331"/>
    <cellStyle name="표준 81" xfId="10332"/>
    <cellStyle name="표준 81 2" xfId="10333"/>
    <cellStyle name="표준 81 2 2" xfId="10334"/>
    <cellStyle name="표준 81 2 2 2" xfId="10335"/>
    <cellStyle name="표준 81 2 2 2 2" xfId="10336"/>
    <cellStyle name="표준 81 2 2 2 2 2" xfId="10337"/>
    <cellStyle name="표준 81 2 2 2 3" xfId="10338"/>
    <cellStyle name="표준 81 2 2 3" xfId="10339"/>
    <cellStyle name="표준 81 2 2 3 2" xfId="10340"/>
    <cellStyle name="표준 81 2 2 4" xfId="10341"/>
    <cellStyle name="표준 81 2 3" xfId="10342"/>
    <cellStyle name="표준 81 2 3 2" xfId="10343"/>
    <cellStyle name="표준 81 2 3 2 2" xfId="10344"/>
    <cellStyle name="표준 81 2 3 3" xfId="10345"/>
    <cellStyle name="표준 81 2 4" xfId="10346"/>
    <cellStyle name="표준 81 2 4 2" xfId="10347"/>
    <cellStyle name="표준 81 2 5" xfId="10348"/>
    <cellStyle name="표준 81 3" xfId="10349"/>
    <cellStyle name="표준 81 3 2" xfId="10350"/>
    <cellStyle name="표준 81 3 2 2" xfId="10351"/>
    <cellStyle name="표준 81 3 2 2 2" xfId="10352"/>
    <cellStyle name="표준 81 3 2 3" xfId="10353"/>
    <cellStyle name="표준 81 3 3" xfId="10354"/>
    <cellStyle name="표준 81 3 3 2" xfId="10355"/>
    <cellStyle name="표준 81 3 4" xfId="10356"/>
    <cellStyle name="표준 81 4" xfId="10357"/>
    <cellStyle name="표준 81 4 2" xfId="10358"/>
    <cellStyle name="표준 81 4 2 2" xfId="10359"/>
    <cellStyle name="표준 81 4 3" xfId="10360"/>
    <cellStyle name="표준 81 5" xfId="10361"/>
    <cellStyle name="표준 81 5 2" xfId="10362"/>
    <cellStyle name="표준 81 6" xfId="10363"/>
    <cellStyle name="표준 82" xfId="10364"/>
    <cellStyle name="표준 82 2" xfId="10365"/>
    <cellStyle name="표준 82 2 2" xfId="10366"/>
    <cellStyle name="표준 82 2 2 2" xfId="10367"/>
    <cellStyle name="표준 82 2 2 2 2" xfId="10368"/>
    <cellStyle name="표준 82 2 2 2 2 2" xfId="10369"/>
    <cellStyle name="표준 82 2 2 2 3" xfId="10370"/>
    <cellStyle name="표준 82 2 2 3" xfId="10371"/>
    <cellStyle name="표준 82 2 2 3 2" xfId="10372"/>
    <cellStyle name="표준 82 2 2 4" xfId="10373"/>
    <cellStyle name="표준 82 2 3" xfId="10374"/>
    <cellStyle name="표준 82 2 3 2" xfId="10375"/>
    <cellStyle name="표준 82 2 3 2 2" xfId="10376"/>
    <cellStyle name="표준 82 2 3 3" xfId="10377"/>
    <cellStyle name="표준 82 2 4" xfId="10378"/>
    <cellStyle name="표준 82 2 4 2" xfId="10379"/>
    <cellStyle name="표준 82 2 5" xfId="10380"/>
    <cellStyle name="표준 82 3" xfId="10381"/>
    <cellStyle name="표준 82 3 2" xfId="10382"/>
    <cellStyle name="표준 82 3 2 2" xfId="10383"/>
    <cellStyle name="표준 82 3 2 2 2" xfId="10384"/>
    <cellStyle name="표준 82 3 2 3" xfId="10385"/>
    <cellStyle name="표준 82 3 3" xfId="10386"/>
    <cellStyle name="표준 82 3 3 2" xfId="10387"/>
    <cellStyle name="표준 82 3 4" xfId="10388"/>
    <cellStyle name="표준 82 4" xfId="10389"/>
    <cellStyle name="표준 82 4 2" xfId="10390"/>
    <cellStyle name="표준 82 4 2 2" xfId="10391"/>
    <cellStyle name="표준 82 4 3" xfId="10392"/>
    <cellStyle name="표준 82 5" xfId="10393"/>
    <cellStyle name="표준 82 5 2" xfId="10394"/>
    <cellStyle name="표준 82 6" xfId="10395"/>
    <cellStyle name="표준 83" xfId="10396"/>
    <cellStyle name="표준 83 2" xfId="10397"/>
    <cellStyle name="표준 83 2 2" xfId="10398"/>
    <cellStyle name="표준 83 2 2 2" xfId="10399"/>
    <cellStyle name="표준 83 2 2 2 2" xfId="10400"/>
    <cellStyle name="표준 83 2 2 2 2 2" xfId="10401"/>
    <cellStyle name="표준 83 2 2 2 3" xfId="10402"/>
    <cellStyle name="표준 83 2 2 3" xfId="10403"/>
    <cellStyle name="표준 83 2 2 3 2" xfId="10404"/>
    <cellStyle name="표준 83 2 2 4" xfId="10405"/>
    <cellStyle name="표준 83 2 3" xfId="10406"/>
    <cellStyle name="표준 83 2 3 2" xfId="10407"/>
    <cellStyle name="표준 83 2 3 2 2" xfId="10408"/>
    <cellStyle name="표준 83 2 3 3" xfId="10409"/>
    <cellStyle name="표준 83 2 4" xfId="10410"/>
    <cellStyle name="표준 83 2 4 2" xfId="10411"/>
    <cellStyle name="표준 83 2 5" xfId="10412"/>
    <cellStyle name="표준 83 3" xfId="10413"/>
    <cellStyle name="표준 83 3 2" xfId="10414"/>
    <cellStyle name="표준 83 3 2 2" xfId="10415"/>
    <cellStyle name="표준 83 3 2 2 2" xfId="10416"/>
    <cellStyle name="표준 83 3 2 3" xfId="10417"/>
    <cellStyle name="표준 83 3 3" xfId="10418"/>
    <cellStyle name="표준 83 3 3 2" xfId="10419"/>
    <cellStyle name="표준 83 3 4" xfId="10420"/>
    <cellStyle name="표준 83 4" xfId="10421"/>
    <cellStyle name="표준 83 4 2" xfId="10422"/>
    <cellStyle name="표준 83 4 2 2" xfId="10423"/>
    <cellStyle name="표준 83 4 3" xfId="10424"/>
    <cellStyle name="표준 83 5" xfId="10425"/>
    <cellStyle name="표준 83 5 2" xfId="10426"/>
    <cellStyle name="표준 83 6" xfId="10427"/>
    <cellStyle name="표준 84" xfId="10428"/>
    <cellStyle name="표준 84 2" xfId="10429"/>
    <cellStyle name="표준 84 2 2" xfId="10430"/>
    <cellStyle name="표준 84 2 2 2" xfId="10431"/>
    <cellStyle name="표준 84 2 2 2 2" xfId="10432"/>
    <cellStyle name="표준 84 2 2 2 2 2" xfId="10433"/>
    <cellStyle name="표준 84 2 2 2 3" xfId="10434"/>
    <cellStyle name="표준 84 2 2 3" xfId="10435"/>
    <cellStyle name="표준 84 2 2 3 2" xfId="10436"/>
    <cellStyle name="표준 84 2 2 4" xfId="10437"/>
    <cellStyle name="표준 84 2 3" xfId="10438"/>
    <cellStyle name="표준 84 2 3 2" xfId="10439"/>
    <cellStyle name="표준 84 2 3 2 2" xfId="10440"/>
    <cellStyle name="표준 84 2 3 3" xfId="10441"/>
    <cellStyle name="표준 84 2 4" xfId="10442"/>
    <cellStyle name="표준 84 2 4 2" xfId="10443"/>
    <cellStyle name="표준 84 2 5" xfId="10444"/>
    <cellStyle name="표준 84 3" xfId="10445"/>
    <cellStyle name="표준 84 3 2" xfId="10446"/>
    <cellStyle name="표준 84 3 2 2" xfId="10447"/>
    <cellStyle name="표준 84 3 2 2 2" xfId="10448"/>
    <cellStyle name="표준 84 3 2 3" xfId="10449"/>
    <cellStyle name="표준 84 3 3" xfId="10450"/>
    <cellStyle name="표준 84 3 3 2" xfId="10451"/>
    <cellStyle name="표준 84 3 4" xfId="10452"/>
    <cellStyle name="표준 84 4" xfId="10453"/>
    <cellStyle name="표준 84 4 2" xfId="10454"/>
    <cellStyle name="표준 84 4 2 2" xfId="10455"/>
    <cellStyle name="표준 84 4 3" xfId="10456"/>
    <cellStyle name="표준 84 5" xfId="10457"/>
    <cellStyle name="표준 84 5 2" xfId="10458"/>
    <cellStyle name="표준 84 6" xfId="10459"/>
    <cellStyle name="표준 85" xfId="10460"/>
    <cellStyle name="표준 85 2" xfId="10461"/>
    <cellStyle name="표준 85 2 2" xfId="10462"/>
    <cellStyle name="표준 85 2 2 2" xfId="10463"/>
    <cellStyle name="표준 85 2 2 2 2" xfId="10464"/>
    <cellStyle name="표준 85 2 2 2 2 2" xfId="10465"/>
    <cellStyle name="표준 85 2 2 2 3" xfId="10466"/>
    <cellStyle name="표준 85 2 2 3" xfId="10467"/>
    <cellStyle name="표준 85 2 2 3 2" xfId="10468"/>
    <cellStyle name="표준 85 2 2 4" xfId="10469"/>
    <cellStyle name="표준 85 2 3" xfId="10470"/>
    <cellStyle name="표준 85 2 3 2" xfId="10471"/>
    <cellStyle name="표준 85 2 3 2 2" xfId="10472"/>
    <cellStyle name="표준 85 2 3 3" xfId="10473"/>
    <cellStyle name="표준 85 2 4" xfId="10474"/>
    <cellStyle name="표준 85 2 4 2" xfId="10475"/>
    <cellStyle name="표준 85 2 5" xfId="10476"/>
    <cellStyle name="표준 85 3" xfId="10477"/>
    <cellStyle name="표준 85 3 2" xfId="10478"/>
    <cellStyle name="표준 85 3 2 2" xfId="10479"/>
    <cellStyle name="표준 85 3 2 2 2" xfId="10480"/>
    <cellStyle name="표준 85 3 2 3" xfId="10481"/>
    <cellStyle name="표준 85 3 3" xfId="10482"/>
    <cellStyle name="표준 85 3 3 2" xfId="10483"/>
    <cellStyle name="표준 85 3 4" xfId="10484"/>
    <cellStyle name="표준 85 4" xfId="10485"/>
    <cellStyle name="표준 85 4 2" xfId="10486"/>
    <cellStyle name="표준 85 4 2 2" xfId="10487"/>
    <cellStyle name="표준 85 4 3" xfId="10488"/>
    <cellStyle name="표준 85 5" xfId="10489"/>
    <cellStyle name="표준 85 5 2" xfId="10490"/>
    <cellStyle name="표준 85 6" xfId="10491"/>
    <cellStyle name="표준 86" xfId="10492"/>
    <cellStyle name="표준 86 2" xfId="10493"/>
    <cellStyle name="표준 86 2 2" xfId="10494"/>
    <cellStyle name="표준 86 2 2 2" xfId="10495"/>
    <cellStyle name="표준 86 2 2 2 2" xfId="10496"/>
    <cellStyle name="표준 86 2 2 3" xfId="10497"/>
    <cellStyle name="표준 86 2 3" xfId="10498"/>
    <cellStyle name="표준 86 2 3 2" xfId="10499"/>
    <cellStyle name="표준 86 2 4" xfId="10500"/>
    <cellStyle name="표준 86 3" xfId="10501"/>
    <cellStyle name="표준 86 3 2" xfId="10502"/>
    <cellStyle name="표준 86 3 2 2" xfId="10503"/>
    <cellStyle name="표준 86 3 3" xfId="10504"/>
    <cellStyle name="표준 86 4" xfId="10505"/>
    <cellStyle name="표준 86 4 2" xfId="10506"/>
    <cellStyle name="표준 86 5" xfId="10507"/>
    <cellStyle name="표준 87" xfId="10508"/>
    <cellStyle name="표준 88" xfId="10509"/>
    <cellStyle name="표준 88 2" xfId="10510"/>
    <cellStyle name="표준 88 2 2" xfId="10511"/>
    <cellStyle name="표준 88 2 2 2" xfId="10512"/>
    <cellStyle name="표준 88 2 2 2 2" xfId="10513"/>
    <cellStyle name="표준 88 2 2 3" xfId="10514"/>
    <cellStyle name="표준 88 2 3" xfId="10515"/>
    <cellStyle name="표준 88 2 3 2" xfId="10516"/>
    <cellStyle name="표준 88 2 4" xfId="10517"/>
    <cellStyle name="표준 88 3" xfId="10518"/>
    <cellStyle name="표준 88 3 2" xfId="10519"/>
    <cellStyle name="표준 88 3 2 2" xfId="10520"/>
    <cellStyle name="표준 88 3 3" xfId="10521"/>
    <cellStyle name="표준 88 4" xfId="10522"/>
    <cellStyle name="표준 88 4 2" xfId="10523"/>
    <cellStyle name="표준 88 5" xfId="10524"/>
    <cellStyle name="표준 89" xfId="10525"/>
    <cellStyle name="표준 9" xfId="10526"/>
    <cellStyle name="표준 9 2" xfId="10527"/>
    <cellStyle name="표준 9 3" xfId="10652"/>
    <cellStyle name="표준 90" xfId="10528"/>
    <cellStyle name="표준 90 2" xfId="10529"/>
    <cellStyle name="표준 90 2 2" xfId="10530"/>
    <cellStyle name="표준 90 2 2 2" xfId="10531"/>
    <cellStyle name="표준 90 2 2 2 2" xfId="10532"/>
    <cellStyle name="표준 90 2 2 3" xfId="10533"/>
    <cellStyle name="표준 90 2 3" xfId="10534"/>
    <cellStyle name="표준 90 2 3 2" xfId="10535"/>
    <cellStyle name="표준 90 2 4" xfId="10536"/>
    <cellStyle name="표준 90 3" xfId="10537"/>
    <cellStyle name="표준 90 3 2" xfId="10538"/>
    <cellStyle name="표준 90 3 2 2" xfId="10539"/>
    <cellStyle name="표준 90 3 3" xfId="10540"/>
    <cellStyle name="표준 90 4" xfId="10541"/>
    <cellStyle name="표준 90 4 2" xfId="10542"/>
    <cellStyle name="표준 90 5" xfId="10543"/>
    <cellStyle name="표준 91" xfId="10544"/>
    <cellStyle name="표준 92" xfId="10545"/>
    <cellStyle name="표준 92 2" xfId="10546"/>
    <cellStyle name="표준 92 2 2" xfId="10547"/>
    <cellStyle name="표준 92 2 2 2" xfId="10548"/>
    <cellStyle name="표준 92 2 3" xfId="10549"/>
    <cellStyle name="표준 92 3" xfId="10550"/>
    <cellStyle name="표준 92 3 2" xfId="10551"/>
    <cellStyle name="표준 92 4" xfId="10552"/>
    <cellStyle name="표준 93" xfId="10553"/>
    <cellStyle name="표준 93 2" xfId="10554"/>
    <cellStyle name="표준 93 2 2" xfId="10555"/>
    <cellStyle name="표준 93 2 2 2" xfId="10556"/>
    <cellStyle name="표준 93 2 3" xfId="10557"/>
    <cellStyle name="표준 93 3" xfId="10558"/>
    <cellStyle name="표준 93 3 2" xfId="10559"/>
    <cellStyle name="표준 93 4" xfId="10560"/>
    <cellStyle name="표준 94" xfId="10561"/>
    <cellStyle name="표준 95" xfId="10562"/>
    <cellStyle name="표준 95 2" xfId="10563"/>
    <cellStyle name="표준 95 2 2" xfId="10564"/>
    <cellStyle name="표준 95 3" xfId="10565"/>
    <cellStyle name="표준 96" xfId="10566"/>
    <cellStyle name="표준 97" xfId="10567"/>
    <cellStyle name="표준 97 2" xfId="10568"/>
    <cellStyle name="표준 98" xfId="10569"/>
    <cellStyle name="표준 98 2" xfId="10570"/>
    <cellStyle name="표준 99" xfId="10571"/>
    <cellStyle name="표준 99 2" xfId="10572"/>
    <cellStyle name="푤롸貫[0]_履북깊" xfId="10574"/>
    <cellStyle name="푤롸貫_履북깊" xfId="10575"/>
    <cellStyle name="하이퍼링크 2" xfId="10576"/>
    <cellStyle name="一般_Sheet1" xfId="3209"/>
    <cellStyle name="千位[0]_laroux" xfId="3225"/>
    <cellStyle name="千位_laroux" xfId="3226"/>
    <cellStyle name="千位分隔 12" xfId="3227"/>
    <cellStyle name="千位分隔 2" xfId="3228"/>
    <cellStyle name="千位分隔 2 2" xfId="10668"/>
    <cellStyle name="千位分隔 7 2" xfId="3229"/>
    <cellStyle name="千位分隔[0] 2" xfId="3230"/>
    <cellStyle name="千位分隔_081029 나노스_9월소모품결산자료" xfId="3231"/>
    <cellStyle name="千分位[0]_laroux" xfId="3223"/>
    <cellStyle name="千分位_laroux" xfId="3224"/>
    <cellStyle name="咬訌裝?INCOM1" xfId="1885"/>
    <cellStyle name="咬訌裝?INCOM10" xfId="1886"/>
    <cellStyle name="咬訌裝?INCOM2" xfId="1887"/>
    <cellStyle name="咬訌裝?INCOM3" xfId="1888"/>
    <cellStyle name="咬訌裝?INCOM4" xfId="1889"/>
    <cellStyle name="咬訌裝?INCOM5" xfId="1890"/>
    <cellStyle name="咬訌裝?INCOM6" xfId="1891"/>
    <cellStyle name="咬訌裝?INCOM7" xfId="1892"/>
    <cellStyle name="咬訌裝?INCOM8" xfId="1893"/>
    <cellStyle name="咬訌裝?INCOM9" xfId="1894"/>
    <cellStyle name="咬訌裝?PRIB11" xfId="1895"/>
    <cellStyle name="咬訌裝?report-2 " xfId="1896"/>
    <cellStyle name="好" xfId="10578"/>
    <cellStyle name="寥碟徽_95" xfId="3207"/>
    <cellStyle name="巍葆 [0]_26" xfId="3205"/>
    <cellStyle name="巍葆_26" xfId="3206"/>
    <cellStyle name="差" xfId="3221"/>
    <cellStyle name="常规 2" xfId="10667"/>
    <cellStyle name="常规_081029 나노스_9월소모품결산자료" xfId="1919"/>
    <cellStyle name="强调文字颜色 1" xfId="1869"/>
    <cellStyle name="强调文字颜色 2" xfId="1870"/>
    <cellStyle name="强调文字颜色 3" xfId="1871"/>
    <cellStyle name="强调文字颜色 4" xfId="1872"/>
    <cellStyle name="强调文字颜色 5" xfId="1873"/>
    <cellStyle name="强调文字颜色 6" xfId="1874"/>
    <cellStyle name="归盒啦_95" xfId="1897"/>
    <cellStyle name="普通_laroux" xfId="1917"/>
    <cellStyle name="标题" xfId="3241"/>
    <cellStyle name="标题 1" xfId="3242"/>
    <cellStyle name="标题 2" xfId="3243"/>
    <cellStyle name="标题 3" xfId="3244"/>
    <cellStyle name="标题 4" xfId="3245"/>
    <cellStyle name="检查单元格" xfId="1875"/>
    <cellStyle name="標準 3" xfId="3311"/>
    <cellStyle name="標準_Akia(F）-8" xfId="10573"/>
    <cellStyle name="汇总" xfId="10579"/>
    <cellStyle name="汇总 2" xfId="10580"/>
    <cellStyle name="注释" xfId="3210"/>
    <cellStyle name="注释 2" xfId="3211"/>
    <cellStyle name="注释 2 2" xfId="3212"/>
    <cellStyle name="注释 2 2 2" xfId="3213"/>
    <cellStyle name="注释 2 3" xfId="3214"/>
    <cellStyle name="注释 2 3 2" xfId="3215"/>
    <cellStyle name="注释 3" xfId="3216"/>
    <cellStyle name="注释 3 2" xfId="3217"/>
    <cellStyle name="注释 4" xfId="3218"/>
    <cellStyle name="注释 4 2" xfId="3219"/>
    <cellStyle name="烹拳 [0]_11-1" xfId="3239"/>
    <cellStyle name="烹拳_11-1" xfId="3240"/>
    <cellStyle name="百分比 3 2" xfId="1905"/>
    <cellStyle name="解释性文本" xfId="10577"/>
    <cellStyle name="警告文本" xfId="1876"/>
    <cellStyle name="计算" xfId="1877"/>
    <cellStyle name="计算 2" xfId="1879"/>
    <cellStyle name="计算 3" xfId="1880"/>
    <cellStyle name="计算 4" xfId="1881"/>
    <cellStyle name="计算 5" xfId="1882"/>
    <cellStyle name="计算 6" xfId="1883"/>
    <cellStyle name="输入" xfId="1925"/>
    <cellStyle name="输入 2" xfId="1926"/>
    <cellStyle name="输出" xfId="1927"/>
    <cellStyle name="输出 2" xfId="1928"/>
    <cellStyle name="适中" xfId="1884"/>
    <cellStyle name="钎霖_11-1" xfId="3222"/>
    <cellStyle name="链接单元格" xfId="1902"/>
    <cellStyle name="霓付 [0]_11-1" xfId="3203"/>
    <cellStyle name="霓付_11-1" xfId="3204"/>
    <cellStyle name="鱔 [0]_26" xfId="1922"/>
    <cellStyle name="鱔_26" xfId="1923"/>
  </cellStyles>
  <dxfs count="0"/>
  <tableStyles count="0" defaultTableStyle="TableStyleMedium9" defaultPivotStyle="PivotStyleLight16"/>
  <colors>
    <mruColors>
      <color rgb="FFFFFF99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1.xml"/><Relationship Id="rId63" Type="http://schemas.openxmlformats.org/officeDocument/2006/relationships/externalLink" Target="externalLinks/externalLink17.xml"/><Relationship Id="rId68" Type="http://schemas.openxmlformats.org/officeDocument/2006/relationships/externalLink" Target="externalLinks/externalLink22.xml"/><Relationship Id="rId84" Type="http://schemas.openxmlformats.org/officeDocument/2006/relationships/externalLink" Target="externalLinks/externalLink38.xml"/><Relationship Id="rId89" Type="http://schemas.openxmlformats.org/officeDocument/2006/relationships/externalLink" Target="externalLinks/externalLink43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externalLink" Target="externalLinks/externalLink7.xml"/><Relationship Id="rId58" Type="http://schemas.openxmlformats.org/officeDocument/2006/relationships/externalLink" Target="externalLinks/externalLink12.xml"/><Relationship Id="rId74" Type="http://schemas.openxmlformats.org/officeDocument/2006/relationships/externalLink" Target="externalLinks/externalLink28.xml"/><Relationship Id="rId79" Type="http://schemas.openxmlformats.org/officeDocument/2006/relationships/externalLink" Target="externalLinks/externalLink33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44.xml"/><Relationship Id="rId95" Type="http://schemas.openxmlformats.org/officeDocument/2006/relationships/calcChain" Target="calcChain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2.xml"/><Relationship Id="rId64" Type="http://schemas.openxmlformats.org/officeDocument/2006/relationships/externalLink" Target="externalLinks/externalLink18.xml"/><Relationship Id="rId69" Type="http://schemas.openxmlformats.org/officeDocument/2006/relationships/externalLink" Target="externalLinks/externalLink23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5.xml"/><Relationship Id="rId72" Type="http://schemas.openxmlformats.org/officeDocument/2006/relationships/externalLink" Target="externalLinks/externalLink26.xml"/><Relationship Id="rId80" Type="http://schemas.openxmlformats.org/officeDocument/2006/relationships/externalLink" Target="externalLinks/externalLink34.xml"/><Relationship Id="rId85" Type="http://schemas.openxmlformats.org/officeDocument/2006/relationships/externalLink" Target="externalLinks/externalLink39.xml"/><Relationship Id="rId9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externalLink" Target="externalLinks/externalLink13.xml"/><Relationship Id="rId67" Type="http://schemas.openxmlformats.org/officeDocument/2006/relationships/externalLink" Target="externalLinks/externalLink2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8.xml"/><Relationship Id="rId62" Type="http://schemas.openxmlformats.org/officeDocument/2006/relationships/externalLink" Target="externalLinks/externalLink16.xml"/><Relationship Id="rId70" Type="http://schemas.openxmlformats.org/officeDocument/2006/relationships/externalLink" Target="externalLinks/externalLink24.xml"/><Relationship Id="rId75" Type="http://schemas.openxmlformats.org/officeDocument/2006/relationships/externalLink" Target="externalLinks/externalLink29.xml"/><Relationship Id="rId83" Type="http://schemas.openxmlformats.org/officeDocument/2006/relationships/externalLink" Target="externalLinks/externalLink37.xml"/><Relationship Id="rId88" Type="http://schemas.openxmlformats.org/officeDocument/2006/relationships/externalLink" Target="externalLinks/externalLink42.xml"/><Relationship Id="rId91" Type="http://schemas.openxmlformats.org/officeDocument/2006/relationships/externalLink" Target="externalLinks/externalLink4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3.xml"/><Relationship Id="rId57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6.xml"/><Relationship Id="rId60" Type="http://schemas.openxmlformats.org/officeDocument/2006/relationships/externalLink" Target="externalLinks/externalLink14.xml"/><Relationship Id="rId65" Type="http://schemas.openxmlformats.org/officeDocument/2006/relationships/externalLink" Target="externalLinks/externalLink19.xml"/><Relationship Id="rId73" Type="http://schemas.openxmlformats.org/officeDocument/2006/relationships/externalLink" Target="externalLinks/externalLink27.xml"/><Relationship Id="rId78" Type="http://schemas.openxmlformats.org/officeDocument/2006/relationships/externalLink" Target="externalLinks/externalLink32.xml"/><Relationship Id="rId81" Type="http://schemas.openxmlformats.org/officeDocument/2006/relationships/externalLink" Target="externalLinks/externalLink35.xml"/><Relationship Id="rId86" Type="http://schemas.openxmlformats.org/officeDocument/2006/relationships/externalLink" Target="externalLinks/externalLink40.xml"/><Relationship Id="rId9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externalLink" Target="externalLinks/externalLink4.xml"/><Relationship Id="rId55" Type="http://schemas.openxmlformats.org/officeDocument/2006/relationships/externalLink" Target="externalLinks/externalLink9.xml"/><Relationship Id="rId76" Type="http://schemas.openxmlformats.org/officeDocument/2006/relationships/externalLink" Target="externalLinks/externalLink30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25.xml"/><Relationship Id="rId92" Type="http://schemas.openxmlformats.org/officeDocument/2006/relationships/theme" Target="theme/theme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externalLink" Target="externalLinks/externalLink20.xml"/><Relationship Id="rId87" Type="http://schemas.openxmlformats.org/officeDocument/2006/relationships/externalLink" Target="externalLinks/externalLink41.xml"/><Relationship Id="rId61" Type="http://schemas.openxmlformats.org/officeDocument/2006/relationships/externalLink" Target="externalLinks/externalLink15.xml"/><Relationship Id="rId82" Type="http://schemas.openxmlformats.org/officeDocument/2006/relationships/externalLink" Target="externalLinks/externalLink36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externalLink" Target="externalLinks/externalLink10.xml"/><Relationship Id="rId77" Type="http://schemas.openxmlformats.org/officeDocument/2006/relationships/externalLink" Target="externalLinks/externalLink3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1116561249516"/>
          <c:y val="7.5820030403873681E-2"/>
          <c:w val="0.80414203347532376"/>
          <c:h val="0.81315665147069172"/>
        </c:manualLayout>
      </c:layout>
      <c:lineChart>
        <c:grouping val="standard"/>
        <c:varyColors val="0"/>
        <c:ser>
          <c:idx val="0"/>
          <c:order val="0"/>
          <c:tx>
            <c:strRef>
              <c:f>환율추이OCT!$B$11:$B$40</c:f>
              <c:strCache>
                <c:ptCount val="30"/>
                <c:pt idx="0">
                  <c:v>2019.11.01</c:v>
                </c:pt>
                <c:pt idx="1">
                  <c:v>2019.11.02</c:v>
                </c:pt>
                <c:pt idx="2">
                  <c:v>2019.11.03</c:v>
                </c:pt>
                <c:pt idx="3">
                  <c:v>2019.11.04</c:v>
                </c:pt>
                <c:pt idx="4">
                  <c:v>2019.11.05</c:v>
                </c:pt>
                <c:pt idx="5">
                  <c:v>2019.11.06</c:v>
                </c:pt>
                <c:pt idx="6">
                  <c:v>2019.11.07</c:v>
                </c:pt>
                <c:pt idx="7">
                  <c:v>2019.11.08</c:v>
                </c:pt>
                <c:pt idx="8">
                  <c:v>2019.11.09</c:v>
                </c:pt>
                <c:pt idx="9">
                  <c:v>2019.11.10</c:v>
                </c:pt>
                <c:pt idx="10">
                  <c:v>2019.11.11</c:v>
                </c:pt>
                <c:pt idx="11">
                  <c:v>2019.11.12</c:v>
                </c:pt>
                <c:pt idx="12">
                  <c:v>2019.11.13</c:v>
                </c:pt>
                <c:pt idx="13">
                  <c:v>2019.11.14</c:v>
                </c:pt>
                <c:pt idx="14">
                  <c:v>2019.11.15</c:v>
                </c:pt>
                <c:pt idx="15">
                  <c:v>2019.11.16</c:v>
                </c:pt>
                <c:pt idx="16">
                  <c:v>2019.11.17</c:v>
                </c:pt>
                <c:pt idx="17">
                  <c:v>2019.11.18</c:v>
                </c:pt>
                <c:pt idx="18">
                  <c:v>2019.11.19</c:v>
                </c:pt>
                <c:pt idx="19">
                  <c:v>2019.11.20</c:v>
                </c:pt>
                <c:pt idx="20">
                  <c:v>2019.11.21</c:v>
                </c:pt>
                <c:pt idx="21">
                  <c:v>2019.11.22</c:v>
                </c:pt>
                <c:pt idx="22">
                  <c:v>2019.11.23</c:v>
                </c:pt>
                <c:pt idx="23">
                  <c:v>2019.11.24</c:v>
                </c:pt>
                <c:pt idx="24">
                  <c:v>2019.11.25</c:v>
                </c:pt>
                <c:pt idx="25">
                  <c:v>2019.11.26</c:v>
                </c:pt>
                <c:pt idx="26">
                  <c:v>2019.11.27</c:v>
                </c:pt>
                <c:pt idx="27">
                  <c:v>2019.11.28</c:v>
                </c:pt>
                <c:pt idx="28">
                  <c:v>2019.11.29</c:v>
                </c:pt>
                <c:pt idx="29">
                  <c:v>2019.11.30</c:v>
                </c:pt>
              </c:strCache>
            </c:strRef>
          </c:tx>
          <c:marker>
            <c:symbol val="none"/>
          </c:marker>
          <c:dPt>
            <c:idx val="5"/>
            <c:marker>
              <c:symbol val="circle"/>
              <c:size val="5"/>
              <c:spPr>
                <a:solidFill>
                  <a:srgbClr val="C00000"/>
                </a:solidFill>
              </c:spPr>
            </c:marker>
            <c:bubble3D val="0"/>
          </c:dPt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</c:spPr>
            </c:marker>
            <c:bubble3D val="0"/>
          </c:dPt>
          <c:dPt>
            <c:idx val="16"/>
            <c:marker>
              <c:symbol val="circle"/>
              <c:size val="5"/>
              <c:spPr>
                <a:solidFill>
                  <a:srgbClr val="C00000"/>
                </a:solidFill>
              </c:spPr>
            </c:marker>
            <c:bubble3D val="0"/>
          </c:dPt>
          <c:dLbls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환율추이OCT!$B$11:$B$40</c:f>
              <c:strCache>
                <c:ptCount val="30"/>
                <c:pt idx="0">
                  <c:v>2019.11.01</c:v>
                </c:pt>
                <c:pt idx="1">
                  <c:v>2019.11.02</c:v>
                </c:pt>
                <c:pt idx="2">
                  <c:v>2019.11.03</c:v>
                </c:pt>
                <c:pt idx="3">
                  <c:v>2019.11.04</c:v>
                </c:pt>
                <c:pt idx="4">
                  <c:v>2019.11.05</c:v>
                </c:pt>
                <c:pt idx="5">
                  <c:v>2019.11.06</c:v>
                </c:pt>
                <c:pt idx="6">
                  <c:v>2019.11.07</c:v>
                </c:pt>
                <c:pt idx="7">
                  <c:v>2019.11.08</c:v>
                </c:pt>
                <c:pt idx="8">
                  <c:v>2019.11.09</c:v>
                </c:pt>
                <c:pt idx="9">
                  <c:v>2019.11.10</c:v>
                </c:pt>
                <c:pt idx="10">
                  <c:v>2019.11.11</c:v>
                </c:pt>
                <c:pt idx="11">
                  <c:v>2019.11.12</c:v>
                </c:pt>
                <c:pt idx="12">
                  <c:v>2019.11.13</c:v>
                </c:pt>
                <c:pt idx="13">
                  <c:v>2019.11.14</c:v>
                </c:pt>
                <c:pt idx="14">
                  <c:v>2019.11.15</c:v>
                </c:pt>
                <c:pt idx="15">
                  <c:v>2019.11.16</c:v>
                </c:pt>
                <c:pt idx="16">
                  <c:v>2019.11.17</c:v>
                </c:pt>
                <c:pt idx="17">
                  <c:v>2019.11.18</c:v>
                </c:pt>
                <c:pt idx="18">
                  <c:v>2019.11.19</c:v>
                </c:pt>
                <c:pt idx="19">
                  <c:v>2019.11.20</c:v>
                </c:pt>
                <c:pt idx="20">
                  <c:v>2019.11.21</c:v>
                </c:pt>
                <c:pt idx="21">
                  <c:v>2019.11.22</c:v>
                </c:pt>
                <c:pt idx="22">
                  <c:v>2019.11.23</c:v>
                </c:pt>
                <c:pt idx="23">
                  <c:v>2019.11.24</c:v>
                </c:pt>
                <c:pt idx="24">
                  <c:v>2019.11.25</c:v>
                </c:pt>
                <c:pt idx="25">
                  <c:v>2019.11.26</c:v>
                </c:pt>
                <c:pt idx="26">
                  <c:v>2019.11.27</c:v>
                </c:pt>
                <c:pt idx="27">
                  <c:v>2019.11.28</c:v>
                </c:pt>
                <c:pt idx="28">
                  <c:v>2019.11.29</c:v>
                </c:pt>
                <c:pt idx="29">
                  <c:v>2019.11.30</c:v>
                </c:pt>
              </c:strCache>
            </c:strRef>
          </c:cat>
          <c:val>
            <c:numRef>
              <c:f>환율추이OCT!$C$11:$C$40</c:f>
              <c:numCache>
                <c:formatCode>#,##0</c:formatCode>
                <c:ptCount val="30"/>
                <c:pt idx="0">
                  <c:v>23290</c:v>
                </c:pt>
                <c:pt idx="1">
                  <c:v>23290</c:v>
                </c:pt>
                <c:pt idx="2">
                  <c:v>23290</c:v>
                </c:pt>
                <c:pt idx="3">
                  <c:v>23290</c:v>
                </c:pt>
                <c:pt idx="4">
                  <c:v>23290</c:v>
                </c:pt>
                <c:pt idx="5">
                  <c:v>23290</c:v>
                </c:pt>
                <c:pt idx="6">
                  <c:v>23290</c:v>
                </c:pt>
                <c:pt idx="7">
                  <c:v>23290</c:v>
                </c:pt>
                <c:pt idx="8">
                  <c:v>23290</c:v>
                </c:pt>
                <c:pt idx="9">
                  <c:v>23290</c:v>
                </c:pt>
                <c:pt idx="10">
                  <c:v>23290</c:v>
                </c:pt>
                <c:pt idx="11">
                  <c:v>23290</c:v>
                </c:pt>
                <c:pt idx="12">
                  <c:v>23290</c:v>
                </c:pt>
                <c:pt idx="13">
                  <c:v>23290</c:v>
                </c:pt>
                <c:pt idx="14">
                  <c:v>23290</c:v>
                </c:pt>
                <c:pt idx="15">
                  <c:v>23290</c:v>
                </c:pt>
                <c:pt idx="16">
                  <c:v>23290</c:v>
                </c:pt>
                <c:pt idx="17">
                  <c:v>23290</c:v>
                </c:pt>
                <c:pt idx="18">
                  <c:v>23290</c:v>
                </c:pt>
                <c:pt idx="19">
                  <c:v>23290</c:v>
                </c:pt>
                <c:pt idx="20">
                  <c:v>23280</c:v>
                </c:pt>
                <c:pt idx="21">
                  <c:v>23285</c:v>
                </c:pt>
                <c:pt idx="22">
                  <c:v>23285</c:v>
                </c:pt>
                <c:pt idx="23">
                  <c:v>23285</c:v>
                </c:pt>
                <c:pt idx="24">
                  <c:v>23280</c:v>
                </c:pt>
                <c:pt idx="25">
                  <c:v>23280</c:v>
                </c:pt>
                <c:pt idx="26">
                  <c:v>23280</c:v>
                </c:pt>
                <c:pt idx="27">
                  <c:v>23280</c:v>
                </c:pt>
                <c:pt idx="28">
                  <c:v>23280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환율추이OCT!$B$11:$B$40</c:f>
              <c:strCache>
                <c:ptCount val="30"/>
                <c:pt idx="0">
                  <c:v>2019.11.01</c:v>
                </c:pt>
                <c:pt idx="1">
                  <c:v>2019.11.02</c:v>
                </c:pt>
                <c:pt idx="2">
                  <c:v>2019.11.03</c:v>
                </c:pt>
                <c:pt idx="3">
                  <c:v>2019.11.04</c:v>
                </c:pt>
                <c:pt idx="4">
                  <c:v>2019.11.05</c:v>
                </c:pt>
                <c:pt idx="5">
                  <c:v>2019.11.06</c:v>
                </c:pt>
                <c:pt idx="6">
                  <c:v>2019.11.07</c:v>
                </c:pt>
                <c:pt idx="7">
                  <c:v>2019.11.08</c:v>
                </c:pt>
                <c:pt idx="8">
                  <c:v>2019.11.09</c:v>
                </c:pt>
                <c:pt idx="9">
                  <c:v>2019.11.10</c:v>
                </c:pt>
                <c:pt idx="10">
                  <c:v>2019.11.11</c:v>
                </c:pt>
                <c:pt idx="11">
                  <c:v>2019.11.12</c:v>
                </c:pt>
                <c:pt idx="12">
                  <c:v>2019.11.13</c:v>
                </c:pt>
                <c:pt idx="13">
                  <c:v>2019.11.14</c:v>
                </c:pt>
                <c:pt idx="14">
                  <c:v>2019.11.15</c:v>
                </c:pt>
                <c:pt idx="15">
                  <c:v>2019.11.16</c:v>
                </c:pt>
                <c:pt idx="16">
                  <c:v>2019.11.17</c:v>
                </c:pt>
                <c:pt idx="17">
                  <c:v>2019.11.18</c:v>
                </c:pt>
                <c:pt idx="18">
                  <c:v>2019.11.19</c:v>
                </c:pt>
                <c:pt idx="19">
                  <c:v>2019.11.20</c:v>
                </c:pt>
                <c:pt idx="20">
                  <c:v>2019.11.21</c:v>
                </c:pt>
                <c:pt idx="21">
                  <c:v>2019.11.22</c:v>
                </c:pt>
                <c:pt idx="22">
                  <c:v>2019.11.23</c:v>
                </c:pt>
                <c:pt idx="23">
                  <c:v>2019.11.24</c:v>
                </c:pt>
                <c:pt idx="24">
                  <c:v>2019.11.25</c:v>
                </c:pt>
                <c:pt idx="25">
                  <c:v>2019.11.26</c:v>
                </c:pt>
                <c:pt idx="26">
                  <c:v>2019.11.27</c:v>
                </c:pt>
                <c:pt idx="27">
                  <c:v>2019.11.28</c:v>
                </c:pt>
                <c:pt idx="28">
                  <c:v>2019.11.29</c:v>
                </c:pt>
                <c:pt idx="29">
                  <c:v>2019.11.30</c:v>
                </c:pt>
              </c:strCache>
            </c:strRef>
          </c:tx>
          <c:marker>
            <c:symbol val="none"/>
          </c:marker>
          <c:dPt>
            <c:idx val="3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</c:dPt>
          <c:dPt>
            <c:idx val="11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  <c:spPr>
              <a:ln>
                <a:solidFill>
                  <a:schemeClr val="accent2"/>
                </a:solidFill>
              </a:ln>
            </c:spPr>
          </c:dPt>
          <c:dPt>
            <c:idx val="19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</c:dPt>
          <c:dLbls>
            <c:dLbl>
              <c:idx val="4"/>
              <c:layout>
                <c:manualLayout>
                  <c:x val="-8.1127102964588527E-2"/>
                  <c:y val="-9.30749769457291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layout>
                <c:manualLayout>
                  <c:x val="-6.5997375328083988E-2"/>
                  <c:y val="-7.13062601344518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solidFill>
                        <a:schemeClr val="bg1"/>
                      </a:solidFill>
                    </a:ln>
                  </c:spPr>
                </c15:leaderLines>
              </c:ext>
            </c:extLst>
          </c:dLbls>
          <c:cat>
            <c:strRef>
              <c:f>환율추이OCT!$B$11:$B$40</c:f>
              <c:strCache>
                <c:ptCount val="30"/>
                <c:pt idx="0">
                  <c:v>2019.11.01</c:v>
                </c:pt>
                <c:pt idx="1">
                  <c:v>2019.11.02</c:v>
                </c:pt>
                <c:pt idx="2">
                  <c:v>2019.11.03</c:v>
                </c:pt>
                <c:pt idx="3">
                  <c:v>2019.11.04</c:v>
                </c:pt>
                <c:pt idx="4">
                  <c:v>2019.11.05</c:v>
                </c:pt>
                <c:pt idx="5">
                  <c:v>2019.11.06</c:v>
                </c:pt>
                <c:pt idx="6">
                  <c:v>2019.11.07</c:v>
                </c:pt>
                <c:pt idx="7">
                  <c:v>2019.11.08</c:v>
                </c:pt>
                <c:pt idx="8">
                  <c:v>2019.11.09</c:v>
                </c:pt>
                <c:pt idx="9">
                  <c:v>2019.11.10</c:v>
                </c:pt>
                <c:pt idx="10">
                  <c:v>2019.11.11</c:v>
                </c:pt>
                <c:pt idx="11">
                  <c:v>2019.11.12</c:v>
                </c:pt>
                <c:pt idx="12">
                  <c:v>2019.11.13</c:v>
                </c:pt>
                <c:pt idx="13">
                  <c:v>2019.11.14</c:v>
                </c:pt>
                <c:pt idx="14">
                  <c:v>2019.11.15</c:v>
                </c:pt>
                <c:pt idx="15">
                  <c:v>2019.11.16</c:v>
                </c:pt>
                <c:pt idx="16">
                  <c:v>2019.11.17</c:v>
                </c:pt>
                <c:pt idx="17">
                  <c:v>2019.11.18</c:v>
                </c:pt>
                <c:pt idx="18">
                  <c:v>2019.11.19</c:v>
                </c:pt>
                <c:pt idx="19">
                  <c:v>2019.11.20</c:v>
                </c:pt>
                <c:pt idx="20">
                  <c:v>2019.11.21</c:v>
                </c:pt>
                <c:pt idx="21">
                  <c:v>2019.11.22</c:v>
                </c:pt>
                <c:pt idx="22">
                  <c:v>2019.11.23</c:v>
                </c:pt>
                <c:pt idx="23">
                  <c:v>2019.11.24</c:v>
                </c:pt>
                <c:pt idx="24">
                  <c:v>2019.11.25</c:v>
                </c:pt>
                <c:pt idx="25">
                  <c:v>2019.11.26</c:v>
                </c:pt>
                <c:pt idx="26">
                  <c:v>2019.11.27</c:v>
                </c:pt>
                <c:pt idx="27">
                  <c:v>2019.11.28</c:v>
                </c:pt>
                <c:pt idx="28">
                  <c:v>2019.11.29</c:v>
                </c:pt>
                <c:pt idx="29">
                  <c:v>2019.11.30</c:v>
                </c:pt>
              </c:strCache>
            </c:strRef>
          </c:cat>
          <c:val>
            <c:numRef>
              <c:f>환율추이OCT!$D$11:$D$40</c:f>
              <c:numCache>
                <c:formatCode>#,##0</c:formatCode>
                <c:ptCount val="30"/>
                <c:pt idx="0">
                  <c:v>23125</c:v>
                </c:pt>
                <c:pt idx="1">
                  <c:v>23125</c:v>
                </c:pt>
                <c:pt idx="2">
                  <c:v>23125</c:v>
                </c:pt>
                <c:pt idx="3">
                  <c:v>23125</c:v>
                </c:pt>
                <c:pt idx="4">
                  <c:v>23125</c:v>
                </c:pt>
                <c:pt idx="5">
                  <c:v>23125</c:v>
                </c:pt>
                <c:pt idx="6">
                  <c:v>23125</c:v>
                </c:pt>
                <c:pt idx="7">
                  <c:v>23125</c:v>
                </c:pt>
                <c:pt idx="8">
                  <c:v>23125</c:v>
                </c:pt>
                <c:pt idx="9">
                  <c:v>23125</c:v>
                </c:pt>
                <c:pt idx="10">
                  <c:v>23125</c:v>
                </c:pt>
                <c:pt idx="11">
                  <c:v>23125</c:v>
                </c:pt>
                <c:pt idx="12">
                  <c:v>23125</c:v>
                </c:pt>
                <c:pt idx="13">
                  <c:v>23125</c:v>
                </c:pt>
                <c:pt idx="14">
                  <c:v>23125</c:v>
                </c:pt>
                <c:pt idx="15">
                  <c:v>23125</c:v>
                </c:pt>
                <c:pt idx="16">
                  <c:v>23125</c:v>
                </c:pt>
                <c:pt idx="17">
                  <c:v>23125</c:v>
                </c:pt>
                <c:pt idx="18">
                  <c:v>23125</c:v>
                </c:pt>
                <c:pt idx="19">
                  <c:v>23125</c:v>
                </c:pt>
                <c:pt idx="20">
                  <c:v>23115</c:v>
                </c:pt>
                <c:pt idx="21">
                  <c:v>23120</c:v>
                </c:pt>
                <c:pt idx="22">
                  <c:v>23120</c:v>
                </c:pt>
                <c:pt idx="23">
                  <c:v>23120</c:v>
                </c:pt>
                <c:pt idx="24">
                  <c:v>23120</c:v>
                </c:pt>
                <c:pt idx="25">
                  <c:v>23120</c:v>
                </c:pt>
                <c:pt idx="26">
                  <c:v>23120</c:v>
                </c:pt>
                <c:pt idx="27">
                  <c:v>23120</c:v>
                </c:pt>
                <c:pt idx="28">
                  <c:v>23120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952272"/>
        <c:axId val="466952832"/>
      </c:lineChart>
      <c:catAx>
        <c:axId val="466952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66952832"/>
        <c:crosses val="autoZero"/>
        <c:auto val="1"/>
        <c:lblAlgn val="ctr"/>
        <c:lblOffset val="100"/>
        <c:tickLblSkip val="10"/>
        <c:noMultiLvlLbl val="0"/>
      </c:catAx>
      <c:valAx>
        <c:axId val="466952832"/>
        <c:scaling>
          <c:orientation val="minMax"/>
          <c:min val="22500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66952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1116561249516"/>
          <c:y val="7.5820030403873681E-2"/>
          <c:w val="0.80414203347532376"/>
          <c:h val="0.81315665147069172"/>
        </c:manualLayout>
      </c:layout>
      <c:lineChart>
        <c:grouping val="standard"/>
        <c:varyColors val="0"/>
        <c:ser>
          <c:idx val="0"/>
          <c:order val="0"/>
          <c:tx>
            <c:strRef>
              <c:f>'환율추이 NOV 21'!$B$11:$B$36</c:f>
              <c:strCache>
                <c:ptCount val="26"/>
                <c:pt idx="0">
                  <c:v>2021.11.01</c:v>
                </c:pt>
                <c:pt idx="1">
                  <c:v>2021.11.02</c:v>
                </c:pt>
                <c:pt idx="2">
                  <c:v>2021.11.03</c:v>
                </c:pt>
                <c:pt idx="3">
                  <c:v>2021.11.04</c:v>
                </c:pt>
                <c:pt idx="4">
                  <c:v>2021.11.05</c:v>
                </c:pt>
                <c:pt idx="5">
                  <c:v>2021.11.06</c:v>
                </c:pt>
                <c:pt idx="6">
                  <c:v>2021.11.07</c:v>
                </c:pt>
                <c:pt idx="7">
                  <c:v>2021.11.08</c:v>
                </c:pt>
                <c:pt idx="8">
                  <c:v>2021.11.09</c:v>
                </c:pt>
                <c:pt idx="9">
                  <c:v>2021.11.10</c:v>
                </c:pt>
                <c:pt idx="10">
                  <c:v>2021.11.11</c:v>
                </c:pt>
                <c:pt idx="11">
                  <c:v>2021.11.12</c:v>
                </c:pt>
                <c:pt idx="12">
                  <c:v>2021.11.13</c:v>
                </c:pt>
                <c:pt idx="13">
                  <c:v>2021.11.14</c:v>
                </c:pt>
                <c:pt idx="14">
                  <c:v>2021.11.15</c:v>
                </c:pt>
                <c:pt idx="15">
                  <c:v>2021.11.16</c:v>
                </c:pt>
                <c:pt idx="16">
                  <c:v>2021.11.17</c:v>
                </c:pt>
                <c:pt idx="17">
                  <c:v>2021.11.18</c:v>
                </c:pt>
                <c:pt idx="18">
                  <c:v>2021.11.19</c:v>
                </c:pt>
                <c:pt idx="19">
                  <c:v>2021.11.20</c:v>
                </c:pt>
                <c:pt idx="20">
                  <c:v>2021.11.21</c:v>
                </c:pt>
                <c:pt idx="21">
                  <c:v>2021.11.22</c:v>
                </c:pt>
                <c:pt idx="22">
                  <c:v>2021.11.23</c:v>
                </c:pt>
                <c:pt idx="23">
                  <c:v>2021.11.24</c:v>
                </c:pt>
                <c:pt idx="24">
                  <c:v>2021.11.25</c:v>
                </c:pt>
                <c:pt idx="25">
                  <c:v>2021.11.26</c:v>
                </c:pt>
              </c:strCache>
            </c:strRef>
          </c:tx>
          <c:marker>
            <c:symbol val="none"/>
          </c:marker>
          <c:dPt>
            <c:idx val="5"/>
            <c:marker>
              <c:symbol val="circle"/>
              <c:size val="5"/>
              <c:spPr>
                <a:solidFill>
                  <a:srgbClr val="C00000"/>
                </a:solidFill>
              </c:spPr>
            </c:marker>
            <c:bubble3D val="0"/>
          </c:dPt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</c:spPr>
            </c:marker>
            <c:bubble3D val="0"/>
          </c:dPt>
          <c:dPt>
            <c:idx val="16"/>
            <c:marker>
              <c:symbol val="circle"/>
              <c:size val="5"/>
              <c:spPr>
                <a:solidFill>
                  <a:srgbClr val="C00000"/>
                </a:solidFill>
              </c:spPr>
            </c:marker>
            <c:bubble3D val="0"/>
          </c:dPt>
          <c:dLbls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'환율추이 NOV 21'!$B$11:$B$36</c:f>
              <c:strCache>
                <c:ptCount val="26"/>
                <c:pt idx="0">
                  <c:v>2021.11.01</c:v>
                </c:pt>
                <c:pt idx="1">
                  <c:v>2021.11.02</c:v>
                </c:pt>
                <c:pt idx="2">
                  <c:v>2021.11.03</c:v>
                </c:pt>
                <c:pt idx="3">
                  <c:v>2021.11.04</c:v>
                </c:pt>
                <c:pt idx="4">
                  <c:v>2021.11.05</c:v>
                </c:pt>
                <c:pt idx="5">
                  <c:v>2021.11.06</c:v>
                </c:pt>
                <c:pt idx="6">
                  <c:v>2021.11.07</c:v>
                </c:pt>
                <c:pt idx="7">
                  <c:v>2021.11.08</c:v>
                </c:pt>
                <c:pt idx="8">
                  <c:v>2021.11.09</c:v>
                </c:pt>
                <c:pt idx="9">
                  <c:v>2021.11.10</c:v>
                </c:pt>
                <c:pt idx="10">
                  <c:v>2021.11.11</c:v>
                </c:pt>
                <c:pt idx="11">
                  <c:v>2021.11.12</c:v>
                </c:pt>
                <c:pt idx="12">
                  <c:v>2021.11.13</c:v>
                </c:pt>
                <c:pt idx="13">
                  <c:v>2021.11.14</c:v>
                </c:pt>
                <c:pt idx="14">
                  <c:v>2021.11.15</c:v>
                </c:pt>
                <c:pt idx="15">
                  <c:v>2021.11.16</c:v>
                </c:pt>
                <c:pt idx="16">
                  <c:v>2021.11.17</c:v>
                </c:pt>
                <c:pt idx="17">
                  <c:v>2021.11.18</c:v>
                </c:pt>
                <c:pt idx="18">
                  <c:v>2021.11.19</c:v>
                </c:pt>
                <c:pt idx="19">
                  <c:v>2021.11.20</c:v>
                </c:pt>
                <c:pt idx="20">
                  <c:v>2021.11.21</c:v>
                </c:pt>
                <c:pt idx="21">
                  <c:v>2021.11.22</c:v>
                </c:pt>
                <c:pt idx="22">
                  <c:v>2021.11.23</c:v>
                </c:pt>
                <c:pt idx="23">
                  <c:v>2021.11.24</c:v>
                </c:pt>
                <c:pt idx="24">
                  <c:v>2021.11.25</c:v>
                </c:pt>
                <c:pt idx="25">
                  <c:v>2021.11.26</c:v>
                </c:pt>
              </c:strCache>
            </c:strRef>
          </c:cat>
          <c:val>
            <c:numRef>
              <c:f>'환율추이 NOV 21'!$C$11:$C$36</c:f>
              <c:numCache>
                <c:formatCode>#,##0</c:formatCode>
                <c:ptCount val="26"/>
                <c:pt idx="0">
                  <c:v>22870</c:v>
                </c:pt>
                <c:pt idx="1">
                  <c:v>22870</c:v>
                </c:pt>
                <c:pt idx="2">
                  <c:v>22870</c:v>
                </c:pt>
                <c:pt idx="3">
                  <c:v>22870</c:v>
                </c:pt>
                <c:pt idx="4">
                  <c:v>22800</c:v>
                </c:pt>
                <c:pt idx="5">
                  <c:v>22800</c:v>
                </c:pt>
                <c:pt idx="6">
                  <c:v>22800</c:v>
                </c:pt>
                <c:pt idx="7">
                  <c:v>22790</c:v>
                </c:pt>
                <c:pt idx="8">
                  <c:v>22790</c:v>
                </c:pt>
                <c:pt idx="9">
                  <c:v>22780</c:v>
                </c:pt>
                <c:pt idx="10">
                  <c:v>22780</c:v>
                </c:pt>
                <c:pt idx="11">
                  <c:v>22765</c:v>
                </c:pt>
                <c:pt idx="12">
                  <c:v>22765</c:v>
                </c:pt>
                <c:pt idx="13">
                  <c:v>22765</c:v>
                </c:pt>
                <c:pt idx="14">
                  <c:v>22765</c:v>
                </c:pt>
                <c:pt idx="15">
                  <c:v>22770</c:v>
                </c:pt>
                <c:pt idx="16">
                  <c:v>22770</c:v>
                </c:pt>
                <c:pt idx="17">
                  <c:v>22770</c:v>
                </c:pt>
                <c:pt idx="18">
                  <c:v>22775</c:v>
                </c:pt>
                <c:pt idx="19">
                  <c:v>22775</c:v>
                </c:pt>
                <c:pt idx="20">
                  <c:v>22775</c:v>
                </c:pt>
                <c:pt idx="21">
                  <c:v>22775</c:v>
                </c:pt>
                <c:pt idx="22">
                  <c:v>22790</c:v>
                </c:pt>
                <c:pt idx="23">
                  <c:v>22795</c:v>
                </c:pt>
                <c:pt idx="24">
                  <c:v>22805</c:v>
                </c:pt>
                <c:pt idx="25">
                  <c:v>22805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'환율추이 NOV 21'!$B$11:$B$36</c:f>
              <c:strCache>
                <c:ptCount val="26"/>
                <c:pt idx="0">
                  <c:v>2021.11.01</c:v>
                </c:pt>
                <c:pt idx="1">
                  <c:v>2021.11.02</c:v>
                </c:pt>
                <c:pt idx="2">
                  <c:v>2021.11.03</c:v>
                </c:pt>
                <c:pt idx="3">
                  <c:v>2021.11.04</c:v>
                </c:pt>
                <c:pt idx="4">
                  <c:v>2021.11.05</c:v>
                </c:pt>
                <c:pt idx="5">
                  <c:v>2021.11.06</c:v>
                </c:pt>
                <c:pt idx="6">
                  <c:v>2021.11.07</c:v>
                </c:pt>
                <c:pt idx="7">
                  <c:v>2021.11.08</c:v>
                </c:pt>
                <c:pt idx="8">
                  <c:v>2021.11.09</c:v>
                </c:pt>
                <c:pt idx="9">
                  <c:v>2021.11.10</c:v>
                </c:pt>
                <c:pt idx="10">
                  <c:v>2021.11.11</c:v>
                </c:pt>
                <c:pt idx="11">
                  <c:v>2021.11.12</c:v>
                </c:pt>
                <c:pt idx="12">
                  <c:v>2021.11.13</c:v>
                </c:pt>
                <c:pt idx="13">
                  <c:v>2021.11.14</c:v>
                </c:pt>
                <c:pt idx="14">
                  <c:v>2021.11.15</c:v>
                </c:pt>
                <c:pt idx="15">
                  <c:v>2021.11.16</c:v>
                </c:pt>
                <c:pt idx="16">
                  <c:v>2021.11.17</c:v>
                </c:pt>
                <c:pt idx="17">
                  <c:v>2021.11.18</c:v>
                </c:pt>
                <c:pt idx="18">
                  <c:v>2021.11.19</c:v>
                </c:pt>
                <c:pt idx="19">
                  <c:v>2021.11.20</c:v>
                </c:pt>
                <c:pt idx="20">
                  <c:v>2021.11.21</c:v>
                </c:pt>
                <c:pt idx="21">
                  <c:v>2021.11.22</c:v>
                </c:pt>
                <c:pt idx="22">
                  <c:v>2021.11.23</c:v>
                </c:pt>
                <c:pt idx="23">
                  <c:v>2021.11.24</c:v>
                </c:pt>
                <c:pt idx="24">
                  <c:v>2021.11.25</c:v>
                </c:pt>
                <c:pt idx="25">
                  <c:v>2021.11.26</c:v>
                </c:pt>
              </c:strCache>
            </c:strRef>
          </c:tx>
          <c:marker>
            <c:symbol val="none"/>
          </c:marker>
          <c:dPt>
            <c:idx val="3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</c:dPt>
          <c:dPt>
            <c:idx val="11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  <c:spPr>
              <a:ln>
                <a:solidFill>
                  <a:schemeClr val="accent2"/>
                </a:solidFill>
              </a:ln>
            </c:spPr>
          </c:dPt>
          <c:dPt>
            <c:idx val="19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</c:dPt>
          <c:dLbls>
            <c:dLbl>
              <c:idx val="4"/>
              <c:layout>
                <c:manualLayout>
                  <c:x val="-8.1127102964588527E-2"/>
                  <c:y val="-9.30749769457291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layout>
                <c:manualLayout>
                  <c:x val="-6.5997375328083988E-2"/>
                  <c:y val="-7.13062601344518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solidFill>
                        <a:schemeClr val="bg1"/>
                      </a:solidFill>
                    </a:ln>
                  </c:spPr>
                </c15:leaderLines>
              </c:ext>
            </c:extLst>
          </c:dLbls>
          <c:cat>
            <c:strRef>
              <c:f>'환율추이 NOV 21'!$B$11:$B$36</c:f>
              <c:strCache>
                <c:ptCount val="26"/>
                <c:pt idx="0">
                  <c:v>2021.11.01</c:v>
                </c:pt>
                <c:pt idx="1">
                  <c:v>2021.11.02</c:v>
                </c:pt>
                <c:pt idx="2">
                  <c:v>2021.11.03</c:v>
                </c:pt>
                <c:pt idx="3">
                  <c:v>2021.11.04</c:v>
                </c:pt>
                <c:pt idx="4">
                  <c:v>2021.11.05</c:v>
                </c:pt>
                <c:pt idx="5">
                  <c:v>2021.11.06</c:v>
                </c:pt>
                <c:pt idx="6">
                  <c:v>2021.11.07</c:v>
                </c:pt>
                <c:pt idx="7">
                  <c:v>2021.11.08</c:v>
                </c:pt>
                <c:pt idx="8">
                  <c:v>2021.11.09</c:v>
                </c:pt>
                <c:pt idx="9">
                  <c:v>2021.11.10</c:v>
                </c:pt>
                <c:pt idx="10">
                  <c:v>2021.11.11</c:v>
                </c:pt>
                <c:pt idx="11">
                  <c:v>2021.11.12</c:v>
                </c:pt>
                <c:pt idx="12">
                  <c:v>2021.11.13</c:v>
                </c:pt>
                <c:pt idx="13">
                  <c:v>2021.11.14</c:v>
                </c:pt>
                <c:pt idx="14">
                  <c:v>2021.11.15</c:v>
                </c:pt>
                <c:pt idx="15">
                  <c:v>2021.11.16</c:v>
                </c:pt>
                <c:pt idx="16">
                  <c:v>2021.11.17</c:v>
                </c:pt>
                <c:pt idx="17">
                  <c:v>2021.11.18</c:v>
                </c:pt>
                <c:pt idx="18">
                  <c:v>2021.11.19</c:v>
                </c:pt>
                <c:pt idx="19">
                  <c:v>2021.11.20</c:v>
                </c:pt>
                <c:pt idx="20">
                  <c:v>2021.11.21</c:v>
                </c:pt>
                <c:pt idx="21">
                  <c:v>2021.11.22</c:v>
                </c:pt>
                <c:pt idx="22">
                  <c:v>2021.11.23</c:v>
                </c:pt>
                <c:pt idx="23">
                  <c:v>2021.11.24</c:v>
                </c:pt>
                <c:pt idx="24">
                  <c:v>2021.11.25</c:v>
                </c:pt>
                <c:pt idx="25">
                  <c:v>2021.11.26</c:v>
                </c:pt>
              </c:strCache>
            </c:strRef>
          </c:cat>
          <c:val>
            <c:numRef>
              <c:f>'환율추이 NOV 21'!$D$11:$D$36</c:f>
              <c:numCache>
                <c:formatCode>#,##0</c:formatCode>
                <c:ptCount val="26"/>
                <c:pt idx="0">
                  <c:v>22630</c:v>
                </c:pt>
                <c:pt idx="1">
                  <c:v>22630</c:v>
                </c:pt>
                <c:pt idx="2">
                  <c:v>22630</c:v>
                </c:pt>
                <c:pt idx="3">
                  <c:v>22630</c:v>
                </c:pt>
                <c:pt idx="4">
                  <c:v>22560</c:v>
                </c:pt>
                <c:pt idx="5">
                  <c:v>22560</c:v>
                </c:pt>
                <c:pt idx="6">
                  <c:v>22560</c:v>
                </c:pt>
                <c:pt idx="7">
                  <c:v>22550</c:v>
                </c:pt>
                <c:pt idx="8">
                  <c:v>22550</c:v>
                </c:pt>
                <c:pt idx="9">
                  <c:v>22540</c:v>
                </c:pt>
                <c:pt idx="10">
                  <c:v>22540</c:v>
                </c:pt>
                <c:pt idx="11">
                  <c:v>22525</c:v>
                </c:pt>
                <c:pt idx="12">
                  <c:v>22525</c:v>
                </c:pt>
                <c:pt idx="13">
                  <c:v>22525</c:v>
                </c:pt>
                <c:pt idx="14">
                  <c:v>22525</c:v>
                </c:pt>
                <c:pt idx="15">
                  <c:v>22530</c:v>
                </c:pt>
                <c:pt idx="16">
                  <c:v>22530</c:v>
                </c:pt>
                <c:pt idx="17">
                  <c:v>22530</c:v>
                </c:pt>
                <c:pt idx="18">
                  <c:v>22535</c:v>
                </c:pt>
                <c:pt idx="19">
                  <c:v>22535</c:v>
                </c:pt>
                <c:pt idx="20">
                  <c:v>22535</c:v>
                </c:pt>
                <c:pt idx="21">
                  <c:v>22535</c:v>
                </c:pt>
                <c:pt idx="22">
                  <c:v>22550</c:v>
                </c:pt>
                <c:pt idx="23">
                  <c:v>22555</c:v>
                </c:pt>
                <c:pt idx="24">
                  <c:v>22565</c:v>
                </c:pt>
                <c:pt idx="25">
                  <c:v>22565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956192"/>
        <c:axId val="466956752"/>
      </c:lineChart>
      <c:catAx>
        <c:axId val="46695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66956752"/>
        <c:crosses val="autoZero"/>
        <c:auto val="1"/>
        <c:lblAlgn val="ctr"/>
        <c:lblOffset val="100"/>
        <c:tickLblSkip val="10"/>
        <c:noMultiLvlLbl val="0"/>
      </c:catAx>
      <c:valAx>
        <c:axId val="466956752"/>
        <c:scaling>
          <c:orientation val="minMax"/>
          <c:min val="22500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6695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1116561249516"/>
          <c:y val="7.5820030403873681E-2"/>
          <c:w val="0.80414203347532376"/>
          <c:h val="0.81315665147069172"/>
        </c:manualLayout>
      </c:layout>
      <c:lineChart>
        <c:grouping val="standard"/>
        <c:varyColors val="0"/>
        <c:ser>
          <c:idx val="0"/>
          <c:order val="0"/>
          <c:tx>
            <c:strRef>
              <c:f>'환율추이 Mar'!$B$11:$B$39</c:f>
              <c:strCache>
                <c:ptCount val="29"/>
                <c:pt idx="0">
                  <c:v>2020.03.01</c:v>
                </c:pt>
                <c:pt idx="1">
                  <c:v>2020.03.02</c:v>
                </c:pt>
                <c:pt idx="2">
                  <c:v>2020.03.03</c:v>
                </c:pt>
                <c:pt idx="3">
                  <c:v>2020.03.04</c:v>
                </c:pt>
                <c:pt idx="4">
                  <c:v>2020.03.05</c:v>
                </c:pt>
                <c:pt idx="5">
                  <c:v>2020.03.06</c:v>
                </c:pt>
                <c:pt idx="6">
                  <c:v>2020.03.07</c:v>
                </c:pt>
                <c:pt idx="7">
                  <c:v>2020.03.08</c:v>
                </c:pt>
                <c:pt idx="8">
                  <c:v>2020.03.09</c:v>
                </c:pt>
                <c:pt idx="9">
                  <c:v>2020.03.10</c:v>
                </c:pt>
                <c:pt idx="10">
                  <c:v>2020.03.11</c:v>
                </c:pt>
                <c:pt idx="11">
                  <c:v>2020.03.12</c:v>
                </c:pt>
                <c:pt idx="12">
                  <c:v>2020.03.13</c:v>
                </c:pt>
                <c:pt idx="13">
                  <c:v>2020.03.14</c:v>
                </c:pt>
                <c:pt idx="14">
                  <c:v>2020.03.15</c:v>
                </c:pt>
                <c:pt idx="15">
                  <c:v>2020.03.16</c:v>
                </c:pt>
                <c:pt idx="16">
                  <c:v>2020.03.17</c:v>
                </c:pt>
                <c:pt idx="17">
                  <c:v>2020.03.18</c:v>
                </c:pt>
                <c:pt idx="18">
                  <c:v>2020.03.19</c:v>
                </c:pt>
                <c:pt idx="19">
                  <c:v>2020.03.20</c:v>
                </c:pt>
                <c:pt idx="20">
                  <c:v>2020.03.21</c:v>
                </c:pt>
                <c:pt idx="21">
                  <c:v>2020.03.22</c:v>
                </c:pt>
                <c:pt idx="22">
                  <c:v>2020.03.23</c:v>
                </c:pt>
                <c:pt idx="23">
                  <c:v>2020.03.24</c:v>
                </c:pt>
                <c:pt idx="24">
                  <c:v>2020.03.25</c:v>
                </c:pt>
                <c:pt idx="25">
                  <c:v>2020.03.26</c:v>
                </c:pt>
                <c:pt idx="26">
                  <c:v>2020.03.27</c:v>
                </c:pt>
                <c:pt idx="27">
                  <c:v>2020.03.28</c:v>
                </c:pt>
                <c:pt idx="28">
                  <c:v>2020.03.29</c:v>
                </c:pt>
              </c:strCache>
            </c:strRef>
          </c:tx>
          <c:marker>
            <c:symbol val="none"/>
          </c:marker>
          <c:dPt>
            <c:idx val="5"/>
            <c:marker>
              <c:symbol val="circle"/>
              <c:size val="5"/>
              <c:spPr>
                <a:solidFill>
                  <a:srgbClr val="C00000"/>
                </a:solidFill>
              </c:spPr>
            </c:marker>
            <c:bubble3D val="0"/>
          </c:dPt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</c:spPr>
            </c:marker>
            <c:bubble3D val="0"/>
          </c:dPt>
          <c:dPt>
            <c:idx val="16"/>
            <c:marker>
              <c:symbol val="circle"/>
              <c:size val="5"/>
              <c:spPr>
                <a:solidFill>
                  <a:srgbClr val="C00000"/>
                </a:solidFill>
              </c:spPr>
            </c:marker>
            <c:bubble3D val="0"/>
          </c:dPt>
          <c:dLbls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'환율추이 Mar'!$B$11:$B$39</c:f>
              <c:strCache>
                <c:ptCount val="29"/>
                <c:pt idx="0">
                  <c:v>2020.03.01</c:v>
                </c:pt>
                <c:pt idx="1">
                  <c:v>2020.03.02</c:v>
                </c:pt>
                <c:pt idx="2">
                  <c:v>2020.03.03</c:v>
                </c:pt>
                <c:pt idx="3">
                  <c:v>2020.03.04</c:v>
                </c:pt>
                <c:pt idx="4">
                  <c:v>2020.03.05</c:v>
                </c:pt>
                <c:pt idx="5">
                  <c:v>2020.03.06</c:v>
                </c:pt>
                <c:pt idx="6">
                  <c:v>2020.03.07</c:v>
                </c:pt>
                <c:pt idx="7">
                  <c:v>2020.03.08</c:v>
                </c:pt>
                <c:pt idx="8">
                  <c:v>2020.03.09</c:v>
                </c:pt>
                <c:pt idx="9">
                  <c:v>2020.03.10</c:v>
                </c:pt>
                <c:pt idx="10">
                  <c:v>2020.03.11</c:v>
                </c:pt>
                <c:pt idx="11">
                  <c:v>2020.03.12</c:v>
                </c:pt>
                <c:pt idx="12">
                  <c:v>2020.03.13</c:v>
                </c:pt>
                <c:pt idx="13">
                  <c:v>2020.03.14</c:v>
                </c:pt>
                <c:pt idx="14">
                  <c:v>2020.03.15</c:v>
                </c:pt>
                <c:pt idx="15">
                  <c:v>2020.03.16</c:v>
                </c:pt>
                <c:pt idx="16">
                  <c:v>2020.03.17</c:v>
                </c:pt>
                <c:pt idx="17">
                  <c:v>2020.03.18</c:v>
                </c:pt>
                <c:pt idx="18">
                  <c:v>2020.03.19</c:v>
                </c:pt>
                <c:pt idx="19">
                  <c:v>2020.03.20</c:v>
                </c:pt>
                <c:pt idx="20">
                  <c:v>2020.03.21</c:v>
                </c:pt>
                <c:pt idx="21">
                  <c:v>2020.03.22</c:v>
                </c:pt>
                <c:pt idx="22">
                  <c:v>2020.03.23</c:v>
                </c:pt>
                <c:pt idx="23">
                  <c:v>2020.03.24</c:v>
                </c:pt>
                <c:pt idx="24">
                  <c:v>2020.03.25</c:v>
                </c:pt>
                <c:pt idx="25">
                  <c:v>2020.03.26</c:v>
                </c:pt>
                <c:pt idx="26">
                  <c:v>2020.03.27</c:v>
                </c:pt>
                <c:pt idx="27">
                  <c:v>2020.03.28</c:v>
                </c:pt>
                <c:pt idx="28">
                  <c:v>2020.03.29</c:v>
                </c:pt>
              </c:strCache>
            </c:strRef>
          </c:cat>
          <c:val>
            <c:numRef>
              <c:f>'환율추이 Mar'!$C$11:$C$39</c:f>
              <c:numCache>
                <c:formatCode>#,##0</c:formatCode>
                <c:ptCount val="29"/>
                <c:pt idx="0">
                  <c:v>23330</c:v>
                </c:pt>
                <c:pt idx="1">
                  <c:v>23330</c:v>
                </c:pt>
                <c:pt idx="2">
                  <c:v>23325</c:v>
                </c:pt>
                <c:pt idx="3">
                  <c:v>23310</c:v>
                </c:pt>
                <c:pt idx="4">
                  <c:v>23300</c:v>
                </c:pt>
                <c:pt idx="5">
                  <c:v>23305</c:v>
                </c:pt>
                <c:pt idx="6">
                  <c:v>23305</c:v>
                </c:pt>
                <c:pt idx="7">
                  <c:v>23305</c:v>
                </c:pt>
                <c:pt idx="8">
                  <c:v>23290</c:v>
                </c:pt>
                <c:pt idx="9">
                  <c:v>23270</c:v>
                </c:pt>
                <c:pt idx="10">
                  <c:v>23265</c:v>
                </c:pt>
                <c:pt idx="11">
                  <c:v>23265</c:v>
                </c:pt>
                <c:pt idx="12">
                  <c:v>23285</c:v>
                </c:pt>
                <c:pt idx="13">
                  <c:v>23285</c:v>
                </c:pt>
                <c:pt idx="14">
                  <c:v>23285</c:v>
                </c:pt>
                <c:pt idx="15">
                  <c:v>23295</c:v>
                </c:pt>
                <c:pt idx="16">
                  <c:v>23330</c:v>
                </c:pt>
                <c:pt idx="17">
                  <c:v>23330</c:v>
                </c:pt>
                <c:pt idx="18">
                  <c:v>23375</c:v>
                </c:pt>
                <c:pt idx="19">
                  <c:v>23515</c:v>
                </c:pt>
                <c:pt idx="20">
                  <c:v>23515</c:v>
                </c:pt>
                <c:pt idx="21">
                  <c:v>23515</c:v>
                </c:pt>
                <c:pt idx="22">
                  <c:v>23550</c:v>
                </c:pt>
                <c:pt idx="23">
                  <c:v>23780</c:v>
                </c:pt>
                <c:pt idx="24">
                  <c:v>23670</c:v>
                </c:pt>
                <c:pt idx="25">
                  <c:v>23695</c:v>
                </c:pt>
                <c:pt idx="26">
                  <c:v>23740</c:v>
                </c:pt>
                <c:pt idx="27">
                  <c:v>23740</c:v>
                </c:pt>
                <c:pt idx="28">
                  <c:v>23740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'환율추이 Mar'!$B$11:$B$39</c:f>
              <c:strCache>
                <c:ptCount val="29"/>
                <c:pt idx="0">
                  <c:v>2020.03.01</c:v>
                </c:pt>
                <c:pt idx="1">
                  <c:v>2020.03.02</c:v>
                </c:pt>
                <c:pt idx="2">
                  <c:v>2020.03.03</c:v>
                </c:pt>
                <c:pt idx="3">
                  <c:v>2020.03.04</c:v>
                </c:pt>
                <c:pt idx="4">
                  <c:v>2020.03.05</c:v>
                </c:pt>
                <c:pt idx="5">
                  <c:v>2020.03.06</c:v>
                </c:pt>
                <c:pt idx="6">
                  <c:v>2020.03.07</c:v>
                </c:pt>
                <c:pt idx="7">
                  <c:v>2020.03.08</c:v>
                </c:pt>
                <c:pt idx="8">
                  <c:v>2020.03.09</c:v>
                </c:pt>
                <c:pt idx="9">
                  <c:v>2020.03.10</c:v>
                </c:pt>
                <c:pt idx="10">
                  <c:v>2020.03.11</c:v>
                </c:pt>
                <c:pt idx="11">
                  <c:v>2020.03.12</c:v>
                </c:pt>
                <c:pt idx="12">
                  <c:v>2020.03.13</c:v>
                </c:pt>
                <c:pt idx="13">
                  <c:v>2020.03.14</c:v>
                </c:pt>
                <c:pt idx="14">
                  <c:v>2020.03.15</c:v>
                </c:pt>
                <c:pt idx="15">
                  <c:v>2020.03.16</c:v>
                </c:pt>
                <c:pt idx="16">
                  <c:v>2020.03.17</c:v>
                </c:pt>
                <c:pt idx="17">
                  <c:v>2020.03.18</c:v>
                </c:pt>
                <c:pt idx="18">
                  <c:v>2020.03.19</c:v>
                </c:pt>
                <c:pt idx="19">
                  <c:v>2020.03.20</c:v>
                </c:pt>
                <c:pt idx="20">
                  <c:v>2020.03.21</c:v>
                </c:pt>
                <c:pt idx="21">
                  <c:v>2020.03.22</c:v>
                </c:pt>
                <c:pt idx="22">
                  <c:v>2020.03.23</c:v>
                </c:pt>
                <c:pt idx="23">
                  <c:v>2020.03.24</c:v>
                </c:pt>
                <c:pt idx="24">
                  <c:v>2020.03.25</c:v>
                </c:pt>
                <c:pt idx="25">
                  <c:v>2020.03.26</c:v>
                </c:pt>
                <c:pt idx="26">
                  <c:v>2020.03.27</c:v>
                </c:pt>
                <c:pt idx="27">
                  <c:v>2020.03.28</c:v>
                </c:pt>
                <c:pt idx="28">
                  <c:v>2020.03.29</c:v>
                </c:pt>
              </c:strCache>
            </c:strRef>
          </c:tx>
          <c:marker>
            <c:symbol val="none"/>
          </c:marker>
          <c:dPt>
            <c:idx val="3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</c:dPt>
          <c:dPt>
            <c:idx val="11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  <c:spPr>
              <a:ln>
                <a:solidFill>
                  <a:schemeClr val="accent2"/>
                </a:solidFill>
              </a:ln>
            </c:spPr>
          </c:dPt>
          <c:dPt>
            <c:idx val="19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</c:dPt>
          <c:dLbls>
            <c:dLbl>
              <c:idx val="4"/>
              <c:layout>
                <c:manualLayout>
                  <c:x val="-8.1127102964588527E-2"/>
                  <c:y val="-9.30749769457291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layout>
                <c:manualLayout>
                  <c:x val="-6.5997375328083988E-2"/>
                  <c:y val="-7.13062601344518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solidFill>
                        <a:schemeClr val="bg1"/>
                      </a:solidFill>
                    </a:ln>
                  </c:spPr>
                </c15:leaderLines>
              </c:ext>
            </c:extLst>
          </c:dLbls>
          <c:cat>
            <c:strRef>
              <c:f>'환율추이 Mar'!$B$11:$B$39</c:f>
              <c:strCache>
                <c:ptCount val="29"/>
                <c:pt idx="0">
                  <c:v>2020.03.01</c:v>
                </c:pt>
                <c:pt idx="1">
                  <c:v>2020.03.02</c:v>
                </c:pt>
                <c:pt idx="2">
                  <c:v>2020.03.03</c:v>
                </c:pt>
                <c:pt idx="3">
                  <c:v>2020.03.04</c:v>
                </c:pt>
                <c:pt idx="4">
                  <c:v>2020.03.05</c:v>
                </c:pt>
                <c:pt idx="5">
                  <c:v>2020.03.06</c:v>
                </c:pt>
                <c:pt idx="6">
                  <c:v>2020.03.07</c:v>
                </c:pt>
                <c:pt idx="7">
                  <c:v>2020.03.08</c:v>
                </c:pt>
                <c:pt idx="8">
                  <c:v>2020.03.09</c:v>
                </c:pt>
                <c:pt idx="9">
                  <c:v>2020.03.10</c:v>
                </c:pt>
                <c:pt idx="10">
                  <c:v>2020.03.11</c:v>
                </c:pt>
                <c:pt idx="11">
                  <c:v>2020.03.12</c:v>
                </c:pt>
                <c:pt idx="12">
                  <c:v>2020.03.13</c:v>
                </c:pt>
                <c:pt idx="13">
                  <c:v>2020.03.14</c:v>
                </c:pt>
                <c:pt idx="14">
                  <c:v>2020.03.15</c:v>
                </c:pt>
                <c:pt idx="15">
                  <c:v>2020.03.16</c:v>
                </c:pt>
                <c:pt idx="16">
                  <c:v>2020.03.17</c:v>
                </c:pt>
                <c:pt idx="17">
                  <c:v>2020.03.18</c:v>
                </c:pt>
                <c:pt idx="18">
                  <c:v>2020.03.19</c:v>
                </c:pt>
                <c:pt idx="19">
                  <c:v>2020.03.20</c:v>
                </c:pt>
                <c:pt idx="20">
                  <c:v>2020.03.21</c:v>
                </c:pt>
                <c:pt idx="21">
                  <c:v>2020.03.22</c:v>
                </c:pt>
                <c:pt idx="22">
                  <c:v>2020.03.23</c:v>
                </c:pt>
                <c:pt idx="23">
                  <c:v>2020.03.24</c:v>
                </c:pt>
                <c:pt idx="24">
                  <c:v>2020.03.25</c:v>
                </c:pt>
                <c:pt idx="25">
                  <c:v>2020.03.26</c:v>
                </c:pt>
                <c:pt idx="26">
                  <c:v>2020.03.27</c:v>
                </c:pt>
                <c:pt idx="27">
                  <c:v>2020.03.28</c:v>
                </c:pt>
                <c:pt idx="28">
                  <c:v>2020.03.29</c:v>
                </c:pt>
              </c:strCache>
            </c:strRef>
          </c:cat>
          <c:val>
            <c:numRef>
              <c:f>'환율추이 Mar'!$D$11:$D$39</c:f>
              <c:numCache>
                <c:formatCode>#,##0</c:formatCode>
                <c:ptCount val="29"/>
                <c:pt idx="0">
                  <c:v>23150</c:v>
                </c:pt>
                <c:pt idx="1">
                  <c:v>23150</c:v>
                </c:pt>
                <c:pt idx="2">
                  <c:v>23145</c:v>
                </c:pt>
                <c:pt idx="3">
                  <c:v>23130</c:v>
                </c:pt>
                <c:pt idx="4">
                  <c:v>23120</c:v>
                </c:pt>
                <c:pt idx="5">
                  <c:v>23125</c:v>
                </c:pt>
                <c:pt idx="6">
                  <c:v>23125</c:v>
                </c:pt>
                <c:pt idx="7">
                  <c:v>23125</c:v>
                </c:pt>
                <c:pt idx="8">
                  <c:v>23115</c:v>
                </c:pt>
                <c:pt idx="9">
                  <c:v>23090</c:v>
                </c:pt>
                <c:pt idx="10">
                  <c:v>23085</c:v>
                </c:pt>
                <c:pt idx="11">
                  <c:v>23090</c:v>
                </c:pt>
                <c:pt idx="12">
                  <c:v>23105</c:v>
                </c:pt>
                <c:pt idx="13">
                  <c:v>23105</c:v>
                </c:pt>
                <c:pt idx="14">
                  <c:v>23105</c:v>
                </c:pt>
                <c:pt idx="15">
                  <c:v>23105</c:v>
                </c:pt>
                <c:pt idx="16">
                  <c:v>23145</c:v>
                </c:pt>
                <c:pt idx="17">
                  <c:v>23145</c:v>
                </c:pt>
                <c:pt idx="18">
                  <c:v>23200</c:v>
                </c:pt>
                <c:pt idx="19">
                  <c:v>23315</c:v>
                </c:pt>
                <c:pt idx="20">
                  <c:v>23315</c:v>
                </c:pt>
                <c:pt idx="21">
                  <c:v>23315</c:v>
                </c:pt>
                <c:pt idx="22">
                  <c:v>23350</c:v>
                </c:pt>
                <c:pt idx="23">
                  <c:v>23580</c:v>
                </c:pt>
                <c:pt idx="24">
                  <c:v>23470</c:v>
                </c:pt>
                <c:pt idx="25">
                  <c:v>23495</c:v>
                </c:pt>
                <c:pt idx="26">
                  <c:v>23540</c:v>
                </c:pt>
                <c:pt idx="27">
                  <c:v>23540</c:v>
                </c:pt>
                <c:pt idx="28">
                  <c:v>23540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960112"/>
        <c:axId val="466960672"/>
      </c:lineChart>
      <c:catAx>
        <c:axId val="466960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66960672"/>
        <c:crosses val="autoZero"/>
        <c:auto val="1"/>
        <c:lblAlgn val="ctr"/>
        <c:lblOffset val="100"/>
        <c:tickLblSkip val="10"/>
        <c:noMultiLvlLbl val="0"/>
      </c:catAx>
      <c:valAx>
        <c:axId val="466960672"/>
        <c:scaling>
          <c:orientation val="minMax"/>
          <c:min val="22500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66960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1116561249516"/>
          <c:y val="7.5820030403873681E-2"/>
          <c:w val="0.80414203347532376"/>
          <c:h val="0.81315665147069172"/>
        </c:manualLayout>
      </c:layout>
      <c:lineChart>
        <c:grouping val="standard"/>
        <c:varyColors val="0"/>
        <c:ser>
          <c:idx val="0"/>
          <c:order val="0"/>
          <c:tx>
            <c:strRef>
              <c:f>환율추이SEPT!$B$11:$B$40</c:f>
              <c:strCache>
                <c:ptCount val="30"/>
                <c:pt idx="0">
                  <c:v>2019.09.01</c:v>
                </c:pt>
                <c:pt idx="1">
                  <c:v>2019.09.02</c:v>
                </c:pt>
                <c:pt idx="2">
                  <c:v>2019.09.03</c:v>
                </c:pt>
                <c:pt idx="3">
                  <c:v>2019.09.04</c:v>
                </c:pt>
                <c:pt idx="4">
                  <c:v>2019.09.05</c:v>
                </c:pt>
                <c:pt idx="5">
                  <c:v>2019.09.06</c:v>
                </c:pt>
                <c:pt idx="6">
                  <c:v>2019.09.07</c:v>
                </c:pt>
                <c:pt idx="7">
                  <c:v>2019.09.08</c:v>
                </c:pt>
                <c:pt idx="8">
                  <c:v>2019.09.09</c:v>
                </c:pt>
                <c:pt idx="9">
                  <c:v>2019.09.10</c:v>
                </c:pt>
                <c:pt idx="10">
                  <c:v>2019.09.11</c:v>
                </c:pt>
                <c:pt idx="11">
                  <c:v>2019.09.12</c:v>
                </c:pt>
                <c:pt idx="12">
                  <c:v>2019.09.13</c:v>
                </c:pt>
                <c:pt idx="13">
                  <c:v>2019.09.14</c:v>
                </c:pt>
                <c:pt idx="14">
                  <c:v>2019.09.15</c:v>
                </c:pt>
                <c:pt idx="15">
                  <c:v>2019.09.16</c:v>
                </c:pt>
                <c:pt idx="16">
                  <c:v>2019.09.17</c:v>
                </c:pt>
                <c:pt idx="17">
                  <c:v>2019.09.18</c:v>
                </c:pt>
                <c:pt idx="18">
                  <c:v>2019.09.19</c:v>
                </c:pt>
                <c:pt idx="19">
                  <c:v>2019.09.20</c:v>
                </c:pt>
                <c:pt idx="20">
                  <c:v>2019.09.21</c:v>
                </c:pt>
                <c:pt idx="21">
                  <c:v>2019.09.22</c:v>
                </c:pt>
                <c:pt idx="22">
                  <c:v>2019.09.23</c:v>
                </c:pt>
                <c:pt idx="23">
                  <c:v>2019.09.24</c:v>
                </c:pt>
                <c:pt idx="24">
                  <c:v>2019.09.25</c:v>
                </c:pt>
                <c:pt idx="25">
                  <c:v>2019.09.26</c:v>
                </c:pt>
                <c:pt idx="26">
                  <c:v>2019.09.27</c:v>
                </c:pt>
                <c:pt idx="27">
                  <c:v>2019.09.28</c:v>
                </c:pt>
                <c:pt idx="28">
                  <c:v>2019.09.29</c:v>
                </c:pt>
                <c:pt idx="29">
                  <c:v>2019.09.30</c:v>
                </c:pt>
              </c:strCache>
            </c:strRef>
          </c:tx>
          <c:marker>
            <c:symbol val="none"/>
          </c:marker>
          <c:dPt>
            <c:idx val="5"/>
            <c:marker>
              <c:symbol val="circle"/>
              <c:size val="5"/>
              <c:spPr>
                <a:solidFill>
                  <a:srgbClr val="C00000"/>
                </a:solidFill>
              </c:spPr>
            </c:marker>
            <c:bubble3D val="0"/>
          </c:dPt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</c:spPr>
            </c:marker>
            <c:bubble3D val="0"/>
          </c:dPt>
          <c:dPt>
            <c:idx val="16"/>
            <c:marker>
              <c:symbol val="circle"/>
              <c:size val="5"/>
              <c:spPr>
                <a:solidFill>
                  <a:srgbClr val="C00000"/>
                </a:solidFill>
              </c:spPr>
            </c:marker>
            <c:bubble3D val="0"/>
          </c:dPt>
          <c:dLbls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환율추이SEPT!$B$11:$B$40</c:f>
              <c:strCache>
                <c:ptCount val="30"/>
                <c:pt idx="0">
                  <c:v>2019.09.01</c:v>
                </c:pt>
                <c:pt idx="1">
                  <c:v>2019.09.02</c:v>
                </c:pt>
                <c:pt idx="2">
                  <c:v>2019.09.03</c:v>
                </c:pt>
                <c:pt idx="3">
                  <c:v>2019.09.04</c:v>
                </c:pt>
                <c:pt idx="4">
                  <c:v>2019.09.05</c:v>
                </c:pt>
                <c:pt idx="5">
                  <c:v>2019.09.06</c:v>
                </c:pt>
                <c:pt idx="6">
                  <c:v>2019.09.07</c:v>
                </c:pt>
                <c:pt idx="7">
                  <c:v>2019.09.08</c:v>
                </c:pt>
                <c:pt idx="8">
                  <c:v>2019.09.09</c:v>
                </c:pt>
                <c:pt idx="9">
                  <c:v>2019.09.10</c:v>
                </c:pt>
                <c:pt idx="10">
                  <c:v>2019.09.11</c:v>
                </c:pt>
                <c:pt idx="11">
                  <c:v>2019.09.12</c:v>
                </c:pt>
                <c:pt idx="12">
                  <c:v>2019.09.13</c:v>
                </c:pt>
                <c:pt idx="13">
                  <c:v>2019.09.14</c:v>
                </c:pt>
                <c:pt idx="14">
                  <c:v>2019.09.15</c:v>
                </c:pt>
                <c:pt idx="15">
                  <c:v>2019.09.16</c:v>
                </c:pt>
                <c:pt idx="16">
                  <c:v>2019.09.17</c:v>
                </c:pt>
                <c:pt idx="17">
                  <c:v>2019.09.18</c:v>
                </c:pt>
                <c:pt idx="18">
                  <c:v>2019.09.19</c:v>
                </c:pt>
                <c:pt idx="19">
                  <c:v>2019.09.20</c:v>
                </c:pt>
                <c:pt idx="20">
                  <c:v>2019.09.21</c:v>
                </c:pt>
                <c:pt idx="21">
                  <c:v>2019.09.22</c:v>
                </c:pt>
                <c:pt idx="22">
                  <c:v>2019.09.23</c:v>
                </c:pt>
                <c:pt idx="23">
                  <c:v>2019.09.24</c:v>
                </c:pt>
                <c:pt idx="24">
                  <c:v>2019.09.25</c:v>
                </c:pt>
                <c:pt idx="25">
                  <c:v>2019.09.26</c:v>
                </c:pt>
                <c:pt idx="26">
                  <c:v>2019.09.27</c:v>
                </c:pt>
                <c:pt idx="27">
                  <c:v>2019.09.28</c:v>
                </c:pt>
                <c:pt idx="28">
                  <c:v>2019.09.29</c:v>
                </c:pt>
                <c:pt idx="29">
                  <c:v>2019.09.30</c:v>
                </c:pt>
              </c:strCache>
            </c:strRef>
          </c:cat>
          <c:val>
            <c:numRef>
              <c:f>환율추이SEPT!$C$11:$C$40</c:f>
              <c:numCache>
                <c:formatCode>#,##0</c:formatCode>
                <c:ptCount val="30"/>
                <c:pt idx="0">
                  <c:v>23285</c:v>
                </c:pt>
                <c:pt idx="1">
                  <c:v>23285</c:v>
                </c:pt>
                <c:pt idx="2">
                  <c:v>23285</c:v>
                </c:pt>
                <c:pt idx="3">
                  <c:v>23280</c:v>
                </c:pt>
                <c:pt idx="4">
                  <c:v>23280</c:v>
                </c:pt>
                <c:pt idx="5">
                  <c:v>23280</c:v>
                </c:pt>
                <c:pt idx="6">
                  <c:v>23280</c:v>
                </c:pt>
                <c:pt idx="7">
                  <c:v>23280</c:v>
                </c:pt>
                <c:pt idx="8">
                  <c:v>23280</c:v>
                </c:pt>
                <c:pt idx="9">
                  <c:v>23280</c:v>
                </c:pt>
                <c:pt idx="10">
                  <c:v>23280</c:v>
                </c:pt>
                <c:pt idx="11">
                  <c:v>23280</c:v>
                </c:pt>
                <c:pt idx="12">
                  <c:v>23285</c:v>
                </c:pt>
                <c:pt idx="13">
                  <c:v>23285</c:v>
                </c:pt>
                <c:pt idx="14">
                  <c:v>23285</c:v>
                </c:pt>
                <c:pt idx="15">
                  <c:v>23290</c:v>
                </c:pt>
                <c:pt idx="16">
                  <c:v>23300</c:v>
                </c:pt>
                <c:pt idx="17">
                  <c:v>23320</c:v>
                </c:pt>
                <c:pt idx="18">
                  <c:v>23305</c:v>
                </c:pt>
                <c:pt idx="19">
                  <c:v>23295</c:v>
                </c:pt>
                <c:pt idx="20">
                  <c:v>23295</c:v>
                </c:pt>
                <c:pt idx="21">
                  <c:v>23295</c:v>
                </c:pt>
                <c:pt idx="22">
                  <c:v>23290</c:v>
                </c:pt>
                <c:pt idx="23">
                  <c:v>23285</c:v>
                </c:pt>
                <c:pt idx="24">
                  <c:v>23285</c:v>
                </c:pt>
                <c:pt idx="25">
                  <c:v>23285</c:v>
                </c:pt>
                <c:pt idx="26">
                  <c:v>23285</c:v>
                </c:pt>
                <c:pt idx="27">
                  <c:v>23285</c:v>
                </c:pt>
                <c:pt idx="28">
                  <c:v>23285</c:v>
                </c:pt>
                <c:pt idx="29">
                  <c:v>23285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환율추이SEPT!$B$11:$B$40</c:f>
              <c:strCache>
                <c:ptCount val="30"/>
                <c:pt idx="0">
                  <c:v>2019.09.01</c:v>
                </c:pt>
                <c:pt idx="1">
                  <c:v>2019.09.02</c:v>
                </c:pt>
                <c:pt idx="2">
                  <c:v>2019.09.03</c:v>
                </c:pt>
                <c:pt idx="3">
                  <c:v>2019.09.04</c:v>
                </c:pt>
                <c:pt idx="4">
                  <c:v>2019.09.05</c:v>
                </c:pt>
                <c:pt idx="5">
                  <c:v>2019.09.06</c:v>
                </c:pt>
                <c:pt idx="6">
                  <c:v>2019.09.07</c:v>
                </c:pt>
                <c:pt idx="7">
                  <c:v>2019.09.08</c:v>
                </c:pt>
                <c:pt idx="8">
                  <c:v>2019.09.09</c:v>
                </c:pt>
                <c:pt idx="9">
                  <c:v>2019.09.10</c:v>
                </c:pt>
                <c:pt idx="10">
                  <c:v>2019.09.11</c:v>
                </c:pt>
                <c:pt idx="11">
                  <c:v>2019.09.12</c:v>
                </c:pt>
                <c:pt idx="12">
                  <c:v>2019.09.13</c:v>
                </c:pt>
                <c:pt idx="13">
                  <c:v>2019.09.14</c:v>
                </c:pt>
                <c:pt idx="14">
                  <c:v>2019.09.15</c:v>
                </c:pt>
                <c:pt idx="15">
                  <c:v>2019.09.16</c:v>
                </c:pt>
                <c:pt idx="16">
                  <c:v>2019.09.17</c:v>
                </c:pt>
                <c:pt idx="17">
                  <c:v>2019.09.18</c:v>
                </c:pt>
                <c:pt idx="18">
                  <c:v>2019.09.19</c:v>
                </c:pt>
                <c:pt idx="19">
                  <c:v>2019.09.20</c:v>
                </c:pt>
                <c:pt idx="20">
                  <c:v>2019.09.21</c:v>
                </c:pt>
                <c:pt idx="21">
                  <c:v>2019.09.22</c:v>
                </c:pt>
                <c:pt idx="22">
                  <c:v>2019.09.23</c:v>
                </c:pt>
                <c:pt idx="23">
                  <c:v>2019.09.24</c:v>
                </c:pt>
                <c:pt idx="24">
                  <c:v>2019.09.25</c:v>
                </c:pt>
                <c:pt idx="25">
                  <c:v>2019.09.26</c:v>
                </c:pt>
                <c:pt idx="26">
                  <c:v>2019.09.27</c:v>
                </c:pt>
                <c:pt idx="27">
                  <c:v>2019.09.28</c:v>
                </c:pt>
                <c:pt idx="28">
                  <c:v>2019.09.29</c:v>
                </c:pt>
                <c:pt idx="29">
                  <c:v>2019.09.30</c:v>
                </c:pt>
              </c:strCache>
            </c:strRef>
          </c:tx>
          <c:marker>
            <c:symbol val="none"/>
          </c:marker>
          <c:dPt>
            <c:idx val="3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</c:dPt>
          <c:dPt>
            <c:idx val="11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  <c:spPr>
              <a:ln>
                <a:solidFill>
                  <a:schemeClr val="accent2"/>
                </a:solidFill>
              </a:ln>
            </c:spPr>
          </c:dPt>
          <c:dPt>
            <c:idx val="19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</c:dPt>
          <c:dLbls>
            <c:dLbl>
              <c:idx val="4"/>
              <c:layout>
                <c:manualLayout>
                  <c:x val="-8.1127102964588527E-2"/>
                  <c:y val="-9.30749769457291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layout>
                <c:manualLayout>
                  <c:x val="-6.5997375328083988E-2"/>
                  <c:y val="-7.13062601344518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solidFill>
                        <a:schemeClr val="bg1"/>
                      </a:solidFill>
                    </a:ln>
                  </c:spPr>
                </c15:leaderLines>
              </c:ext>
            </c:extLst>
          </c:dLbls>
          <c:cat>
            <c:strRef>
              <c:f>환율추이SEPT!$B$11:$B$40</c:f>
              <c:strCache>
                <c:ptCount val="30"/>
                <c:pt idx="0">
                  <c:v>2019.09.01</c:v>
                </c:pt>
                <c:pt idx="1">
                  <c:v>2019.09.02</c:v>
                </c:pt>
                <c:pt idx="2">
                  <c:v>2019.09.03</c:v>
                </c:pt>
                <c:pt idx="3">
                  <c:v>2019.09.04</c:v>
                </c:pt>
                <c:pt idx="4">
                  <c:v>2019.09.05</c:v>
                </c:pt>
                <c:pt idx="5">
                  <c:v>2019.09.06</c:v>
                </c:pt>
                <c:pt idx="6">
                  <c:v>2019.09.07</c:v>
                </c:pt>
                <c:pt idx="7">
                  <c:v>2019.09.08</c:v>
                </c:pt>
                <c:pt idx="8">
                  <c:v>2019.09.09</c:v>
                </c:pt>
                <c:pt idx="9">
                  <c:v>2019.09.10</c:v>
                </c:pt>
                <c:pt idx="10">
                  <c:v>2019.09.11</c:v>
                </c:pt>
                <c:pt idx="11">
                  <c:v>2019.09.12</c:v>
                </c:pt>
                <c:pt idx="12">
                  <c:v>2019.09.13</c:v>
                </c:pt>
                <c:pt idx="13">
                  <c:v>2019.09.14</c:v>
                </c:pt>
                <c:pt idx="14">
                  <c:v>2019.09.15</c:v>
                </c:pt>
                <c:pt idx="15">
                  <c:v>2019.09.16</c:v>
                </c:pt>
                <c:pt idx="16">
                  <c:v>2019.09.17</c:v>
                </c:pt>
                <c:pt idx="17">
                  <c:v>2019.09.18</c:v>
                </c:pt>
                <c:pt idx="18">
                  <c:v>2019.09.19</c:v>
                </c:pt>
                <c:pt idx="19">
                  <c:v>2019.09.20</c:v>
                </c:pt>
                <c:pt idx="20">
                  <c:v>2019.09.21</c:v>
                </c:pt>
                <c:pt idx="21">
                  <c:v>2019.09.22</c:v>
                </c:pt>
                <c:pt idx="22">
                  <c:v>2019.09.23</c:v>
                </c:pt>
                <c:pt idx="23">
                  <c:v>2019.09.24</c:v>
                </c:pt>
                <c:pt idx="24">
                  <c:v>2019.09.25</c:v>
                </c:pt>
                <c:pt idx="25">
                  <c:v>2019.09.26</c:v>
                </c:pt>
                <c:pt idx="26">
                  <c:v>2019.09.27</c:v>
                </c:pt>
                <c:pt idx="27">
                  <c:v>2019.09.28</c:v>
                </c:pt>
                <c:pt idx="28">
                  <c:v>2019.09.29</c:v>
                </c:pt>
                <c:pt idx="29">
                  <c:v>2019.09.30</c:v>
                </c:pt>
              </c:strCache>
            </c:strRef>
          </c:cat>
          <c:val>
            <c:numRef>
              <c:f>환율추이SEPT!$D$11:$D$40</c:f>
              <c:numCache>
                <c:formatCode>#,##0</c:formatCode>
                <c:ptCount val="30"/>
                <c:pt idx="0">
                  <c:v>23115</c:v>
                </c:pt>
                <c:pt idx="1">
                  <c:v>23115</c:v>
                </c:pt>
                <c:pt idx="2">
                  <c:v>23120</c:v>
                </c:pt>
                <c:pt idx="3">
                  <c:v>23115</c:v>
                </c:pt>
                <c:pt idx="4">
                  <c:v>23120</c:v>
                </c:pt>
                <c:pt idx="5">
                  <c:v>23120</c:v>
                </c:pt>
                <c:pt idx="6">
                  <c:v>23120</c:v>
                </c:pt>
                <c:pt idx="7">
                  <c:v>23120</c:v>
                </c:pt>
                <c:pt idx="8">
                  <c:v>23120</c:v>
                </c:pt>
                <c:pt idx="9">
                  <c:v>23120</c:v>
                </c:pt>
                <c:pt idx="10">
                  <c:v>23120</c:v>
                </c:pt>
                <c:pt idx="11">
                  <c:v>23120</c:v>
                </c:pt>
                <c:pt idx="12">
                  <c:v>23125</c:v>
                </c:pt>
                <c:pt idx="13">
                  <c:v>23125</c:v>
                </c:pt>
                <c:pt idx="14">
                  <c:v>23125</c:v>
                </c:pt>
                <c:pt idx="15">
                  <c:v>23130</c:v>
                </c:pt>
                <c:pt idx="16">
                  <c:v>23135</c:v>
                </c:pt>
                <c:pt idx="17">
                  <c:v>23150</c:v>
                </c:pt>
                <c:pt idx="18">
                  <c:v>23135</c:v>
                </c:pt>
                <c:pt idx="19">
                  <c:v>23125</c:v>
                </c:pt>
                <c:pt idx="20">
                  <c:v>23125</c:v>
                </c:pt>
                <c:pt idx="21">
                  <c:v>23125</c:v>
                </c:pt>
                <c:pt idx="22">
                  <c:v>23115</c:v>
                </c:pt>
                <c:pt idx="23">
                  <c:v>23120</c:v>
                </c:pt>
                <c:pt idx="24">
                  <c:v>23120</c:v>
                </c:pt>
                <c:pt idx="25">
                  <c:v>23120</c:v>
                </c:pt>
                <c:pt idx="26">
                  <c:v>23120</c:v>
                </c:pt>
                <c:pt idx="27">
                  <c:v>23120</c:v>
                </c:pt>
                <c:pt idx="28">
                  <c:v>23120</c:v>
                </c:pt>
                <c:pt idx="29">
                  <c:v>23120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964032"/>
        <c:axId val="466964592"/>
      </c:lineChart>
      <c:catAx>
        <c:axId val="466964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66964592"/>
        <c:crosses val="autoZero"/>
        <c:auto val="1"/>
        <c:lblAlgn val="ctr"/>
        <c:lblOffset val="100"/>
        <c:tickLblSkip val="10"/>
        <c:noMultiLvlLbl val="0"/>
      </c:catAx>
      <c:valAx>
        <c:axId val="466964592"/>
        <c:scaling>
          <c:orientation val="minMax"/>
          <c:min val="22500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66964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1116561249516"/>
          <c:y val="7.5820030403873681E-2"/>
          <c:w val="0.80414203347532376"/>
          <c:h val="0.81315665147069172"/>
        </c:manualLayout>
      </c:layout>
      <c:lineChart>
        <c:grouping val="standard"/>
        <c:varyColors val="0"/>
        <c:ser>
          <c:idx val="0"/>
          <c:order val="0"/>
          <c:tx>
            <c:strRef>
              <c:f>환율추이AUG!$B$11:$B$40</c:f>
              <c:strCache>
                <c:ptCount val="30"/>
                <c:pt idx="0">
                  <c:v>2019.08.01</c:v>
                </c:pt>
                <c:pt idx="1">
                  <c:v>2019.08.02</c:v>
                </c:pt>
                <c:pt idx="2">
                  <c:v>2019.08.03</c:v>
                </c:pt>
                <c:pt idx="3">
                  <c:v>2019.08.04</c:v>
                </c:pt>
                <c:pt idx="4">
                  <c:v>2019.08.05</c:v>
                </c:pt>
                <c:pt idx="5">
                  <c:v>2019.08.06</c:v>
                </c:pt>
                <c:pt idx="6">
                  <c:v>2019.08.07</c:v>
                </c:pt>
                <c:pt idx="7">
                  <c:v>2019.08.08</c:v>
                </c:pt>
                <c:pt idx="8">
                  <c:v>2019.08.09</c:v>
                </c:pt>
                <c:pt idx="9">
                  <c:v>2019.08.10</c:v>
                </c:pt>
                <c:pt idx="10">
                  <c:v>2019.08.11</c:v>
                </c:pt>
                <c:pt idx="11">
                  <c:v>2019.08.12</c:v>
                </c:pt>
                <c:pt idx="12">
                  <c:v>2019.08.13</c:v>
                </c:pt>
                <c:pt idx="13">
                  <c:v>2019.08.14</c:v>
                </c:pt>
                <c:pt idx="14">
                  <c:v>2019.08.15</c:v>
                </c:pt>
                <c:pt idx="15">
                  <c:v>2019.08.16</c:v>
                </c:pt>
                <c:pt idx="16">
                  <c:v>2019.08.17</c:v>
                </c:pt>
                <c:pt idx="17">
                  <c:v>2019.08.18</c:v>
                </c:pt>
                <c:pt idx="18">
                  <c:v>2019.08.19</c:v>
                </c:pt>
                <c:pt idx="19">
                  <c:v>2019.08.20</c:v>
                </c:pt>
                <c:pt idx="20">
                  <c:v>2019.08.21</c:v>
                </c:pt>
                <c:pt idx="21">
                  <c:v>2019.08.22</c:v>
                </c:pt>
                <c:pt idx="22">
                  <c:v>2019.08.23</c:v>
                </c:pt>
                <c:pt idx="23">
                  <c:v>2019.08.24</c:v>
                </c:pt>
                <c:pt idx="24">
                  <c:v>2019.08.25</c:v>
                </c:pt>
                <c:pt idx="25">
                  <c:v>2019.08.26</c:v>
                </c:pt>
                <c:pt idx="26">
                  <c:v>2019.08.27</c:v>
                </c:pt>
                <c:pt idx="27">
                  <c:v>2019.08.28</c:v>
                </c:pt>
                <c:pt idx="28">
                  <c:v>2019.08.29</c:v>
                </c:pt>
                <c:pt idx="29">
                  <c:v>2019.08.30</c:v>
                </c:pt>
              </c:strCache>
            </c:strRef>
          </c:tx>
          <c:marker>
            <c:symbol val="none"/>
          </c:marker>
          <c:dPt>
            <c:idx val="5"/>
            <c:marker>
              <c:symbol val="circle"/>
              <c:size val="5"/>
              <c:spPr>
                <a:solidFill>
                  <a:srgbClr val="C00000"/>
                </a:solidFill>
              </c:spPr>
            </c:marker>
            <c:bubble3D val="0"/>
          </c:dPt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</c:spPr>
            </c:marker>
            <c:bubble3D val="0"/>
          </c:dPt>
          <c:dPt>
            <c:idx val="16"/>
            <c:marker>
              <c:symbol val="circle"/>
              <c:size val="5"/>
              <c:spPr>
                <a:solidFill>
                  <a:srgbClr val="C00000"/>
                </a:solidFill>
              </c:spPr>
            </c:marker>
            <c:bubble3D val="0"/>
          </c:dPt>
          <c:dLbls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환율추이AUG!$B$11:$B$40</c:f>
              <c:strCache>
                <c:ptCount val="30"/>
                <c:pt idx="0">
                  <c:v>2019.08.01</c:v>
                </c:pt>
                <c:pt idx="1">
                  <c:v>2019.08.02</c:v>
                </c:pt>
                <c:pt idx="2">
                  <c:v>2019.08.03</c:v>
                </c:pt>
                <c:pt idx="3">
                  <c:v>2019.08.04</c:v>
                </c:pt>
                <c:pt idx="4">
                  <c:v>2019.08.05</c:v>
                </c:pt>
                <c:pt idx="5">
                  <c:v>2019.08.06</c:v>
                </c:pt>
                <c:pt idx="6">
                  <c:v>2019.08.07</c:v>
                </c:pt>
                <c:pt idx="7">
                  <c:v>2019.08.08</c:v>
                </c:pt>
                <c:pt idx="8">
                  <c:v>2019.08.09</c:v>
                </c:pt>
                <c:pt idx="9">
                  <c:v>2019.08.10</c:v>
                </c:pt>
                <c:pt idx="10">
                  <c:v>2019.08.11</c:v>
                </c:pt>
                <c:pt idx="11">
                  <c:v>2019.08.12</c:v>
                </c:pt>
                <c:pt idx="12">
                  <c:v>2019.08.13</c:v>
                </c:pt>
                <c:pt idx="13">
                  <c:v>2019.08.14</c:v>
                </c:pt>
                <c:pt idx="14">
                  <c:v>2019.08.15</c:v>
                </c:pt>
                <c:pt idx="15">
                  <c:v>2019.08.16</c:v>
                </c:pt>
                <c:pt idx="16">
                  <c:v>2019.08.17</c:v>
                </c:pt>
                <c:pt idx="17">
                  <c:v>2019.08.18</c:v>
                </c:pt>
                <c:pt idx="18">
                  <c:v>2019.08.19</c:v>
                </c:pt>
                <c:pt idx="19">
                  <c:v>2019.08.20</c:v>
                </c:pt>
                <c:pt idx="20">
                  <c:v>2019.08.21</c:v>
                </c:pt>
                <c:pt idx="21">
                  <c:v>2019.08.22</c:v>
                </c:pt>
                <c:pt idx="22">
                  <c:v>2019.08.23</c:v>
                </c:pt>
                <c:pt idx="23">
                  <c:v>2019.08.24</c:v>
                </c:pt>
                <c:pt idx="24">
                  <c:v>2019.08.25</c:v>
                </c:pt>
                <c:pt idx="25">
                  <c:v>2019.08.26</c:v>
                </c:pt>
                <c:pt idx="26">
                  <c:v>2019.08.27</c:v>
                </c:pt>
                <c:pt idx="27">
                  <c:v>2019.08.28</c:v>
                </c:pt>
                <c:pt idx="28">
                  <c:v>2019.08.29</c:v>
                </c:pt>
                <c:pt idx="29">
                  <c:v>2019.08.30</c:v>
                </c:pt>
              </c:strCache>
            </c:strRef>
          </c:cat>
          <c:val>
            <c:numRef>
              <c:f>환율추이AUG!$C$11:$C$40</c:f>
              <c:numCache>
                <c:formatCode>#,##0</c:formatCode>
                <c:ptCount val="30"/>
                <c:pt idx="0">
                  <c:v>23285</c:v>
                </c:pt>
                <c:pt idx="1">
                  <c:v>23295</c:v>
                </c:pt>
                <c:pt idx="2">
                  <c:v>23295</c:v>
                </c:pt>
                <c:pt idx="3">
                  <c:v>23295</c:v>
                </c:pt>
                <c:pt idx="4">
                  <c:v>23340</c:v>
                </c:pt>
                <c:pt idx="5">
                  <c:v>23340</c:v>
                </c:pt>
                <c:pt idx="6">
                  <c:v>23300</c:v>
                </c:pt>
                <c:pt idx="7">
                  <c:v>23300</c:v>
                </c:pt>
                <c:pt idx="8">
                  <c:v>23280</c:v>
                </c:pt>
                <c:pt idx="9">
                  <c:v>23280</c:v>
                </c:pt>
                <c:pt idx="10">
                  <c:v>23280</c:v>
                </c:pt>
                <c:pt idx="11">
                  <c:v>23285</c:v>
                </c:pt>
                <c:pt idx="12">
                  <c:v>23285</c:v>
                </c:pt>
                <c:pt idx="13">
                  <c:v>23285</c:v>
                </c:pt>
                <c:pt idx="14">
                  <c:v>23290</c:v>
                </c:pt>
                <c:pt idx="15">
                  <c:v>23295</c:v>
                </c:pt>
                <c:pt idx="16">
                  <c:v>23295</c:v>
                </c:pt>
                <c:pt idx="17">
                  <c:v>23295</c:v>
                </c:pt>
                <c:pt idx="18">
                  <c:v>23295</c:v>
                </c:pt>
                <c:pt idx="19">
                  <c:v>23290</c:v>
                </c:pt>
                <c:pt idx="20">
                  <c:v>23290</c:v>
                </c:pt>
                <c:pt idx="21">
                  <c:v>23290</c:v>
                </c:pt>
                <c:pt idx="22">
                  <c:v>23290</c:v>
                </c:pt>
                <c:pt idx="23">
                  <c:v>23290</c:v>
                </c:pt>
                <c:pt idx="24">
                  <c:v>23290</c:v>
                </c:pt>
                <c:pt idx="25">
                  <c:v>23290</c:v>
                </c:pt>
                <c:pt idx="26">
                  <c:v>23290</c:v>
                </c:pt>
                <c:pt idx="27">
                  <c:v>23290</c:v>
                </c:pt>
                <c:pt idx="28">
                  <c:v>23290</c:v>
                </c:pt>
                <c:pt idx="29">
                  <c:v>23285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환율추이AUG!$B$11:$B$40</c:f>
              <c:strCache>
                <c:ptCount val="30"/>
                <c:pt idx="0">
                  <c:v>2019.08.01</c:v>
                </c:pt>
                <c:pt idx="1">
                  <c:v>2019.08.02</c:v>
                </c:pt>
                <c:pt idx="2">
                  <c:v>2019.08.03</c:v>
                </c:pt>
                <c:pt idx="3">
                  <c:v>2019.08.04</c:v>
                </c:pt>
                <c:pt idx="4">
                  <c:v>2019.08.05</c:v>
                </c:pt>
                <c:pt idx="5">
                  <c:v>2019.08.06</c:v>
                </c:pt>
                <c:pt idx="6">
                  <c:v>2019.08.07</c:v>
                </c:pt>
                <c:pt idx="7">
                  <c:v>2019.08.08</c:v>
                </c:pt>
                <c:pt idx="8">
                  <c:v>2019.08.09</c:v>
                </c:pt>
                <c:pt idx="9">
                  <c:v>2019.08.10</c:v>
                </c:pt>
                <c:pt idx="10">
                  <c:v>2019.08.11</c:v>
                </c:pt>
                <c:pt idx="11">
                  <c:v>2019.08.12</c:v>
                </c:pt>
                <c:pt idx="12">
                  <c:v>2019.08.13</c:v>
                </c:pt>
                <c:pt idx="13">
                  <c:v>2019.08.14</c:v>
                </c:pt>
                <c:pt idx="14">
                  <c:v>2019.08.15</c:v>
                </c:pt>
                <c:pt idx="15">
                  <c:v>2019.08.16</c:v>
                </c:pt>
                <c:pt idx="16">
                  <c:v>2019.08.17</c:v>
                </c:pt>
                <c:pt idx="17">
                  <c:v>2019.08.18</c:v>
                </c:pt>
                <c:pt idx="18">
                  <c:v>2019.08.19</c:v>
                </c:pt>
                <c:pt idx="19">
                  <c:v>2019.08.20</c:v>
                </c:pt>
                <c:pt idx="20">
                  <c:v>2019.08.21</c:v>
                </c:pt>
                <c:pt idx="21">
                  <c:v>2019.08.22</c:v>
                </c:pt>
                <c:pt idx="22">
                  <c:v>2019.08.23</c:v>
                </c:pt>
                <c:pt idx="23">
                  <c:v>2019.08.24</c:v>
                </c:pt>
                <c:pt idx="24">
                  <c:v>2019.08.25</c:v>
                </c:pt>
                <c:pt idx="25">
                  <c:v>2019.08.26</c:v>
                </c:pt>
                <c:pt idx="26">
                  <c:v>2019.08.27</c:v>
                </c:pt>
                <c:pt idx="27">
                  <c:v>2019.08.28</c:v>
                </c:pt>
                <c:pt idx="28">
                  <c:v>2019.08.29</c:v>
                </c:pt>
                <c:pt idx="29">
                  <c:v>2019.08.30</c:v>
                </c:pt>
              </c:strCache>
            </c:strRef>
          </c:tx>
          <c:marker>
            <c:symbol val="none"/>
          </c:marker>
          <c:dPt>
            <c:idx val="3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</c:dPt>
          <c:dPt>
            <c:idx val="11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  <c:spPr>
              <a:ln>
                <a:solidFill>
                  <a:schemeClr val="accent2"/>
                </a:solidFill>
              </a:ln>
            </c:spPr>
          </c:dPt>
          <c:dPt>
            <c:idx val="19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</c:dPt>
          <c:dLbls>
            <c:dLbl>
              <c:idx val="4"/>
              <c:layout>
                <c:manualLayout>
                  <c:x val="-8.1127102964588527E-2"/>
                  <c:y val="-9.30749769457291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layout>
                <c:manualLayout>
                  <c:x val="-6.5997375328083988E-2"/>
                  <c:y val="-7.13062601344518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solidFill>
                        <a:schemeClr val="bg1"/>
                      </a:solidFill>
                    </a:ln>
                  </c:spPr>
                </c15:leaderLines>
              </c:ext>
            </c:extLst>
          </c:dLbls>
          <c:cat>
            <c:strRef>
              <c:f>환율추이AUG!$B$11:$B$40</c:f>
              <c:strCache>
                <c:ptCount val="30"/>
                <c:pt idx="0">
                  <c:v>2019.08.01</c:v>
                </c:pt>
                <c:pt idx="1">
                  <c:v>2019.08.02</c:v>
                </c:pt>
                <c:pt idx="2">
                  <c:v>2019.08.03</c:v>
                </c:pt>
                <c:pt idx="3">
                  <c:v>2019.08.04</c:v>
                </c:pt>
                <c:pt idx="4">
                  <c:v>2019.08.05</c:v>
                </c:pt>
                <c:pt idx="5">
                  <c:v>2019.08.06</c:v>
                </c:pt>
                <c:pt idx="6">
                  <c:v>2019.08.07</c:v>
                </c:pt>
                <c:pt idx="7">
                  <c:v>2019.08.08</c:v>
                </c:pt>
                <c:pt idx="8">
                  <c:v>2019.08.09</c:v>
                </c:pt>
                <c:pt idx="9">
                  <c:v>2019.08.10</c:v>
                </c:pt>
                <c:pt idx="10">
                  <c:v>2019.08.11</c:v>
                </c:pt>
                <c:pt idx="11">
                  <c:v>2019.08.12</c:v>
                </c:pt>
                <c:pt idx="12">
                  <c:v>2019.08.13</c:v>
                </c:pt>
                <c:pt idx="13">
                  <c:v>2019.08.14</c:v>
                </c:pt>
                <c:pt idx="14">
                  <c:v>2019.08.15</c:v>
                </c:pt>
                <c:pt idx="15">
                  <c:v>2019.08.16</c:v>
                </c:pt>
                <c:pt idx="16">
                  <c:v>2019.08.17</c:v>
                </c:pt>
                <c:pt idx="17">
                  <c:v>2019.08.18</c:v>
                </c:pt>
                <c:pt idx="18">
                  <c:v>2019.08.19</c:v>
                </c:pt>
                <c:pt idx="19">
                  <c:v>2019.08.20</c:v>
                </c:pt>
                <c:pt idx="20">
                  <c:v>2019.08.21</c:v>
                </c:pt>
                <c:pt idx="21">
                  <c:v>2019.08.22</c:v>
                </c:pt>
                <c:pt idx="22">
                  <c:v>2019.08.23</c:v>
                </c:pt>
                <c:pt idx="23">
                  <c:v>2019.08.24</c:v>
                </c:pt>
                <c:pt idx="24">
                  <c:v>2019.08.25</c:v>
                </c:pt>
                <c:pt idx="25">
                  <c:v>2019.08.26</c:v>
                </c:pt>
                <c:pt idx="26">
                  <c:v>2019.08.27</c:v>
                </c:pt>
                <c:pt idx="27">
                  <c:v>2019.08.28</c:v>
                </c:pt>
                <c:pt idx="28">
                  <c:v>2019.08.29</c:v>
                </c:pt>
                <c:pt idx="29">
                  <c:v>2019.08.30</c:v>
                </c:pt>
              </c:strCache>
            </c:strRef>
          </c:cat>
          <c:val>
            <c:numRef>
              <c:f>환율추이AUG!$D$11:$D$40</c:f>
              <c:numCache>
                <c:formatCode>#,##0</c:formatCode>
                <c:ptCount val="30"/>
                <c:pt idx="0">
                  <c:v>23115</c:v>
                </c:pt>
                <c:pt idx="1">
                  <c:v>23165</c:v>
                </c:pt>
                <c:pt idx="2">
                  <c:v>23165</c:v>
                </c:pt>
                <c:pt idx="3">
                  <c:v>23165</c:v>
                </c:pt>
                <c:pt idx="4">
                  <c:v>23195</c:v>
                </c:pt>
                <c:pt idx="5">
                  <c:v>23180</c:v>
                </c:pt>
                <c:pt idx="6">
                  <c:v>23130</c:v>
                </c:pt>
                <c:pt idx="7">
                  <c:v>23140</c:v>
                </c:pt>
                <c:pt idx="8">
                  <c:v>23140</c:v>
                </c:pt>
                <c:pt idx="9">
                  <c:v>23140</c:v>
                </c:pt>
                <c:pt idx="10">
                  <c:v>23140</c:v>
                </c:pt>
                <c:pt idx="11">
                  <c:v>23120</c:v>
                </c:pt>
                <c:pt idx="12">
                  <c:v>23120</c:v>
                </c:pt>
                <c:pt idx="13">
                  <c:v>23120</c:v>
                </c:pt>
                <c:pt idx="14">
                  <c:v>23125</c:v>
                </c:pt>
                <c:pt idx="15">
                  <c:v>23125</c:v>
                </c:pt>
                <c:pt idx="16">
                  <c:v>23125</c:v>
                </c:pt>
                <c:pt idx="17">
                  <c:v>23125</c:v>
                </c:pt>
                <c:pt idx="18">
                  <c:v>23125</c:v>
                </c:pt>
                <c:pt idx="19">
                  <c:v>23120</c:v>
                </c:pt>
                <c:pt idx="20">
                  <c:v>23120</c:v>
                </c:pt>
                <c:pt idx="21">
                  <c:v>23120</c:v>
                </c:pt>
                <c:pt idx="22">
                  <c:v>23120</c:v>
                </c:pt>
                <c:pt idx="23">
                  <c:v>23120</c:v>
                </c:pt>
                <c:pt idx="24">
                  <c:v>23120</c:v>
                </c:pt>
                <c:pt idx="25">
                  <c:v>23120</c:v>
                </c:pt>
                <c:pt idx="26">
                  <c:v>23120</c:v>
                </c:pt>
                <c:pt idx="27">
                  <c:v>23120</c:v>
                </c:pt>
                <c:pt idx="28">
                  <c:v>23120</c:v>
                </c:pt>
                <c:pt idx="29">
                  <c:v>23115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967952"/>
        <c:axId val="473410608"/>
      </c:lineChart>
      <c:catAx>
        <c:axId val="466967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73410608"/>
        <c:crosses val="autoZero"/>
        <c:auto val="1"/>
        <c:lblAlgn val="ctr"/>
        <c:lblOffset val="100"/>
        <c:tickLblSkip val="10"/>
        <c:noMultiLvlLbl val="0"/>
      </c:catAx>
      <c:valAx>
        <c:axId val="473410608"/>
        <c:scaling>
          <c:orientation val="minMax"/>
          <c:min val="22500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66967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1116561249516"/>
          <c:y val="7.5820030403873681E-2"/>
          <c:w val="0.80414203347532376"/>
          <c:h val="0.81315665147069172"/>
        </c:manualLayout>
      </c:layout>
      <c:lineChart>
        <c:grouping val="standard"/>
        <c:varyColors val="0"/>
        <c:ser>
          <c:idx val="0"/>
          <c:order val="0"/>
          <c:tx>
            <c:strRef>
              <c:f>환율추이JULY!$B$11:$B$40</c:f>
              <c:strCache>
                <c:ptCount val="30"/>
                <c:pt idx="0">
                  <c:v>2019.07.01</c:v>
                </c:pt>
                <c:pt idx="1">
                  <c:v>2019.07.02</c:v>
                </c:pt>
                <c:pt idx="2">
                  <c:v>2019.07.03</c:v>
                </c:pt>
                <c:pt idx="3">
                  <c:v>2019.07.04</c:v>
                </c:pt>
                <c:pt idx="4">
                  <c:v>2019.07.05</c:v>
                </c:pt>
                <c:pt idx="5">
                  <c:v>2019.07.06</c:v>
                </c:pt>
                <c:pt idx="6">
                  <c:v>2019.07.07</c:v>
                </c:pt>
                <c:pt idx="7">
                  <c:v>2019.07.08</c:v>
                </c:pt>
                <c:pt idx="8">
                  <c:v>2019.07.09</c:v>
                </c:pt>
                <c:pt idx="9">
                  <c:v>2019.07.10</c:v>
                </c:pt>
                <c:pt idx="10">
                  <c:v>2019.07.11</c:v>
                </c:pt>
                <c:pt idx="11">
                  <c:v>2019.07.12</c:v>
                </c:pt>
                <c:pt idx="12">
                  <c:v>2019.07.13</c:v>
                </c:pt>
                <c:pt idx="13">
                  <c:v>2019.07.14</c:v>
                </c:pt>
                <c:pt idx="14">
                  <c:v>2019.07.15</c:v>
                </c:pt>
                <c:pt idx="15">
                  <c:v>2019.07.16</c:v>
                </c:pt>
                <c:pt idx="16">
                  <c:v>2019.07.17</c:v>
                </c:pt>
                <c:pt idx="17">
                  <c:v>2019.07.18</c:v>
                </c:pt>
                <c:pt idx="18">
                  <c:v>2019.07.19</c:v>
                </c:pt>
                <c:pt idx="19">
                  <c:v>2019.07.20</c:v>
                </c:pt>
                <c:pt idx="20">
                  <c:v>2019.07.21</c:v>
                </c:pt>
                <c:pt idx="21">
                  <c:v>2019.07.22</c:v>
                </c:pt>
                <c:pt idx="22">
                  <c:v>2019.07.23</c:v>
                </c:pt>
                <c:pt idx="23">
                  <c:v>2019.07.24</c:v>
                </c:pt>
                <c:pt idx="24">
                  <c:v>2019.07.25</c:v>
                </c:pt>
                <c:pt idx="25">
                  <c:v>2019.07.26</c:v>
                </c:pt>
                <c:pt idx="26">
                  <c:v>2019.07.27</c:v>
                </c:pt>
                <c:pt idx="27">
                  <c:v>2019.07.28</c:v>
                </c:pt>
                <c:pt idx="28">
                  <c:v>2019.07.29</c:v>
                </c:pt>
                <c:pt idx="29">
                  <c:v>2019.07.30</c:v>
                </c:pt>
              </c:strCache>
            </c:strRef>
          </c:tx>
          <c:marker>
            <c:symbol val="none"/>
          </c:marker>
          <c:dPt>
            <c:idx val="5"/>
            <c:marker>
              <c:symbol val="circle"/>
              <c:size val="5"/>
              <c:spPr>
                <a:solidFill>
                  <a:srgbClr val="C00000"/>
                </a:solidFill>
              </c:spPr>
            </c:marker>
            <c:bubble3D val="0"/>
          </c:dPt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</c:spPr>
            </c:marker>
            <c:bubble3D val="0"/>
          </c:dPt>
          <c:dPt>
            <c:idx val="16"/>
            <c:marker>
              <c:symbol val="circle"/>
              <c:size val="5"/>
              <c:spPr>
                <a:solidFill>
                  <a:srgbClr val="C00000"/>
                </a:solidFill>
              </c:spPr>
            </c:marker>
            <c:bubble3D val="0"/>
          </c:dPt>
          <c:dLbls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환율추이JULY!$B$11:$B$40</c:f>
              <c:strCache>
                <c:ptCount val="30"/>
                <c:pt idx="0">
                  <c:v>2019.07.01</c:v>
                </c:pt>
                <c:pt idx="1">
                  <c:v>2019.07.02</c:v>
                </c:pt>
                <c:pt idx="2">
                  <c:v>2019.07.03</c:v>
                </c:pt>
                <c:pt idx="3">
                  <c:v>2019.07.04</c:v>
                </c:pt>
                <c:pt idx="4">
                  <c:v>2019.07.05</c:v>
                </c:pt>
                <c:pt idx="5">
                  <c:v>2019.07.06</c:v>
                </c:pt>
                <c:pt idx="6">
                  <c:v>2019.07.07</c:v>
                </c:pt>
                <c:pt idx="7">
                  <c:v>2019.07.08</c:v>
                </c:pt>
                <c:pt idx="8">
                  <c:v>2019.07.09</c:v>
                </c:pt>
                <c:pt idx="9">
                  <c:v>2019.07.10</c:v>
                </c:pt>
                <c:pt idx="10">
                  <c:v>2019.07.11</c:v>
                </c:pt>
                <c:pt idx="11">
                  <c:v>2019.07.12</c:v>
                </c:pt>
                <c:pt idx="12">
                  <c:v>2019.07.13</c:v>
                </c:pt>
                <c:pt idx="13">
                  <c:v>2019.07.14</c:v>
                </c:pt>
                <c:pt idx="14">
                  <c:v>2019.07.15</c:v>
                </c:pt>
                <c:pt idx="15">
                  <c:v>2019.07.16</c:v>
                </c:pt>
                <c:pt idx="16">
                  <c:v>2019.07.17</c:v>
                </c:pt>
                <c:pt idx="17">
                  <c:v>2019.07.18</c:v>
                </c:pt>
                <c:pt idx="18">
                  <c:v>2019.07.19</c:v>
                </c:pt>
                <c:pt idx="19">
                  <c:v>2019.07.20</c:v>
                </c:pt>
                <c:pt idx="20">
                  <c:v>2019.07.21</c:v>
                </c:pt>
                <c:pt idx="21">
                  <c:v>2019.07.22</c:v>
                </c:pt>
                <c:pt idx="22">
                  <c:v>2019.07.23</c:v>
                </c:pt>
                <c:pt idx="23">
                  <c:v>2019.07.24</c:v>
                </c:pt>
                <c:pt idx="24">
                  <c:v>2019.07.25</c:v>
                </c:pt>
                <c:pt idx="25">
                  <c:v>2019.07.26</c:v>
                </c:pt>
                <c:pt idx="26">
                  <c:v>2019.07.27</c:v>
                </c:pt>
                <c:pt idx="27">
                  <c:v>2019.07.28</c:v>
                </c:pt>
                <c:pt idx="28">
                  <c:v>2019.07.29</c:v>
                </c:pt>
                <c:pt idx="29">
                  <c:v>2019.07.30</c:v>
                </c:pt>
              </c:strCache>
            </c:strRef>
          </c:cat>
          <c:val>
            <c:numRef>
              <c:f>환율추이JULY!$C$11:$C$40</c:f>
              <c:numCache>
                <c:formatCode>#,##0</c:formatCode>
                <c:ptCount val="30"/>
                <c:pt idx="0">
                  <c:v>23355</c:v>
                </c:pt>
                <c:pt idx="1">
                  <c:v>23345</c:v>
                </c:pt>
                <c:pt idx="2">
                  <c:v>23320</c:v>
                </c:pt>
                <c:pt idx="3">
                  <c:v>23335</c:v>
                </c:pt>
                <c:pt idx="4">
                  <c:v>23335</c:v>
                </c:pt>
                <c:pt idx="5">
                  <c:v>23335</c:v>
                </c:pt>
                <c:pt idx="6">
                  <c:v>23335</c:v>
                </c:pt>
                <c:pt idx="7">
                  <c:v>23340</c:v>
                </c:pt>
                <c:pt idx="8">
                  <c:v>23330</c:v>
                </c:pt>
                <c:pt idx="9">
                  <c:v>23310</c:v>
                </c:pt>
                <c:pt idx="10">
                  <c:v>23295</c:v>
                </c:pt>
                <c:pt idx="11">
                  <c:v>23290</c:v>
                </c:pt>
                <c:pt idx="12">
                  <c:v>23290</c:v>
                </c:pt>
                <c:pt idx="13">
                  <c:v>23290</c:v>
                </c:pt>
                <c:pt idx="14">
                  <c:v>23290</c:v>
                </c:pt>
                <c:pt idx="15">
                  <c:v>23290</c:v>
                </c:pt>
                <c:pt idx="16">
                  <c:v>23290</c:v>
                </c:pt>
                <c:pt idx="17">
                  <c:v>23315</c:v>
                </c:pt>
                <c:pt idx="18">
                  <c:v>23325</c:v>
                </c:pt>
                <c:pt idx="19">
                  <c:v>23325</c:v>
                </c:pt>
                <c:pt idx="20">
                  <c:v>23325</c:v>
                </c:pt>
                <c:pt idx="21">
                  <c:v>23330</c:v>
                </c:pt>
                <c:pt idx="22">
                  <c:v>23305</c:v>
                </c:pt>
                <c:pt idx="23">
                  <c:v>23305</c:v>
                </c:pt>
                <c:pt idx="24">
                  <c:v>23300</c:v>
                </c:pt>
                <c:pt idx="25">
                  <c:v>23300</c:v>
                </c:pt>
                <c:pt idx="26">
                  <c:v>23300</c:v>
                </c:pt>
                <c:pt idx="27">
                  <c:v>23300</c:v>
                </c:pt>
                <c:pt idx="28">
                  <c:v>23310</c:v>
                </c:pt>
                <c:pt idx="29">
                  <c:v>23300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환율추이JULY!$B$11:$B$40</c:f>
              <c:strCache>
                <c:ptCount val="30"/>
                <c:pt idx="0">
                  <c:v>2019.07.01</c:v>
                </c:pt>
                <c:pt idx="1">
                  <c:v>2019.07.02</c:v>
                </c:pt>
                <c:pt idx="2">
                  <c:v>2019.07.03</c:v>
                </c:pt>
                <c:pt idx="3">
                  <c:v>2019.07.04</c:v>
                </c:pt>
                <c:pt idx="4">
                  <c:v>2019.07.05</c:v>
                </c:pt>
                <c:pt idx="5">
                  <c:v>2019.07.06</c:v>
                </c:pt>
                <c:pt idx="6">
                  <c:v>2019.07.07</c:v>
                </c:pt>
                <c:pt idx="7">
                  <c:v>2019.07.08</c:v>
                </c:pt>
                <c:pt idx="8">
                  <c:v>2019.07.09</c:v>
                </c:pt>
                <c:pt idx="9">
                  <c:v>2019.07.10</c:v>
                </c:pt>
                <c:pt idx="10">
                  <c:v>2019.07.11</c:v>
                </c:pt>
                <c:pt idx="11">
                  <c:v>2019.07.12</c:v>
                </c:pt>
                <c:pt idx="12">
                  <c:v>2019.07.13</c:v>
                </c:pt>
                <c:pt idx="13">
                  <c:v>2019.07.14</c:v>
                </c:pt>
                <c:pt idx="14">
                  <c:v>2019.07.15</c:v>
                </c:pt>
                <c:pt idx="15">
                  <c:v>2019.07.16</c:v>
                </c:pt>
                <c:pt idx="16">
                  <c:v>2019.07.17</c:v>
                </c:pt>
                <c:pt idx="17">
                  <c:v>2019.07.18</c:v>
                </c:pt>
                <c:pt idx="18">
                  <c:v>2019.07.19</c:v>
                </c:pt>
                <c:pt idx="19">
                  <c:v>2019.07.20</c:v>
                </c:pt>
                <c:pt idx="20">
                  <c:v>2019.07.21</c:v>
                </c:pt>
                <c:pt idx="21">
                  <c:v>2019.07.22</c:v>
                </c:pt>
                <c:pt idx="22">
                  <c:v>2019.07.23</c:v>
                </c:pt>
                <c:pt idx="23">
                  <c:v>2019.07.24</c:v>
                </c:pt>
                <c:pt idx="24">
                  <c:v>2019.07.25</c:v>
                </c:pt>
                <c:pt idx="25">
                  <c:v>2019.07.26</c:v>
                </c:pt>
                <c:pt idx="26">
                  <c:v>2019.07.27</c:v>
                </c:pt>
                <c:pt idx="27">
                  <c:v>2019.07.28</c:v>
                </c:pt>
                <c:pt idx="28">
                  <c:v>2019.07.29</c:v>
                </c:pt>
                <c:pt idx="29">
                  <c:v>2019.07.30</c:v>
                </c:pt>
              </c:strCache>
            </c:strRef>
          </c:tx>
          <c:marker>
            <c:symbol val="none"/>
          </c:marker>
          <c:dPt>
            <c:idx val="3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</c:dPt>
          <c:dPt>
            <c:idx val="11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  <c:spPr>
              <a:ln>
                <a:solidFill>
                  <a:schemeClr val="accent2"/>
                </a:solidFill>
              </a:ln>
            </c:spPr>
          </c:dPt>
          <c:dPt>
            <c:idx val="19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</c:dPt>
          <c:dLbls>
            <c:dLbl>
              <c:idx val="4"/>
              <c:layout>
                <c:manualLayout>
                  <c:x val="-8.1127102964588527E-2"/>
                  <c:y val="-9.30749769457291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layout>
                <c:manualLayout>
                  <c:x val="-6.5997375328083988E-2"/>
                  <c:y val="-7.13062601344518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solidFill>
                        <a:schemeClr val="bg1"/>
                      </a:solidFill>
                    </a:ln>
                  </c:spPr>
                </c15:leaderLines>
              </c:ext>
            </c:extLst>
          </c:dLbls>
          <c:cat>
            <c:strRef>
              <c:f>환율추이JULY!$B$11:$B$40</c:f>
              <c:strCache>
                <c:ptCount val="30"/>
                <c:pt idx="0">
                  <c:v>2019.07.01</c:v>
                </c:pt>
                <c:pt idx="1">
                  <c:v>2019.07.02</c:v>
                </c:pt>
                <c:pt idx="2">
                  <c:v>2019.07.03</c:v>
                </c:pt>
                <c:pt idx="3">
                  <c:v>2019.07.04</c:v>
                </c:pt>
                <c:pt idx="4">
                  <c:v>2019.07.05</c:v>
                </c:pt>
                <c:pt idx="5">
                  <c:v>2019.07.06</c:v>
                </c:pt>
                <c:pt idx="6">
                  <c:v>2019.07.07</c:v>
                </c:pt>
                <c:pt idx="7">
                  <c:v>2019.07.08</c:v>
                </c:pt>
                <c:pt idx="8">
                  <c:v>2019.07.09</c:v>
                </c:pt>
                <c:pt idx="9">
                  <c:v>2019.07.10</c:v>
                </c:pt>
                <c:pt idx="10">
                  <c:v>2019.07.11</c:v>
                </c:pt>
                <c:pt idx="11">
                  <c:v>2019.07.12</c:v>
                </c:pt>
                <c:pt idx="12">
                  <c:v>2019.07.13</c:v>
                </c:pt>
                <c:pt idx="13">
                  <c:v>2019.07.14</c:v>
                </c:pt>
                <c:pt idx="14">
                  <c:v>2019.07.15</c:v>
                </c:pt>
                <c:pt idx="15">
                  <c:v>2019.07.16</c:v>
                </c:pt>
                <c:pt idx="16">
                  <c:v>2019.07.17</c:v>
                </c:pt>
                <c:pt idx="17">
                  <c:v>2019.07.18</c:v>
                </c:pt>
                <c:pt idx="18">
                  <c:v>2019.07.19</c:v>
                </c:pt>
                <c:pt idx="19">
                  <c:v>2019.07.20</c:v>
                </c:pt>
                <c:pt idx="20">
                  <c:v>2019.07.21</c:v>
                </c:pt>
                <c:pt idx="21">
                  <c:v>2019.07.22</c:v>
                </c:pt>
                <c:pt idx="22">
                  <c:v>2019.07.23</c:v>
                </c:pt>
                <c:pt idx="23">
                  <c:v>2019.07.24</c:v>
                </c:pt>
                <c:pt idx="24">
                  <c:v>2019.07.25</c:v>
                </c:pt>
                <c:pt idx="25">
                  <c:v>2019.07.26</c:v>
                </c:pt>
                <c:pt idx="26">
                  <c:v>2019.07.27</c:v>
                </c:pt>
                <c:pt idx="27">
                  <c:v>2019.07.28</c:v>
                </c:pt>
                <c:pt idx="28">
                  <c:v>2019.07.29</c:v>
                </c:pt>
                <c:pt idx="29">
                  <c:v>2019.07.30</c:v>
                </c:pt>
              </c:strCache>
            </c:strRef>
          </c:cat>
          <c:val>
            <c:numRef>
              <c:f>환율추이JULY!$D$11:$D$40</c:f>
              <c:numCache>
                <c:formatCode>#,##0</c:formatCode>
                <c:ptCount val="30"/>
                <c:pt idx="0">
                  <c:v>23190</c:v>
                </c:pt>
                <c:pt idx="1">
                  <c:v>23175</c:v>
                </c:pt>
                <c:pt idx="2">
                  <c:v>23150</c:v>
                </c:pt>
                <c:pt idx="3">
                  <c:v>23160</c:v>
                </c:pt>
                <c:pt idx="4">
                  <c:v>23160</c:v>
                </c:pt>
                <c:pt idx="5">
                  <c:v>23160</c:v>
                </c:pt>
                <c:pt idx="6">
                  <c:v>23160</c:v>
                </c:pt>
                <c:pt idx="7">
                  <c:v>23170</c:v>
                </c:pt>
                <c:pt idx="8">
                  <c:v>23160</c:v>
                </c:pt>
                <c:pt idx="9">
                  <c:v>23130</c:v>
                </c:pt>
                <c:pt idx="10">
                  <c:v>23110</c:v>
                </c:pt>
                <c:pt idx="11">
                  <c:v>23115</c:v>
                </c:pt>
                <c:pt idx="12">
                  <c:v>23115</c:v>
                </c:pt>
                <c:pt idx="13">
                  <c:v>23115</c:v>
                </c:pt>
                <c:pt idx="14">
                  <c:v>23115</c:v>
                </c:pt>
                <c:pt idx="15">
                  <c:v>23115</c:v>
                </c:pt>
                <c:pt idx="16">
                  <c:v>23115</c:v>
                </c:pt>
                <c:pt idx="17">
                  <c:v>23135</c:v>
                </c:pt>
                <c:pt idx="18">
                  <c:v>23145</c:v>
                </c:pt>
                <c:pt idx="19">
                  <c:v>23145</c:v>
                </c:pt>
                <c:pt idx="20">
                  <c:v>23145</c:v>
                </c:pt>
                <c:pt idx="21">
                  <c:v>23150</c:v>
                </c:pt>
                <c:pt idx="22">
                  <c:v>23135</c:v>
                </c:pt>
                <c:pt idx="23">
                  <c:v>23130</c:v>
                </c:pt>
                <c:pt idx="24">
                  <c:v>23125</c:v>
                </c:pt>
                <c:pt idx="25">
                  <c:v>23125</c:v>
                </c:pt>
                <c:pt idx="26">
                  <c:v>23125</c:v>
                </c:pt>
                <c:pt idx="27">
                  <c:v>23125</c:v>
                </c:pt>
                <c:pt idx="28">
                  <c:v>23130</c:v>
                </c:pt>
                <c:pt idx="29">
                  <c:v>23120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413968"/>
        <c:axId val="473414528"/>
      </c:lineChart>
      <c:catAx>
        <c:axId val="473413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73414528"/>
        <c:crosses val="autoZero"/>
        <c:auto val="1"/>
        <c:lblAlgn val="ctr"/>
        <c:lblOffset val="100"/>
        <c:tickLblSkip val="10"/>
        <c:noMultiLvlLbl val="0"/>
      </c:catAx>
      <c:valAx>
        <c:axId val="473414528"/>
        <c:scaling>
          <c:orientation val="minMax"/>
          <c:min val="22500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73413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1116561249516"/>
          <c:y val="7.5820030403873681E-2"/>
          <c:w val="0.80414203347532376"/>
          <c:h val="0.81315665147069172"/>
        </c:manualLayout>
      </c:layout>
      <c:lineChart>
        <c:grouping val="standard"/>
        <c:varyColors val="0"/>
        <c:ser>
          <c:idx val="0"/>
          <c:order val="0"/>
          <c:tx>
            <c:strRef>
              <c:f>환율추이JUNE!$B$11:$B$40</c:f>
              <c:strCache>
                <c:ptCount val="30"/>
                <c:pt idx="0">
                  <c:v>2019.06.01</c:v>
                </c:pt>
                <c:pt idx="1">
                  <c:v>2019.06.02</c:v>
                </c:pt>
                <c:pt idx="2">
                  <c:v>2019.06.03</c:v>
                </c:pt>
                <c:pt idx="3">
                  <c:v>2019.06.04</c:v>
                </c:pt>
                <c:pt idx="4">
                  <c:v>2019.06.05</c:v>
                </c:pt>
                <c:pt idx="5">
                  <c:v>2019.06.06</c:v>
                </c:pt>
                <c:pt idx="6">
                  <c:v>2019.06.07</c:v>
                </c:pt>
                <c:pt idx="7">
                  <c:v>2019.06.08</c:v>
                </c:pt>
                <c:pt idx="8">
                  <c:v>2019.06.09</c:v>
                </c:pt>
                <c:pt idx="9">
                  <c:v>2019.06.10</c:v>
                </c:pt>
                <c:pt idx="10">
                  <c:v>2019.06.11</c:v>
                </c:pt>
                <c:pt idx="11">
                  <c:v>2019.06.12</c:v>
                </c:pt>
                <c:pt idx="12">
                  <c:v>2019.06.13</c:v>
                </c:pt>
                <c:pt idx="13">
                  <c:v>2019.06.14</c:v>
                </c:pt>
                <c:pt idx="14">
                  <c:v>2019.06.15</c:v>
                </c:pt>
                <c:pt idx="15">
                  <c:v>2019.06.16</c:v>
                </c:pt>
                <c:pt idx="16">
                  <c:v>2019.06.17</c:v>
                </c:pt>
                <c:pt idx="17">
                  <c:v>2019.06.18</c:v>
                </c:pt>
                <c:pt idx="18">
                  <c:v>2019.06.19</c:v>
                </c:pt>
                <c:pt idx="19">
                  <c:v>2019.06.20</c:v>
                </c:pt>
                <c:pt idx="20">
                  <c:v>2019.06.21</c:v>
                </c:pt>
                <c:pt idx="21">
                  <c:v>2019.06.22</c:v>
                </c:pt>
                <c:pt idx="22">
                  <c:v>2019.06.23</c:v>
                </c:pt>
                <c:pt idx="23">
                  <c:v>2019.06.24</c:v>
                </c:pt>
                <c:pt idx="24">
                  <c:v>2019.06.25</c:v>
                </c:pt>
                <c:pt idx="25">
                  <c:v>2019.06.26</c:v>
                </c:pt>
                <c:pt idx="26">
                  <c:v>2019.06.27</c:v>
                </c:pt>
                <c:pt idx="27">
                  <c:v>2019.06.28</c:v>
                </c:pt>
                <c:pt idx="28">
                  <c:v>2019.06.29</c:v>
                </c:pt>
                <c:pt idx="29">
                  <c:v>2019.06.30</c:v>
                </c:pt>
              </c:strCache>
            </c:strRef>
          </c:tx>
          <c:marker>
            <c:symbol val="none"/>
          </c:marker>
          <c:dPt>
            <c:idx val="5"/>
            <c:marker>
              <c:symbol val="circle"/>
              <c:size val="5"/>
              <c:spPr>
                <a:solidFill>
                  <a:srgbClr val="C00000"/>
                </a:solidFill>
              </c:spPr>
            </c:marker>
            <c:bubble3D val="0"/>
          </c:dPt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</c:spPr>
            </c:marker>
            <c:bubble3D val="0"/>
          </c:dPt>
          <c:dPt>
            <c:idx val="16"/>
            <c:marker>
              <c:symbol val="circle"/>
              <c:size val="5"/>
              <c:spPr>
                <a:solidFill>
                  <a:srgbClr val="C00000"/>
                </a:solidFill>
              </c:spPr>
            </c:marker>
            <c:bubble3D val="0"/>
          </c:dPt>
          <c:dLbls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환율추이JUNE!$B$11:$B$40</c:f>
              <c:strCache>
                <c:ptCount val="30"/>
                <c:pt idx="0">
                  <c:v>2019.06.01</c:v>
                </c:pt>
                <c:pt idx="1">
                  <c:v>2019.06.02</c:v>
                </c:pt>
                <c:pt idx="2">
                  <c:v>2019.06.03</c:v>
                </c:pt>
                <c:pt idx="3">
                  <c:v>2019.06.04</c:v>
                </c:pt>
                <c:pt idx="4">
                  <c:v>2019.06.05</c:v>
                </c:pt>
                <c:pt idx="5">
                  <c:v>2019.06.06</c:v>
                </c:pt>
                <c:pt idx="6">
                  <c:v>2019.06.07</c:v>
                </c:pt>
                <c:pt idx="7">
                  <c:v>2019.06.08</c:v>
                </c:pt>
                <c:pt idx="8">
                  <c:v>2019.06.09</c:v>
                </c:pt>
                <c:pt idx="9">
                  <c:v>2019.06.10</c:v>
                </c:pt>
                <c:pt idx="10">
                  <c:v>2019.06.11</c:v>
                </c:pt>
                <c:pt idx="11">
                  <c:v>2019.06.12</c:v>
                </c:pt>
                <c:pt idx="12">
                  <c:v>2019.06.13</c:v>
                </c:pt>
                <c:pt idx="13">
                  <c:v>2019.06.14</c:v>
                </c:pt>
                <c:pt idx="14">
                  <c:v>2019.06.15</c:v>
                </c:pt>
                <c:pt idx="15">
                  <c:v>2019.06.16</c:v>
                </c:pt>
                <c:pt idx="16">
                  <c:v>2019.06.17</c:v>
                </c:pt>
                <c:pt idx="17">
                  <c:v>2019.06.18</c:v>
                </c:pt>
                <c:pt idx="18">
                  <c:v>2019.06.19</c:v>
                </c:pt>
                <c:pt idx="19">
                  <c:v>2019.06.20</c:v>
                </c:pt>
                <c:pt idx="20">
                  <c:v>2019.06.21</c:v>
                </c:pt>
                <c:pt idx="21">
                  <c:v>2019.06.22</c:v>
                </c:pt>
                <c:pt idx="22">
                  <c:v>2019.06.23</c:v>
                </c:pt>
                <c:pt idx="23">
                  <c:v>2019.06.24</c:v>
                </c:pt>
                <c:pt idx="24">
                  <c:v>2019.06.25</c:v>
                </c:pt>
                <c:pt idx="25">
                  <c:v>2019.06.26</c:v>
                </c:pt>
                <c:pt idx="26">
                  <c:v>2019.06.27</c:v>
                </c:pt>
                <c:pt idx="27">
                  <c:v>2019.06.28</c:v>
                </c:pt>
                <c:pt idx="28">
                  <c:v>2019.06.29</c:v>
                </c:pt>
                <c:pt idx="29">
                  <c:v>2019.06.30</c:v>
                </c:pt>
              </c:strCache>
            </c:strRef>
          </c:cat>
          <c:val>
            <c:numRef>
              <c:f>환율추이JUNE!$C$11:$C$40</c:f>
              <c:numCache>
                <c:formatCode>#,##0</c:formatCode>
                <c:ptCount val="30"/>
                <c:pt idx="0">
                  <c:v>23500</c:v>
                </c:pt>
                <c:pt idx="1">
                  <c:v>23500</c:v>
                </c:pt>
                <c:pt idx="2">
                  <c:v>23495</c:v>
                </c:pt>
                <c:pt idx="3">
                  <c:v>23475</c:v>
                </c:pt>
                <c:pt idx="4">
                  <c:v>23485</c:v>
                </c:pt>
                <c:pt idx="5">
                  <c:v>23490</c:v>
                </c:pt>
                <c:pt idx="6">
                  <c:v>23490</c:v>
                </c:pt>
                <c:pt idx="7">
                  <c:v>23490</c:v>
                </c:pt>
                <c:pt idx="8">
                  <c:v>23490</c:v>
                </c:pt>
                <c:pt idx="9">
                  <c:v>23480</c:v>
                </c:pt>
                <c:pt idx="10">
                  <c:v>23430</c:v>
                </c:pt>
                <c:pt idx="11">
                  <c:v>23420</c:v>
                </c:pt>
                <c:pt idx="12">
                  <c:v>23410</c:v>
                </c:pt>
                <c:pt idx="13">
                  <c:v>23410</c:v>
                </c:pt>
                <c:pt idx="14">
                  <c:v>23410</c:v>
                </c:pt>
                <c:pt idx="15">
                  <c:v>23410</c:v>
                </c:pt>
                <c:pt idx="16">
                  <c:v>23410</c:v>
                </c:pt>
                <c:pt idx="17">
                  <c:v>23440</c:v>
                </c:pt>
                <c:pt idx="18">
                  <c:v>23395</c:v>
                </c:pt>
                <c:pt idx="19">
                  <c:v>23385</c:v>
                </c:pt>
                <c:pt idx="20">
                  <c:v>23385</c:v>
                </c:pt>
                <c:pt idx="21">
                  <c:v>23385</c:v>
                </c:pt>
                <c:pt idx="22">
                  <c:v>23385</c:v>
                </c:pt>
                <c:pt idx="23">
                  <c:v>23370</c:v>
                </c:pt>
                <c:pt idx="24">
                  <c:v>23380</c:v>
                </c:pt>
                <c:pt idx="25">
                  <c:v>23390</c:v>
                </c:pt>
                <c:pt idx="26">
                  <c:v>23390</c:v>
                </c:pt>
                <c:pt idx="27">
                  <c:v>23400</c:v>
                </c:pt>
                <c:pt idx="28">
                  <c:v>23400</c:v>
                </c:pt>
                <c:pt idx="29">
                  <c:v>23400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환율추이JUNE!$B$11:$B$40</c:f>
              <c:strCache>
                <c:ptCount val="30"/>
                <c:pt idx="0">
                  <c:v>2019.06.01</c:v>
                </c:pt>
                <c:pt idx="1">
                  <c:v>2019.06.02</c:v>
                </c:pt>
                <c:pt idx="2">
                  <c:v>2019.06.03</c:v>
                </c:pt>
                <c:pt idx="3">
                  <c:v>2019.06.04</c:v>
                </c:pt>
                <c:pt idx="4">
                  <c:v>2019.06.05</c:v>
                </c:pt>
                <c:pt idx="5">
                  <c:v>2019.06.06</c:v>
                </c:pt>
                <c:pt idx="6">
                  <c:v>2019.06.07</c:v>
                </c:pt>
                <c:pt idx="7">
                  <c:v>2019.06.08</c:v>
                </c:pt>
                <c:pt idx="8">
                  <c:v>2019.06.09</c:v>
                </c:pt>
                <c:pt idx="9">
                  <c:v>2019.06.10</c:v>
                </c:pt>
                <c:pt idx="10">
                  <c:v>2019.06.11</c:v>
                </c:pt>
                <c:pt idx="11">
                  <c:v>2019.06.12</c:v>
                </c:pt>
                <c:pt idx="12">
                  <c:v>2019.06.13</c:v>
                </c:pt>
                <c:pt idx="13">
                  <c:v>2019.06.14</c:v>
                </c:pt>
                <c:pt idx="14">
                  <c:v>2019.06.15</c:v>
                </c:pt>
                <c:pt idx="15">
                  <c:v>2019.06.16</c:v>
                </c:pt>
                <c:pt idx="16">
                  <c:v>2019.06.17</c:v>
                </c:pt>
                <c:pt idx="17">
                  <c:v>2019.06.18</c:v>
                </c:pt>
                <c:pt idx="18">
                  <c:v>2019.06.19</c:v>
                </c:pt>
                <c:pt idx="19">
                  <c:v>2019.06.20</c:v>
                </c:pt>
                <c:pt idx="20">
                  <c:v>2019.06.21</c:v>
                </c:pt>
                <c:pt idx="21">
                  <c:v>2019.06.22</c:v>
                </c:pt>
                <c:pt idx="22">
                  <c:v>2019.06.23</c:v>
                </c:pt>
                <c:pt idx="23">
                  <c:v>2019.06.24</c:v>
                </c:pt>
                <c:pt idx="24">
                  <c:v>2019.06.25</c:v>
                </c:pt>
                <c:pt idx="25">
                  <c:v>2019.06.26</c:v>
                </c:pt>
                <c:pt idx="26">
                  <c:v>2019.06.27</c:v>
                </c:pt>
                <c:pt idx="27">
                  <c:v>2019.06.28</c:v>
                </c:pt>
                <c:pt idx="28">
                  <c:v>2019.06.29</c:v>
                </c:pt>
                <c:pt idx="29">
                  <c:v>2019.06.30</c:v>
                </c:pt>
              </c:strCache>
            </c:strRef>
          </c:tx>
          <c:marker>
            <c:symbol val="none"/>
          </c:marker>
          <c:dPt>
            <c:idx val="3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</c:dPt>
          <c:dPt>
            <c:idx val="11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  <c:spPr>
              <a:ln>
                <a:solidFill>
                  <a:schemeClr val="accent2"/>
                </a:solidFill>
              </a:ln>
            </c:spPr>
          </c:dPt>
          <c:dPt>
            <c:idx val="19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</c:dPt>
          <c:dLbls>
            <c:dLbl>
              <c:idx val="4"/>
              <c:layout>
                <c:manualLayout>
                  <c:x val="-8.1127102964588527E-2"/>
                  <c:y val="-9.30749769457291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layout>
                <c:manualLayout>
                  <c:x val="-6.5997375328083988E-2"/>
                  <c:y val="-7.13062601344518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solidFill>
                        <a:schemeClr val="bg1"/>
                      </a:solidFill>
                    </a:ln>
                  </c:spPr>
                </c15:leaderLines>
              </c:ext>
            </c:extLst>
          </c:dLbls>
          <c:cat>
            <c:strRef>
              <c:f>환율추이JUNE!$B$11:$B$40</c:f>
              <c:strCache>
                <c:ptCount val="30"/>
                <c:pt idx="0">
                  <c:v>2019.06.01</c:v>
                </c:pt>
                <c:pt idx="1">
                  <c:v>2019.06.02</c:v>
                </c:pt>
                <c:pt idx="2">
                  <c:v>2019.06.03</c:v>
                </c:pt>
                <c:pt idx="3">
                  <c:v>2019.06.04</c:v>
                </c:pt>
                <c:pt idx="4">
                  <c:v>2019.06.05</c:v>
                </c:pt>
                <c:pt idx="5">
                  <c:v>2019.06.06</c:v>
                </c:pt>
                <c:pt idx="6">
                  <c:v>2019.06.07</c:v>
                </c:pt>
                <c:pt idx="7">
                  <c:v>2019.06.08</c:v>
                </c:pt>
                <c:pt idx="8">
                  <c:v>2019.06.09</c:v>
                </c:pt>
                <c:pt idx="9">
                  <c:v>2019.06.10</c:v>
                </c:pt>
                <c:pt idx="10">
                  <c:v>2019.06.11</c:v>
                </c:pt>
                <c:pt idx="11">
                  <c:v>2019.06.12</c:v>
                </c:pt>
                <c:pt idx="12">
                  <c:v>2019.06.13</c:v>
                </c:pt>
                <c:pt idx="13">
                  <c:v>2019.06.14</c:v>
                </c:pt>
                <c:pt idx="14">
                  <c:v>2019.06.15</c:v>
                </c:pt>
                <c:pt idx="15">
                  <c:v>2019.06.16</c:v>
                </c:pt>
                <c:pt idx="16">
                  <c:v>2019.06.17</c:v>
                </c:pt>
                <c:pt idx="17">
                  <c:v>2019.06.18</c:v>
                </c:pt>
                <c:pt idx="18">
                  <c:v>2019.06.19</c:v>
                </c:pt>
                <c:pt idx="19">
                  <c:v>2019.06.20</c:v>
                </c:pt>
                <c:pt idx="20">
                  <c:v>2019.06.21</c:v>
                </c:pt>
                <c:pt idx="21">
                  <c:v>2019.06.22</c:v>
                </c:pt>
                <c:pt idx="22">
                  <c:v>2019.06.23</c:v>
                </c:pt>
                <c:pt idx="23">
                  <c:v>2019.06.24</c:v>
                </c:pt>
                <c:pt idx="24">
                  <c:v>2019.06.25</c:v>
                </c:pt>
                <c:pt idx="25">
                  <c:v>2019.06.26</c:v>
                </c:pt>
                <c:pt idx="26">
                  <c:v>2019.06.27</c:v>
                </c:pt>
                <c:pt idx="27">
                  <c:v>2019.06.28</c:v>
                </c:pt>
                <c:pt idx="28">
                  <c:v>2019.06.29</c:v>
                </c:pt>
                <c:pt idx="29">
                  <c:v>2019.06.30</c:v>
                </c:pt>
              </c:strCache>
            </c:strRef>
          </c:cat>
          <c:val>
            <c:numRef>
              <c:f>환율추이JUNE!$D$11:$D$40</c:f>
              <c:numCache>
                <c:formatCode>#,##0</c:formatCode>
                <c:ptCount val="30"/>
                <c:pt idx="0">
                  <c:v>23340</c:v>
                </c:pt>
                <c:pt idx="1">
                  <c:v>23340</c:v>
                </c:pt>
                <c:pt idx="2">
                  <c:v>23330</c:v>
                </c:pt>
                <c:pt idx="3">
                  <c:v>23310</c:v>
                </c:pt>
                <c:pt idx="4">
                  <c:v>23315</c:v>
                </c:pt>
                <c:pt idx="5">
                  <c:v>23320</c:v>
                </c:pt>
                <c:pt idx="6">
                  <c:v>23320</c:v>
                </c:pt>
                <c:pt idx="7">
                  <c:v>23320</c:v>
                </c:pt>
                <c:pt idx="8">
                  <c:v>23320</c:v>
                </c:pt>
                <c:pt idx="9">
                  <c:v>23300</c:v>
                </c:pt>
                <c:pt idx="10">
                  <c:v>23270</c:v>
                </c:pt>
                <c:pt idx="11">
                  <c:v>23255</c:v>
                </c:pt>
                <c:pt idx="12">
                  <c:v>23250</c:v>
                </c:pt>
                <c:pt idx="13">
                  <c:v>23250</c:v>
                </c:pt>
                <c:pt idx="14">
                  <c:v>23250</c:v>
                </c:pt>
                <c:pt idx="15">
                  <c:v>23250</c:v>
                </c:pt>
                <c:pt idx="16">
                  <c:v>23250</c:v>
                </c:pt>
                <c:pt idx="17">
                  <c:v>23270</c:v>
                </c:pt>
                <c:pt idx="18">
                  <c:v>23230</c:v>
                </c:pt>
                <c:pt idx="19">
                  <c:v>23235</c:v>
                </c:pt>
                <c:pt idx="20">
                  <c:v>23225</c:v>
                </c:pt>
                <c:pt idx="21">
                  <c:v>23225</c:v>
                </c:pt>
                <c:pt idx="22">
                  <c:v>23225</c:v>
                </c:pt>
                <c:pt idx="23">
                  <c:v>23200</c:v>
                </c:pt>
                <c:pt idx="24">
                  <c:v>23210</c:v>
                </c:pt>
                <c:pt idx="25">
                  <c:v>23215</c:v>
                </c:pt>
                <c:pt idx="26">
                  <c:v>23230</c:v>
                </c:pt>
                <c:pt idx="27">
                  <c:v>23230</c:v>
                </c:pt>
                <c:pt idx="28">
                  <c:v>23230</c:v>
                </c:pt>
                <c:pt idx="29">
                  <c:v>23230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417888"/>
        <c:axId val="473418448"/>
      </c:lineChart>
      <c:catAx>
        <c:axId val="473417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73418448"/>
        <c:crosses val="autoZero"/>
        <c:auto val="1"/>
        <c:lblAlgn val="ctr"/>
        <c:lblOffset val="100"/>
        <c:tickLblSkip val="10"/>
        <c:noMultiLvlLbl val="0"/>
      </c:catAx>
      <c:valAx>
        <c:axId val="473418448"/>
        <c:scaling>
          <c:orientation val="minMax"/>
          <c:min val="22500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73417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1116561249516"/>
          <c:y val="7.5820030403873681E-2"/>
          <c:w val="0.80414203347532376"/>
          <c:h val="0.81315665147069172"/>
        </c:manualLayout>
      </c:layout>
      <c:lineChart>
        <c:grouping val="standard"/>
        <c:varyColors val="0"/>
        <c:ser>
          <c:idx val="0"/>
          <c:order val="0"/>
          <c:tx>
            <c:strRef>
              <c:f>환율추이MAY!$B$11:$B$41</c:f>
              <c:strCache>
                <c:ptCount val="31"/>
                <c:pt idx="0">
                  <c:v>2019.05.01</c:v>
                </c:pt>
                <c:pt idx="1">
                  <c:v>2019.05.02</c:v>
                </c:pt>
                <c:pt idx="2">
                  <c:v>2019.05.03</c:v>
                </c:pt>
                <c:pt idx="3">
                  <c:v>2019.05.04</c:v>
                </c:pt>
                <c:pt idx="4">
                  <c:v>2019.05.05</c:v>
                </c:pt>
                <c:pt idx="5">
                  <c:v>2019.05.06</c:v>
                </c:pt>
                <c:pt idx="6">
                  <c:v>2019.05.07</c:v>
                </c:pt>
                <c:pt idx="7">
                  <c:v>2019.05.08</c:v>
                </c:pt>
                <c:pt idx="8">
                  <c:v>2019.05.09</c:v>
                </c:pt>
                <c:pt idx="9">
                  <c:v>2019.05.10</c:v>
                </c:pt>
                <c:pt idx="10">
                  <c:v>2019.05.11</c:v>
                </c:pt>
                <c:pt idx="11">
                  <c:v>2019.05.12</c:v>
                </c:pt>
                <c:pt idx="12">
                  <c:v>2019.05.13</c:v>
                </c:pt>
                <c:pt idx="13">
                  <c:v>2019.05.14</c:v>
                </c:pt>
                <c:pt idx="14">
                  <c:v>2019.05.15</c:v>
                </c:pt>
                <c:pt idx="15">
                  <c:v>2019.05.16</c:v>
                </c:pt>
                <c:pt idx="16">
                  <c:v>2019.05.17</c:v>
                </c:pt>
                <c:pt idx="17">
                  <c:v>2019.05.18</c:v>
                </c:pt>
                <c:pt idx="18">
                  <c:v>2019.05.19</c:v>
                </c:pt>
                <c:pt idx="19">
                  <c:v>2019.05.20</c:v>
                </c:pt>
                <c:pt idx="20">
                  <c:v>2019.05.21</c:v>
                </c:pt>
                <c:pt idx="21">
                  <c:v>2019.05.22</c:v>
                </c:pt>
                <c:pt idx="22">
                  <c:v>2019.05.23</c:v>
                </c:pt>
                <c:pt idx="23">
                  <c:v>2019.05.24</c:v>
                </c:pt>
                <c:pt idx="24">
                  <c:v>2019.05.25</c:v>
                </c:pt>
                <c:pt idx="25">
                  <c:v>2019.05.26</c:v>
                </c:pt>
                <c:pt idx="26">
                  <c:v>2019.05.27</c:v>
                </c:pt>
                <c:pt idx="27">
                  <c:v>2019.05.28</c:v>
                </c:pt>
                <c:pt idx="28">
                  <c:v>2019.05.29</c:v>
                </c:pt>
                <c:pt idx="29">
                  <c:v>2019.05.30</c:v>
                </c:pt>
                <c:pt idx="30">
                  <c:v>2019.05.31</c:v>
                </c:pt>
              </c:strCache>
            </c:strRef>
          </c:tx>
          <c:marker>
            <c:symbol val="none"/>
          </c:marker>
          <c:dPt>
            <c:idx val="5"/>
            <c:marker>
              <c:symbol val="circle"/>
              <c:size val="5"/>
              <c:spPr>
                <a:solidFill>
                  <a:srgbClr val="C00000"/>
                </a:solidFill>
              </c:spPr>
            </c:marker>
            <c:bubble3D val="0"/>
          </c:dPt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</c:spPr>
            </c:marker>
            <c:bubble3D val="0"/>
          </c:dPt>
          <c:dPt>
            <c:idx val="16"/>
            <c:marker>
              <c:symbol val="circle"/>
              <c:size val="5"/>
              <c:spPr>
                <a:solidFill>
                  <a:srgbClr val="C00000"/>
                </a:solidFill>
              </c:spPr>
            </c:marker>
            <c:bubble3D val="0"/>
          </c:dPt>
          <c:dLbls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환율추이MAY!$B$11:$B$41</c:f>
              <c:strCache>
                <c:ptCount val="31"/>
                <c:pt idx="0">
                  <c:v>2019.05.01</c:v>
                </c:pt>
                <c:pt idx="1">
                  <c:v>2019.05.02</c:v>
                </c:pt>
                <c:pt idx="2">
                  <c:v>2019.05.03</c:v>
                </c:pt>
                <c:pt idx="3">
                  <c:v>2019.05.04</c:v>
                </c:pt>
                <c:pt idx="4">
                  <c:v>2019.05.05</c:v>
                </c:pt>
                <c:pt idx="5">
                  <c:v>2019.05.06</c:v>
                </c:pt>
                <c:pt idx="6">
                  <c:v>2019.05.07</c:v>
                </c:pt>
                <c:pt idx="7">
                  <c:v>2019.05.08</c:v>
                </c:pt>
                <c:pt idx="8">
                  <c:v>2019.05.09</c:v>
                </c:pt>
                <c:pt idx="9">
                  <c:v>2019.05.10</c:v>
                </c:pt>
                <c:pt idx="10">
                  <c:v>2019.05.11</c:v>
                </c:pt>
                <c:pt idx="11">
                  <c:v>2019.05.12</c:v>
                </c:pt>
                <c:pt idx="12">
                  <c:v>2019.05.13</c:v>
                </c:pt>
                <c:pt idx="13">
                  <c:v>2019.05.14</c:v>
                </c:pt>
                <c:pt idx="14">
                  <c:v>2019.05.15</c:v>
                </c:pt>
                <c:pt idx="15">
                  <c:v>2019.05.16</c:v>
                </c:pt>
                <c:pt idx="16">
                  <c:v>2019.05.17</c:v>
                </c:pt>
                <c:pt idx="17">
                  <c:v>2019.05.18</c:v>
                </c:pt>
                <c:pt idx="18">
                  <c:v>2019.05.19</c:v>
                </c:pt>
                <c:pt idx="19">
                  <c:v>2019.05.20</c:v>
                </c:pt>
                <c:pt idx="20">
                  <c:v>2019.05.21</c:v>
                </c:pt>
                <c:pt idx="21">
                  <c:v>2019.05.22</c:v>
                </c:pt>
                <c:pt idx="22">
                  <c:v>2019.05.23</c:v>
                </c:pt>
                <c:pt idx="23">
                  <c:v>2019.05.24</c:v>
                </c:pt>
                <c:pt idx="24">
                  <c:v>2019.05.25</c:v>
                </c:pt>
                <c:pt idx="25">
                  <c:v>2019.05.26</c:v>
                </c:pt>
                <c:pt idx="26">
                  <c:v>2019.05.27</c:v>
                </c:pt>
                <c:pt idx="27">
                  <c:v>2019.05.28</c:v>
                </c:pt>
                <c:pt idx="28">
                  <c:v>2019.05.29</c:v>
                </c:pt>
                <c:pt idx="29">
                  <c:v>2019.05.30</c:v>
                </c:pt>
                <c:pt idx="30">
                  <c:v>2019.05.31</c:v>
                </c:pt>
              </c:strCache>
            </c:strRef>
          </c:cat>
          <c:val>
            <c:numRef>
              <c:f>환율추이MAY!$C$11:$C$41</c:f>
              <c:numCache>
                <c:formatCode>#,##0</c:formatCode>
                <c:ptCount val="31"/>
                <c:pt idx="0">
                  <c:v>23350</c:v>
                </c:pt>
                <c:pt idx="1">
                  <c:v>23350</c:v>
                </c:pt>
                <c:pt idx="2">
                  <c:v>23335</c:v>
                </c:pt>
                <c:pt idx="3">
                  <c:v>23335</c:v>
                </c:pt>
                <c:pt idx="4">
                  <c:v>23335</c:v>
                </c:pt>
                <c:pt idx="5">
                  <c:v>23320</c:v>
                </c:pt>
                <c:pt idx="6">
                  <c:v>23370</c:v>
                </c:pt>
                <c:pt idx="7">
                  <c:v>23435</c:v>
                </c:pt>
                <c:pt idx="8">
                  <c:v>23480</c:v>
                </c:pt>
                <c:pt idx="9">
                  <c:v>23410</c:v>
                </c:pt>
                <c:pt idx="10">
                  <c:v>23410</c:v>
                </c:pt>
                <c:pt idx="11">
                  <c:v>23410</c:v>
                </c:pt>
                <c:pt idx="12">
                  <c:v>23375</c:v>
                </c:pt>
                <c:pt idx="13">
                  <c:v>23450</c:v>
                </c:pt>
                <c:pt idx="14">
                  <c:v>23415</c:v>
                </c:pt>
                <c:pt idx="15">
                  <c:v>23340</c:v>
                </c:pt>
                <c:pt idx="16">
                  <c:v>23390</c:v>
                </c:pt>
                <c:pt idx="17">
                  <c:v>23390</c:v>
                </c:pt>
                <c:pt idx="18">
                  <c:v>23390</c:v>
                </c:pt>
                <c:pt idx="19">
                  <c:v>23465</c:v>
                </c:pt>
                <c:pt idx="20">
                  <c:v>23480</c:v>
                </c:pt>
                <c:pt idx="21">
                  <c:v>23460</c:v>
                </c:pt>
                <c:pt idx="22">
                  <c:v>23460</c:v>
                </c:pt>
                <c:pt idx="23">
                  <c:v>23475</c:v>
                </c:pt>
                <c:pt idx="24">
                  <c:v>23475</c:v>
                </c:pt>
                <c:pt idx="25">
                  <c:v>23475</c:v>
                </c:pt>
                <c:pt idx="26">
                  <c:v>23475</c:v>
                </c:pt>
                <c:pt idx="27">
                  <c:v>23475</c:v>
                </c:pt>
                <c:pt idx="28">
                  <c:v>23490</c:v>
                </c:pt>
                <c:pt idx="29">
                  <c:v>23490</c:v>
                </c:pt>
                <c:pt idx="30">
                  <c:v>23500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환율추이MAY!$B$11:$B$41</c:f>
              <c:strCache>
                <c:ptCount val="31"/>
                <c:pt idx="0">
                  <c:v>2019.05.01</c:v>
                </c:pt>
                <c:pt idx="1">
                  <c:v>2019.05.02</c:v>
                </c:pt>
                <c:pt idx="2">
                  <c:v>2019.05.03</c:v>
                </c:pt>
                <c:pt idx="3">
                  <c:v>2019.05.04</c:v>
                </c:pt>
                <c:pt idx="4">
                  <c:v>2019.05.05</c:v>
                </c:pt>
                <c:pt idx="5">
                  <c:v>2019.05.06</c:v>
                </c:pt>
                <c:pt idx="6">
                  <c:v>2019.05.07</c:v>
                </c:pt>
                <c:pt idx="7">
                  <c:v>2019.05.08</c:v>
                </c:pt>
                <c:pt idx="8">
                  <c:v>2019.05.09</c:v>
                </c:pt>
                <c:pt idx="9">
                  <c:v>2019.05.10</c:v>
                </c:pt>
                <c:pt idx="10">
                  <c:v>2019.05.11</c:v>
                </c:pt>
                <c:pt idx="11">
                  <c:v>2019.05.12</c:v>
                </c:pt>
                <c:pt idx="12">
                  <c:v>2019.05.13</c:v>
                </c:pt>
                <c:pt idx="13">
                  <c:v>2019.05.14</c:v>
                </c:pt>
                <c:pt idx="14">
                  <c:v>2019.05.15</c:v>
                </c:pt>
                <c:pt idx="15">
                  <c:v>2019.05.16</c:v>
                </c:pt>
                <c:pt idx="16">
                  <c:v>2019.05.17</c:v>
                </c:pt>
                <c:pt idx="17">
                  <c:v>2019.05.18</c:v>
                </c:pt>
                <c:pt idx="18">
                  <c:v>2019.05.19</c:v>
                </c:pt>
                <c:pt idx="19">
                  <c:v>2019.05.20</c:v>
                </c:pt>
                <c:pt idx="20">
                  <c:v>2019.05.21</c:v>
                </c:pt>
                <c:pt idx="21">
                  <c:v>2019.05.22</c:v>
                </c:pt>
                <c:pt idx="22">
                  <c:v>2019.05.23</c:v>
                </c:pt>
                <c:pt idx="23">
                  <c:v>2019.05.24</c:v>
                </c:pt>
                <c:pt idx="24">
                  <c:v>2019.05.25</c:v>
                </c:pt>
                <c:pt idx="25">
                  <c:v>2019.05.26</c:v>
                </c:pt>
                <c:pt idx="26">
                  <c:v>2019.05.27</c:v>
                </c:pt>
                <c:pt idx="27">
                  <c:v>2019.05.28</c:v>
                </c:pt>
                <c:pt idx="28">
                  <c:v>2019.05.29</c:v>
                </c:pt>
                <c:pt idx="29">
                  <c:v>2019.05.30</c:v>
                </c:pt>
                <c:pt idx="30">
                  <c:v>2019.05.31</c:v>
                </c:pt>
              </c:strCache>
            </c:strRef>
          </c:tx>
          <c:marker>
            <c:symbol val="none"/>
          </c:marker>
          <c:dPt>
            <c:idx val="3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</c:dPt>
          <c:dPt>
            <c:idx val="11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  <c:spPr>
              <a:ln>
                <a:solidFill>
                  <a:schemeClr val="accent2"/>
                </a:solidFill>
              </a:ln>
            </c:spPr>
          </c:dPt>
          <c:dPt>
            <c:idx val="19"/>
            <c:marker>
              <c:symbol val="circle"/>
              <c:size val="5"/>
              <c:spPr>
                <a:solidFill>
                  <a:srgbClr val="00B050"/>
                </a:solidFill>
              </c:spPr>
            </c:marker>
            <c:bubble3D val="0"/>
          </c:dPt>
          <c:dLbls>
            <c:dLbl>
              <c:idx val="4"/>
              <c:layout>
                <c:manualLayout>
                  <c:x val="-8.1127102964588527E-2"/>
                  <c:y val="-9.30749769457291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layout>
                <c:manualLayout>
                  <c:x val="-6.5997375328083988E-2"/>
                  <c:y val="-7.13062601344518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solidFill>
                        <a:schemeClr val="bg1"/>
                      </a:solidFill>
                    </a:ln>
                  </c:spPr>
                </c15:leaderLines>
              </c:ext>
            </c:extLst>
          </c:dLbls>
          <c:cat>
            <c:strRef>
              <c:f>환율추이MAY!$B$11:$B$41</c:f>
              <c:strCache>
                <c:ptCount val="31"/>
                <c:pt idx="0">
                  <c:v>2019.05.01</c:v>
                </c:pt>
                <c:pt idx="1">
                  <c:v>2019.05.02</c:v>
                </c:pt>
                <c:pt idx="2">
                  <c:v>2019.05.03</c:v>
                </c:pt>
                <c:pt idx="3">
                  <c:v>2019.05.04</c:v>
                </c:pt>
                <c:pt idx="4">
                  <c:v>2019.05.05</c:v>
                </c:pt>
                <c:pt idx="5">
                  <c:v>2019.05.06</c:v>
                </c:pt>
                <c:pt idx="6">
                  <c:v>2019.05.07</c:v>
                </c:pt>
                <c:pt idx="7">
                  <c:v>2019.05.08</c:v>
                </c:pt>
                <c:pt idx="8">
                  <c:v>2019.05.09</c:v>
                </c:pt>
                <c:pt idx="9">
                  <c:v>2019.05.10</c:v>
                </c:pt>
                <c:pt idx="10">
                  <c:v>2019.05.11</c:v>
                </c:pt>
                <c:pt idx="11">
                  <c:v>2019.05.12</c:v>
                </c:pt>
                <c:pt idx="12">
                  <c:v>2019.05.13</c:v>
                </c:pt>
                <c:pt idx="13">
                  <c:v>2019.05.14</c:v>
                </c:pt>
                <c:pt idx="14">
                  <c:v>2019.05.15</c:v>
                </c:pt>
                <c:pt idx="15">
                  <c:v>2019.05.16</c:v>
                </c:pt>
                <c:pt idx="16">
                  <c:v>2019.05.17</c:v>
                </c:pt>
                <c:pt idx="17">
                  <c:v>2019.05.18</c:v>
                </c:pt>
                <c:pt idx="18">
                  <c:v>2019.05.19</c:v>
                </c:pt>
                <c:pt idx="19">
                  <c:v>2019.05.20</c:v>
                </c:pt>
                <c:pt idx="20">
                  <c:v>2019.05.21</c:v>
                </c:pt>
                <c:pt idx="21">
                  <c:v>2019.05.22</c:v>
                </c:pt>
                <c:pt idx="22">
                  <c:v>2019.05.23</c:v>
                </c:pt>
                <c:pt idx="23">
                  <c:v>2019.05.24</c:v>
                </c:pt>
                <c:pt idx="24">
                  <c:v>2019.05.25</c:v>
                </c:pt>
                <c:pt idx="25">
                  <c:v>2019.05.26</c:v>
                </c:pt>
                <c:pt idx="26">
                  <c:v>2019.05.27</c:v>
                </c:pt>
                <c:pt idx="27">
                  <c:v>2019.05.28</c:v>
                </c:pt>
                <c:pt idx="28">
                  <c:v>2019.05.29</c:v>
                </c:pt>
                <c:pt idx="29">
                  <c:v>2019.05.30</c:v>
                </c:pt>
                <c:pt idx="30">
                  <c:v>2019.05.31</c:v>
                </c:pt>
              </c:strCache>
            </c:strRef>
          </c:cat>
          <c:val>
            <c:numRef>
              <c:f>환율추이MAY!$D$11:$D$41</c:f>
              <c:numCache>
                <c:formatCode>#,##0</c:formatCode>
                <c:ptCount val="31"/>
                <c:pt idx="0">
                  <c:v>23210</c:v>
                </c:pt>
                <c:pt idx="1">
                  <c:v>23210</c:v>
                </c:pt>
                <c:pt idx="2">
                  <c:v>23185</c:v>
                </c:pt>
                <c:pt idx="3">
                  <c:v>23185</c:v>
                </c:pt>
                <c:pt idx="4">
                  <c:v>23185</c:v>
                </c:pt>
                <c:pt idx="5">
                  <c:v>23180</c:v>
                </c:pt>
                <c:pt idx="6">
                  <c:v>23235</c:v>
                </c:pt>
                <c:pt idx="7">
                  <c:v>23300</c:v>
                </c:pt>
                <c:pt idx="8">
                  <c:v>23330</c:v>
                </c:pt>
                <c:pt idx="9">
                  <c:v>23265</c:v>
                </c:pt>
                <c:pt idx="10">
                  <c:v>23265</c:v>
                </c:pt>
                <c:pt idx="11">
                  <c:v>23265</c:v>
                </c:pt>
                <c:pt idx="12">
                  <c:v>23225</c:v>
                </c:pt>
                <c:pt idx="13">
                  <c:v>23285</c:v>
                </c:pt>
                <c:pt idx="14">
                  <c:v>23265</c:v>
                </c:pt>
                <c:pt idx="15">
                  <c:v>23200</c:v>
                </c:pt>
                <c:pt idx="16">
                  <c:v>23250</c:v>
                </c:pt>
                <c:pt idx="17">
                  <c:v>23250</c:v>
                </c:pt>
                <c:pt idx="18">
                  <c:v>23250</c:v>
                </c:pt>
                <c:pt idx="19">
                  <c:v>23325</c:v>
                </c:pt>
                <c:pt idx="20">
                  <c:v>23330</c:v>
                </c:pt>
                <c:pt idx="21">
                  <c:v>23310</c:v>
                </c:pt>
                <c:pt idx="22">
                  <c:v>23310</c:v>
                </c:pt>
                <c:pt idx="23">
                  <c:v>23310</c:v>
                </c:pt>
                <c:pt idx="24">
                  <c:v>23310</c:v>
                </c:pt>
                <c:pt idx="25">
                  <c:v>23310</c:v>
                </c:pt>
                <c:pt idx="26">
                  <c:v>23310</c:v>
                </c:pt>
                <c:pt idx="27">
                  <c:v>23310</c:v>
                </c:pt>
                <c:pt idx="28">
                  <c:v>23320</c:v>
                </c:pt>
                <c:pt idx="29">
                  <c:v>23320</c:v>
                </c:pt>
                <c:pt idx="30">
                  <c:v>23340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421808"/>
        <c:axId val="473422368"/>
      </c:lineChart>
      <c:catAx>
        <c:axId val="47342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73422368"/>
        <c:crosses val="autoZero"/>
        <c:auto val="1"/>
        <c:lblAlgn val="ctr"/>
        <c:lblOffset val="100"/>
        <c:tickLblSkip val="10"/>
        <c:noMultiLvlLbl val="0"/>
      </c:catAx>
      <c:valAx>
        <c:axId val="473422368"/>
        <c:scaling>
          <c:orientation val="minMax"/>
          <c:min val="22500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73421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8</xdr:row>
      <xdr:rowOff>142875</xdr:rowOff>
    </xdr:from>
    <xdr:to>
      <xdr:col>11</xdr:col>
      <xdr:colOff>381000</xdr:colOff>
      <xdr:row>21</xdr:row>
      <xdr:rowOff>28574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8</xdr:row>
      <xdr:rowOff>142875</xdr:rowOff>
    </xdr:from>
    <xdr:to>
      <xdr:col>11</xdr:col>
      <xdr:colOff>381000</xdr:colOff>
      <xdr:row>21</xdr:row>
      <xdr:rowOff>28574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8</xdr:row>
      <xdr:rowOff>142875</xdr:rowOff>
    </xdr:from>
    <xdr:to>
      <xdr:col>11</xdr:col>
      <xdr:colOff>381000</xdr:colOff>
      <xdr:row>21</xdr:row>
      <xdr:rowOff>28574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8</xdr:row>
      <xdr:rowOff>142875</xdr:rowOff>
    </xdr:from>
    <xdr:to>
      <xdr:col>11</xdr:col>
      <xdr:colOff>381000</xdr:colOff>
      <xdr:row>21</xdr:row>
      <xdr:rowOff>28574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8</xdr:row>
      <xdr:rowOff>142875</xdr:rowOff>
    </xdr:from>
    <xdr:to>
      <xdr:col>11</xdr:col>
      <xdr:colOff>381000</xdr:colOff>
      <xdr:row>21</xdr:row>
      <xdr:rowOff>28574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8</xdr:row>
      <xdr:rowOff>142875</xdr:rowOff>
    </xdr:from>
    <xdr:to>
      <xdr:col>11</xdr:col>
      <xdr:colOff>381000</xdr:colOff>
      <xdr:row>21</xdr:row>
      <xdr:rowOff>28574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8</xdr:row>
      <xdr:rowOff>142875</xdr:rowOff>
    </xdr:from>
    <xdr:to>
      <xdr:col>11</xdr:col>
      <xdr:colOff>381000</xdr:colOff>
      <xdr:row>21</xdr:row>
      <xdr:rowOff>28574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8</xdr:row>
      <xdr:rowOff>142875</xdr:rowOff>
    </xdr:from>
    <xdr:to>
      <xdr:col>11</xdr:col>
      <xdr:colOff>381000</xdr:colOff>
      <xdr:row>21</xdr:row>
      <xdr:rowOff>28574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5224;&#44417;&#54788;&#48120;\&#51204;&#52404;&#44277;&#51648;\&#50641;&#49472;\&#51648;&#44553;&#45236;&#50669;&#49436;(&#50864;&#47532;ETI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dministrator\My%20Documents\&#44060;&#51064;\&#52280;&#44256;&#51088;&#47308;\051231%20&#44228;&#51221;&#47749;&#49464;(&#44592;&#52488;&#51088;&#47308;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&#49457;&#51652;\&#54924;&#44228;\2007&#48152;&#44592;(&#49340;&#51068;)\My%20Documents\My%20Work\2006\&#52264;&#48148;&#51060;&#50724;&#53581;\AP%20CHA%20FY2006%20YB%20Lee%20070228(&#52572;&#51333;final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FA\SUNSYSTEM\QnARptBuild_POL\VAS%20report\VAS_POLRPT_V5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2\My%20Documents\Documents%20and%20Settings\mycom\Templates\07&#45380;3&#50900;\2007\Documents%20and%20Settings\Administrator\Local%20Settings\Temporary%20Internet%20Files\Content.IE5\2HRWTSFQ\&#50641;&#49472;&#49436;&#49885;\&#44277;&#49324;&#44592;&#53440;form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\yunheekim\&#50629;&#47924;&#44288;&#47144;\SOP%20&#51228;&#51089;\&#53685;&#54633;&#53580;&#51060;&#48660;4\&#53685;&#54633;TABL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0689;&#50868;\C\EXCEL\&#51060;&#49324;&#49549;&#48372;\6&#50900;&#49549;&#48372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dministrator\My%20Documents\&#51221;&#44592;&#48372;&#44256;\M-0504\M-0504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devmaster_5\a070_&#25216;&#34899;\04_&#31532;&#65298;&#12503;&#12525;&#12475;&#12473;G\&#12503;&#12525;&#12475;&#12473;&#31649;&#29702;&#12487;&#12540;&#12479;\&#65412;&#65431;&#65421;&#65438;&#65431;&#65392;\&#12525;&#12483;&#12488;&#12488;&#12521;&#12505;&#12521;&#12540;&#20316;&#25104;&#12484;&#12540;&#12523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%20Minh%20Ngoc\AppData\Local\Aura\6.0\Files\103\AF\f302a0f0-eee2-4aa6-8097-137f5474f9ad000000000000000003052129\f302a0f0-eee2-4aa6-8097-137f5474f9ad.xlsm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guyen%20quoc%20viet\AppData\Local\Aura\6.0\Files\15\AF\cf1a75fc-db89-4f4f-a153-ce0f9c12d3b8000000000000000001071172\cf1a75fc-db89-4f4f-a153-ce0f9c12d3b8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TAEYOUNG\AUDIT\SAMWONFA\ANALYTIC.WK4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baron004\Documents\Methodology\Base%20car\Canada\Work%20to%20be%20done\2014%20IFRS%20PPE%20Templates\20140328%20-%20Test%20additions%20-%20Property,%20plant%20and%20equipment%20(wToD2014a)(IFRS).xlsm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\Local%20Settings\Temporary%20Internet%20Files\Content.IE5\8PYF8PQ3\SINGLE\OFFICE40\temp\Packing%20Material\&#51652;&#44277;&#49457;&#54805;-&#51060;&#48373;-&#54217;&#54637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0689;&#50868;\C\WORK\&#51060;&#49324;&#49549;&#48372;\&#54616;&#48152;&#45824;&#52293;\&#54616;&#48152;&#45824;&#52293;\&#49324;&#51109;96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4788;&#48176;\Documents%20and%20Settings\mySingle\Temp\mySingle\Temp\SEC-COD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&#45824;&#50689;&#54252;&#51109;\My%20Documents\work-&#49436;&#51068;\&#51068;&#49340;\&#51068;&#49340;&#54788;&#44552;&#55120;&#47492;&#54364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2\My%20Documents\Documents%20and%20Settings\mycom\Templates\07&#45380;3&#50900;\2007\&#50641;&#49472;&#49436;&#49885;\&#44277;&#49324;&#44592;&#53440;form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HK\&#44204;&#51201;&#49436;\&#50976;&#45768;&#49480;(&#51452;)\2.&#45432;&#47924;\2004&#45380;%20&#44553;&#50668;\5.&#51068;&#50857;&#51649;&#44553;&#50668;\&#46020;&#44553;&#48708;&#52509;&#44292;\&#44221;&#50689;&#44228;&#54925;(2003)\&#48512;&#49436;&#48324;&#50868;&#50689;&#44228;&#54925;\2002&#45380;%20%20&#54788;&#51116;%20%20&#51652;&#54665;&#48516;&#46308;\&#50900;&#48324;%20&#49892;&#51201;\Documents%20and%20Settings\&#44608;&#51456;&#48276;\&#48148;&#53461;%20&#54868;&#47732;\02&#49444;&#48708;&#47928;&#49436;\2002&#45380;%20&#49892;&#51201;\&#50896;&#44032;&#51208;&#44048;\2002&#45380;%20&#44592;&#49696;&#50689;&#50629;&#48512;%20&#50896;&#44032;&#51208;&#44048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0885;\&#49436;&#48708;&#49828;\QA\&#48372;&#44256;&#49436;\&#54408;&#51656;&#44060;&#49440;\&#44033;&#49324;&#48324;&#48516;&#49437;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nc\shareddocs\&#50640;&#54532;&#50644;&#50472;\F&amp;C%20&#49324;&#50629;&#44228;&#54925;\&#44553;&#50668;&#44288;&#47532;\2009.01\4&#50900;\&#44553;&#50668;&#44288;&#47532;(12&#50900;)-&#51648;&#44553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50641;&#49472;\&#50641;&#49472;&#49368;\&#51068;&#50857;&#51649;&#44553;&#50668;&#47749;&#49464;&#49436;_&#52636;&#47141;&#50857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888;&#44592;&#54984;73.149\C\&#49888;&#44592;&#54984;\99&#44208;&#49328;&#49436;\&#44208;&#49328;05-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2001&#51473;&#49328;&#52789;&#49464;&#44221;&#44048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My%20Documents\DANIEL\&#50900;&#44036;PROOF\FRDispute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44397;&#45236;&#54032;&#47588;&#44288;&#47532;\&#47588;&#52636;\&#47784;&#48148;&#51068;\04&#45380;&#44221;&#50689;\03&#45380;7&#50900;\&#51060;&#53685;%200710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KET\&#49340;&#54868;95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orary%20Internet%20Files\Content.IE5\O1QNOPMN\&#54028;&#44204;&#51649;&#48277;&#47456;\&#44221;&#50689;&#44228;&#54925;(2003)\&#48512;&#49436;&#48324;&#50868;&#50689;&#44228;&#54925;\2002&#45380;%20%20&#54788;&#51116;%20%20&#51652;&#54665;&#48516;&#46308;\&#50900;&#48324;%20&#49892;&#51201;\Documents%20and%20Settings\&#44608;&#51456;&#48276;\&#48148;&#53461;%20&#54868;&#47732;\02&#49444;&#48708;&#47928;&#49436;\2002&#45380;%20&#49892;&#51201;\&#50896;&#44032;&#51208;&#44048;\2002&#45380;%20&#44592;&#49696;&#50689;&#50629;&#48512;%20&#50896;&#44032;&#51208;&#44048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6129\&#44256;&#50689;&#48372;&#51068;&#48152;\98&#50672;&#47568;&#44208;&#49328;\My%20Documents\IPIC\A&#44256;&#50689;&#48372;\IPIC\9806&#44208;&#49328;\WORK\RAW\RAW9701\RAW970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Flower\&#48148;&#53461;%20&#54868;&#47732;\&#50752;&#51060;&#49556;%20-%2010&#50900;15&#51068;&#44540;&#53468;&#54869;&#51064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&#54620;&#49436;&#51228;&#50557;\A&#51312;&#49436;-&#54620;&#49436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\yunheekim\&#44397;&#45236;&#54032;&#47588;&#44288;&#47532;\&#47588;&#52636;\&#47784;&#48148;&#51068;\04&#45380;&#44221;&#50689;\03&#45380;7&#50900;\&#51060;&#53685;%200710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\yunheekim\mySingle\Temp\03&#45380;7&#50900;\&#51060;&#53685;%2007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AEYOUNG\AUDIT\SAMWONFA\ANALYTIC.WK4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4&#44592;&#44032;\2&#44592;&#44032;\&#51221;&#49440;&#50689;\6&#49888;&#44553;&#50668;\&#51649;&#51217;&#44553;&#50668;&#44592;&#51456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&#48516;&#44592;&#44048;&#49324;&#51088;&#47308;\&#48148;&#53461;&#54868;&#47732;2&#48264;\&#44260;&#51460;&#48149;&#51060;\My%20Documents\2000&#45380;&#46020;%20&#54924;&#44228;&#44048;&#49324;&#51088;&#47308;\My%20Documents\DANIEL\&#50900;&#44036;PROOF\FRDispute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&#49457;&#51652;C&amp;C\&#51473;&#44036;&#44048;&#49324;-&#46300;&#47548;&#46972;&#51064;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phonse321\&#35373;&#35336;&#37096;\&#20491;&#20154;&#12501;&#12457;&#12523;&#12480;\ykobayashi\J93,MEC&#35413;&#20385;\J93&#65421;&#65438;&#65393;&#65409;&#65391;&#65420;&#65439;,MEC&#35413;&#20385;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phonse321\&#35373;&#35336;&#37096;\&#20491;&#20154;&#12501;&#12457;&#12523;&#12480;\ykobayashi\J93,MEC&#35413;&#20385;\J88(3&#35430;)&#35413;&#20385;\J88(3&#35430;)&#35413;&#20385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191130_Monthly_cash_follow_191204%20Ms.Ngoc%20giao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053;&#49437;&#44396;\CVC5&#50900;\i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\Local%20Settings\Temporary%20Internet%20Files\Content.IE5\8PYF8PQ3\D\mlcc\MLCC%20SIZE\04.07\mlcc&#36067;&#20986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choi.mis.hsnet/&#48149;&#51116;&#44428;/MY/&#48512;&#46041;&#50500;&#49328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S201208030655\AppData\Local\Microsoft\Windows\Temporary%20Internet%20Files\Content.IE5\RRTM5IBQ\Samilwork\&#44536;&#47000;&#53581;\2001\&#51312;&#51333;&#50689;3\&#44048;&#49324;&#48372;&#44256;&#49436;\97%20Draft\KET\&#49340;&#54868;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&#44860;&#51413;CZ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설정"/>
      <sheetName val="안내"/>
      <sheetName val="임금기준"/>
      <sheetName val="사원명부"/>
      <sheetName val="급여등록"/>
      <sheetName val="급여대장"/>
      <sheetName val="급여명세서"/>
    </sheetNames>
    <sheetDataSet>
      <sheetData sheetId="0" refreshError="1"/>
      <sheetData sheetId="1" refreshError="1"/>
      <sheetData sheetId="2" refreshError="1">
        <row r="8">
          <cell r="C8" t="str">
            <v>사원(女)</v>
          </cell>
        </row>
        <row r="9">
          <cell r="C9" t="str">
            <v>사원(男)</v>
          </cell>
        </row>
        <row r="10">
          <cell r="C10" t="str">
            <v>사원(여자)</v>
          </cell>
        </row>
        <row r="11">
          <cell r="C11" t="str">
            <v>사원(여)</v>
          </cell>
        </row>
      </sheetData>
      <sheetData sheetId="3" refreshError="1"/>
      <sheetData sheetId="4" refreshError="1">
        <row r="4">
          <cell r="B4" t="str">
            <v>성명</v>
          </cell>
          <cell r="F4" t="str">
            <v>직급</v>
          </cell>
          <cell r="G4" t="str">
            <v>사원(여)</v>
          </cell>
        </row>
        <row r="5">
          <cell r="B5" t="str">
            <v>사원번호</v>
          </cell>
          <cell r="D5" t="str">
            <v>ETI-58</v>
          </cell>
          <cell r="F5" t="str">
            <v>지급계좌</v>
          </cell>
          <cell r="G5" t="str">
            <v>국민 247-24-0004-376</v>
          </cell>
        </row>
        <row r="6">
          <cell r="B6" t="str">
            <v>소속</v>
          </cell>
          <cell r="D6" t="str">
            <v>미성</v>
          </cell>
        </row>
        <row r="8">
          <cell r="B8" t="str">
            <v>지급합계</v>
          </cell>
          <cell r="D8" t="str">
            <v>공제합계</v>
          </cell>
          <cell r="H8" t="str">
            <v>차감지급액</v>
          </cell>
        </row>
        <row r="11">
          <cell r="B11" t="str">
            <v>근태내역</v>
          </cell>
          <cell r="C11" t="str">
            <v>출근</v>
          </cell>
          <cell r="D11" t="str">
            <v>결근</v>
          </cell>
          <cell r="E11" t="str">
            <v>지각,조퇴</v>
          </cell>
          <cell r="F11" t="str">
            <v>연차일수</v>
          </cell>
        </row>
        <row r="13">
          <cell r="C13" t="str">
            <v>정상근무시간</v>
          </cell>
          <cell r="D13" t="str">
            <v>잔업(125%)시간</v>
          </cell>
          <cell r="E13" t="str">
            <v>잔업(150%)시간</v>
          </cell>
          <cell r="F13" t="str">
            <v>심야근무시간</v>
          </cell>
          <cell r="G13" t="str">
            <v>휴일근무시간</v>
          </cell>
        </row>
        <row r="14">
          <cell r="C14">
            <v>88</v>
          </cell>
          <cell r="G14">
            <v>27</v>
          </cell>
        </row>
        <row r="16">
          <cell r="B16" t="str">
            <v>급여내역</v>
          </cell>
          <cell r="C16" t="str">
            <v>교통비보조</v>
          </cell>
          <cell r="D16" t="str">
            <v>근속수당</v>
          </cell>
          <cell r="E16" t="str">
            <v>파견수당</v>
          </cell>
          <cell r="F16" t="str">
            <v>직책수당</v>
          </cell>
          <cell r="G16" t="str">
            <v>가족수당</v>
          </cell>
          <cell r="H16" t="str">
            <v>만근수당</v>
          </cell>
        </row>
        <row r="18">
          <cell r="C18" t="str">
            <v>식비보조</v>
          </cell>
          <cell r="D18" t="str">
            <v>차량보조</v>
          </cell>
          <cell r="E18" t="str">
            <v>소급분</v>
          </cell>
          <cell r="F18" t="str">
            <v>상여금</v>
          </cell>
          <cell r="G18" t="str">
            <v>선퇴직금</v>
          </cell>
        </row>
        <row r="20">
          <cell r="C20" t="str">
            <v>기본급</v>
          </cell>
          <cell r="D20" t="str">
            <v>잔업수당(125%)</v>
          </cell>
          <cell r="E20" t="str">
            <v>잔업수당(150%)</v>
          </cell>
          <cell r="F20" t="str">
            <v>심야수당</v>
          </cell>
          <cell r="G20" t="str">
            <v>휴일수당</v>
          </cell>
          <cell r="H20" t="str">
            <v>기타</v>
          </cell>
        </row>
        <row r="23">
          <cell r="B23" t="str">
            <v>공제</v>
          </cell>
          <cell r="C23" t="str">
            <v>갑근세</v>
          </cell>
          <cell r="D23" t="str">
            <v>주민세</v>
          </cell>
          <cell r="E23" t="str">
            <v>국민연금</v>
          </cell>
          <cell r="F23" t="str">
            <v>건강보험</v>
          </cell>
          <cell r="G23" t="str">
            <v>고용 보험</v>
          </cell>
        </row>
        <row r="26">
          <cell r="C26" t="str">
            <v>보증보험</v>
          </cell>
          <cell r="D26" t="str">
            <v>결근,지각,조퇴</v>
          </cell>
          <cell r="E26" t="str">
            <v>가불금</v>
          </cell>
          <cell r="F26" t="str">
            <v>기타</v>
          </cell>
        </row>
      </sheetData>
      <sheetData sheetId="5" refreshError="1">
        <row r="5">
          <cell r="C5" t="str">
            <v>김옥란</v>
          </cell>
          <cell r="D5" t="str">
            <v>ETI-01</v>
          </cell>
        </row>
        <row r="6">
          <cell r="C6" t="str">
            <v>임동옥</v>
          </cell>
          <cell r="D6" t="str">
            <v>ETI-02</v>
          </cell>
        </row>
        <row r="7">
          <cell r="C7" t="str">
            <v>윤영희</v>
          </cell>
          <cell r="D7" t="str">
            <v>ETI-03</v>
          </cell>
        </row>
        <row r="8">
          <cell r="C8" t="str">
            <v>양숙영</v>
          </cell>
          <cell r="D8" t="str">
            <v>ETI-04</v>
          </cell>
        </row>
        <row r="9">
          <cell r="C9" t="str">
            <v>박선녀</v>
          </cell>
          <cell r="D9" t="str">
            <v>ETI-05</v>
          </cell>
        </row>
        <row r="10">
          <cell r="C10" t="str">
            <v>서동민</v>
          </cell>
          <cell r="D10" t="str">
            <v>ETI-06</v>
          </cell>
        </row>
        <row r="11">
          <cell r="C11" t="str">
            <v>김희선</v>
          </cell>
          <cell r="D11" t="str">
            <v>ETI-07</v>
          </cell>
        </row>
        <row r="12">
          <cell r="C12" t="str">
            <v>정은애</v>
          </cell>
          <cell r="D12" t="str">
            <v>ETI-08</v>
          </cell>
        </row>
        <row r="13">
          <cell r="C13" t="str">
            <v>장미영</v>
          </cell>
          <cell r="D13" t="str">
            <v>ETI-09</v>
          </cell>
        </row>
        <row r="14">
          <cell r="C14" t="str">
            <v>박해란</v>
          </cell>
          <cell r="D14" t="str">
            <v>ETI-10</v>
          </cell>
        </row>
        <row r="15">
          <cell r="C15" t="str">
            <v>윤영란</v>
          </cell>
          <cell r="D15" t="str">
            <v>ETI-11</v>
          </cell>
        </row>
        <row r="16">
          <cell r="C16" t="str">
            <v>박명남</v>
          </cell>
          <cell r="D16" t="str">
            <v>ETI-12</v>
          </cell>
        </row>
        <row r="17">
          <cell r="C17" t="str">
            <v>정태주</v>
          </cell>
          <cell r="D17" t="str">
            <v>ETI-13</v>
          </cell>
        </row>
        <row r="18">
          <cell r="C18" t="str">
            <v>이미선</v>
          </cell>
          <cell r="D18" t="str">
            <v>ETI-14</v>
          </cell>
        </row>
        <row r="19">
          <cell r="C19" t="str">
            <v>최은순</v>
          </cell>
          <cell r="D19" t="str">
            <v>ETI-15</v>
          </cell>
        </row>
        <row r="20">
          <cell r="C20" t="str">
            <v>김희정</v>
          </cell>
          <cell r="D20" t="str">
            <v>ETI-16</v>
          </cell>
        </row>
        <row r="21">
          <cell r="C21" t="str">
            <v>박지혜</v>
          </cell>
          <cell r="D21" t="str">
            <v>ETI-17</v>
          </cell>
        </row>
        <row r="22">
          <cell r="C22" t="str">
            <v>박화리</v>
          </cell>
          <cell r="D22" t="str">
            <v>ETI-18</v>
          </cell>
        </row>
        <row r="23">
          <cell r="C23" t="str">
            <v>장정화</v>
          </cell>
          <cell r="D23" t="str">
            <v>ETI-19</v>
          </cell>
        </row>
        <row r="24">
          <cell r="C24" t="str">
            <v>박진아</v>
          </cell>
          <cell r="D24" t="str">
            <v>ETI-20</v>
          </cell>
        </row>
        <row r="25">
          <cell r="C25" t="str">
            <v>현홍여</v>
          </cell>
          <cell r="D25" t="str">
            <v>ETI-21</v>
          </cell>
        </row>
        <row r="26">
          <cell r="C26" t="str">
            <v>이경아</v>
          </cell>
          <cell r="D26" t="str">
            <v>ETI-22</v>
          </cell>
        </row>
        <row r="27">
          <cell r="C27" t="str">
            <v>최윤정</v>
          </cell>
          <cell r="D27" t="str">
            <v>ETI-23</v>
          </cell>
        </row>
        <row r="28">
          <cell r="C28" t="str">
            <v>최점미</v>
          </cell>
          <cell r="D28" t="str">
            <v>ETI-24</v>
          </cell>
        </row>
        <row r="29">
          <cell r="C29" t="str">
            <v>홍춘화</v>
          </cell>
          <cell r="D29" t="str">
            <v>ETI-25</v>
          </cell>
        </row>
        <row r="30">
          <cell r="C30" t="str">
            <v>홍은영</v>
          </cell>
          <cell r="D30" t="str">
            <v>ETI-26</v>
          </cell>
        </row>
        <row r="31">
          <cell r="C31" t="str">
            <v>윤정숙</v>
          </cell>
          <cell r="D31" t="str">
            <v>ETI-27</v>
          </cell>
        </row>
        <row r="32">
          <cell r="C32" t="str">
            <v>윤혜영</v>
          </cell>
          <cell r="D32" t="str">
            <v>ETI-28</v>
          </cell>
        </row>
        <row r="33">
          <cell r="C33" t="str">
            <v>박윤미</v>
          </cell>
          <cell r="D33" t="str">
            <v>ETI-29</v>
          </cell>
        </row>
        <row r="34">
          <cell r="C34" t="str">
            <v>김보람</v>
          </cell>
          <cell r="D34" t="str">
            <v>ETI-30</v>
          </cell>
        </row>
        <row r="35">
          <cell r="C35" t="str">
            <v>한숙</v>
          </cell>
          <cell r="D35" t="str">
            <v>ETI-31</v>
          </cell>
        </row>
        <row r="36">
          <cell r="C36" t="str">
            <v>박선혜</v>
          </cell>
          <cell r="D36" t="str">
            <v>ETI-32</v>
          </cell>
        </row>
        <row r="37">
          <cell r="C37" t="str">
            <v>정재영</v>
          </cell>
          <cell r="D37" t="str">
            <v>ETI-33</v>
          </cell>
        </row>
        <row r="38">
          <cell r="C38" t="str">
            <v>강화정</v>
          </cell>
          <cell r="D38" t="str">
            <v>ETI-34</v>
          </cell>
        </row>
        <row r="39">
          <cell r="C39" t="str">
            <v>이경훈</v>
          </cell>
          <cell r="D39" t="str">
            <v>ETI-35</v>
          </cell>
        </row>
        <row r="40">
          <cell r="C40" t="str">
            <v>안동준</v>
          </cell>
          <cell r="D40" t="str">
            <v>ETI-36</v>
          </cell>
        </row>
        <row r="41">
          <cell r="C41" t="str">
            <v>김태형</v>
          </cell>
          <cell r="D41" t="str">
            <v>ETI-37</v>
          </cell>
        </row>
        <row r="42">
          <cell r="C42" t="str">
            <v>박문익</v>
          </cell>
          <cell r="D42" t="str">
            <v>ETI-38</v>
          </cell>
        </row>
        <row r="43">
          <cell r="C43" t="str">
            <v>유종군</v>
          </cell>
          <cell r="D43" t="str">
            <v>ETI-39</v>
          </cell>
        </row>
        <row r="44">
          <cell r="C44" t="str">
            <v>최창현</v>
          </cell>
          <cell r="D44" t="str">
            <v>ETI-40</v>
          </cell>
        </row>
        <row r="45">
          <cell r="C45" t="str">
            <v>안중철</v>
          </cell>
          <cell r="D45" t="str">
            <v>ETI-41</v>
          </cell>
        </row>
        <row r="46">
          <cell r="C46" t="str">
            <v>민병철</v>
          </cell>
          <cell r="D46" t="str">
            <v>ETI-42</v>
          </cell>
        </row>
        <row r="47">
          <cell r="C47" t="str">
            <v>권동언</v>
          </cell>
          <cell r="D47" t="str">
            <v>ETI-43</v>
          </cell>
        </row>
        <row r="48">
          <cell r="C48" t="str">
            <v>최영신</v>
          </cell>
          <cell r="D48" t="str">
            <v>ETI-44</v>
          </cell>
        </row>
        <row r="49">
          <cell r="C49" t="str">
            <v>김현민</v>
          </cell>
          <cell r="D49" t="str">
            <v>ETI-45</v>
          </cell>
        </row>
        <row r="50">
          <cell r="C50" t="str">
            <v>진용하</v>
          </cell>
          <cell r="D50" t="str">
            <v>ETI-46</v>
          </cell>
        </row>
        <row r="51">
          <cell r="C51" t="str">
            <v>이인철</v>
          </cell>
          <cell r="D51" t="str">
            <v>ETI-47</v>
          </cell>
        </row>
        <row r="52">
          <cell r="C52" t="str">
            <v>이필우</v>
          </cell>
          <cell r="D52" t="str">
            <v>ETI-48</v>
          </cell>
        </row>
        <row r="53">
          <cell r="C53" t="str">
            <v>유강일</v>
          </cell>
          <cell r="D53" t="str">
            <v>ETI-49</v>
          </cell>
        </row>
        <row r="54">
          <cell r="C54" t="str">
            <v>정영묵</v>
          </cell>
          <cell r="D54" t="str">
            <v>ETI-50</v>
          </cell>
        </row>
        <row r="55">
          <cell r="C55" t="str">
            <v>이현용</v>
          </cell>
          <cell r="D55" t="str">
            <v>ETI-51</v>
          </cell>
        </row>
        <row r="56">
          <cell r="C56" t="str">
            <v>최재영</v>
          </cell>
          <cell r="D56" t="str">
            <v>ETI-52</v>
          </cell>
        </row>
        <row r="57">
          <cell r="C57" t="str">
            <v>김현석</v>
          </cell>
          <cell r="D57" t="str">
            <v>ETI-53</v>
          </cell>
        </row>
        <row r="58">
          <cell r="C58" t="str">
            <v>권남훈</v>
          </cell>
          <cell r="D58" t="str">
            <v>ETI-54</v>
          </cell>
        </row>
        <row r="59">
          <cell r="C59" t="str">
            <v>연동준</v>
          </cell>
          <cell r="D59" t="str">
            <v>ETI-55</v>
          </cell>
        </row>
        <row r="60">
          <cell r="C60" t="str">
            <v>이희자</v>
          </cell>
          <cell r="D60" t="str">
            <v>ETI-56</v>
          </cell>
        </row>
        <row r="61">
          <cell r="C61" t="str">
            <v>김영심</v>
          </cell>
          <cell r="D61" t="str">
            <v>ETI-57</v>
          </cell>
        </row>
        <row r="62">
          <cell r="C62" t="str">
            <v>강명수</v>
          </cell>
          <cell r="D62" t="str">
            <v>ETI-58</v>
          </cell>
        </row>
      </sheetData>
      <sheetData sheetId="6" refreshError="1">
        <row r="10">
          <cell r="F10" t="str">
            <v>ETI-58</v>
          </cell>
          <cell r="I10" t="str">
            <v>사원(여)</v>
          </cell>
        </row>
        <row r="11">
          <cell r="F11" t="str">
            <v>강명수</v>
          </cell>
          <cell r="I11" t="str">
            <v>국민 247-24-0004-376</v>
          </cell>
        </row>
        <row r="12">
          <cell r="F12" t="str">
            <v>미성</v>
          </cell>
        </row>
        <row r="24">
          <cell r="D24">
            <v>442772</v>
          </cell>
          <cell r="F24">
            <v>0</v>
          </cell>
        </row>
        <row r="29">
          <cell r="E29">
            <v>88</v>
          </cell>
          <cell r="I29">
            <v>27</v>
          </cell>
        </row>
        <row r="34">
          <cell r="H34">
            <v>0</v>
          </cell>
          <cell r="I34">
            <v>43072</v>
          </cell>
        </row>
        <row r="36">
          <cell r="E36">
            <v>272800</v>
          </cell>
          <cell r="F36">
            <v>0</v>
          </cell>
          <cell r="G36">
            <v>0</v>
          </cell>
          <cell r="H36">
            <v>0</v>
          </cell>
          <cell r="I36">
            <v>126900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표지"/>
      <sheetName val="0.목차"/>
      <sheetName val="기초정보"/>
      <sheetName val="051231 계정명세(기초자료)"/>
    </sheetNames>
    <sheetDataSet>
      <sheetData sheetId="0"/>
      <sheetData sheetId="1"/>
      <sheetData sheetId="2" refreshError="1">
        <row r="3">
          <cell r="C3">
            <v>38717</v>
          </cell>
          <cell r="D3" t="str">
            <v>2005년 12월 31일 현재</v>
          </cell>
        </row>
        <row r="5">
          <cell r="C5">
            <v>38353</v>
          </cell>
          <cell r="D5" t="str">
            <v>2005년 01월 01일 부터 2005년 12월 31일 까지</v>
          </cell>
        </row>
        <row r="6">
          <cell r="C6">
            <v>12</v>
          </cell>
        </row>
        <row r="7">
          <cell r="C7">
            <v>365</v>
          </cell>
        </row>
        <row r="8">
          <cell r="C8">
            <v>365</v>
          </cell>
        </row>
        <row r="10">
          <cell r="C10" t="str">
            <v>(주) 핸디소프트</v>
          </cell>
          <cell r="D10" t="str">
            <v>주식회사 핸디소프트</v>
          </cell>
        </row>
        <row r="11">
          <cell r="C11" t="str">
            <v>(단위 : 원)</v>
          </cell>
        </row>
        <row r="14">
          <cell r="C14" t="str">
            <v>당기말</v>
          </cell>
        </row>
      </sheetData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ign"/>
      <sheetName val="L이자비용OT"/>
      <sheetName val="O Lead"/>
      <sheetName val="O분석적검토"/>
      <sheetName val="O월별추세"/>
      <sheetName val="O21"/>
      <sheetName val="O22"/>
      <sheetName val="O23"/>
      <sheetName val="O24"/>
      <sheetName val="O25"/>
      <sheetName val="O26"/>
      <sheetName val="O27"/>
      <sheetName val="O28"/>
      <sheetName val="N Lead"/>
      <sheetName val="N분석적검토"/>
      <sheetName val="N가정검토"/>
      <sheetName val="N주식가치"/>
      <sheetName val="N부여주식"/>
      <sheetName val="N부여주식총괄"/>
      <sheetName val="N취소분"/>
      <sheetName val="N스톡옵션"/>
      <sheetName val="N검토"/>
      <sheetName val="N기초1차"/>
      <sheetName val="N1차수정ST"/>
      <sheetName val="N기초2차"/>
      <sheetName val="N2차수정ST"/>
      <sheetName val="N기초3차"/>
      <sheetName val="N3차수정ST"/>
      <sheetName val="N기초4차"/>
      <sheetName val="N4차수정ST"/>
      <sheetName val="N당기5차"/>
      <sheetName val="N5차ST"/>
      <sheetName val="Sheet6"/>
      <sheetName val="해석1"/>
      <sheetName val="해석2"/>
      <sheetName val="질의회신1"/>
      <sheetName val="질의회신2"/>
      <sheetName val="N기초1차ST"/>
      <sheetName val="N기초2차ST"/>
      <sheetName val="N기초3차ST"/>
      <sheetName val="N기초4차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BCDSPS"/>
      <sheetName val="Ls_XLB_WorkbookFile"/>
      <sheetName val="Ls_AgXLB_WorkbookFile"/>
      <sheetName val="BangCanDoiKeToan"/>
      <sheetName val="BalanceSheet"/>
      <sheetName val="KetquaHoatDongKinhDoanh"/>
      <sheetName val="ProfitandLossStatement"/>
      <sheetName val="LCTT-Tructiep"/>
      <sheetName val="CashFlow-Direct_V1"/>
      <sheetName val="CashFlow-Direct"/>
      <sheetName val="BCDSPS (2)"/>
    </sheetNames>
    <sheetDataSet>
      <sheetData sheetId="0" refreshError="1">
        <row r="13">
          <cell r="D13" t="str">
            <v>POL</v>
          </cell>
        </row>
        <row r="19">
          <cell r="D19" t="str">
            <v>01/2013</v>
          </cell>
        </row>
        <row r="20">
          <cell r="D20" t="str">
            <v>12/2013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사기타자료"/>
      <sheetName val="공사기본내용입력"/>
      <sheetName val="사진대지"/>
      <sheetName val="공사감독일지"/>
      <sheetName val="관급자재수불부"/>
      <sheetName val="관급자재납품서"/>
      <sheetName val="공사공정보고"/>
      <sheetName val="현장교육실적부"/>
      <sheetName val="사용콘크리트기록서"/>
      <sheetName val="반입자재검사부"/>
      <sheetName val="검측요청서"/>
      <sheetName val="검측대장"/>
      <sheetName val="검측체크리스트"/>
      <sheetName val="발생품정리부"/>
      <sheetName val="민원처리부"/>
      <sheetName val="협의내용관리대장"/>
      <sheetName val="공사사고보고서"/>
      <sheetName val="임직채용품의서"/>
      <sheetName val="신원보증서"/>
      <sheetName val="근로자서약서"/>
      <sheetName val="개인보호구지급계획서"/>
      <sheetName val="개인보호구지급대장"/>
      <sheetName val="표준안전관리비"/>
      <sheetName val="안전관리계획서"/>
      <sheetName val="기술지도계약서"/>
      <sheetName val="기술지도증명서"/>
      <sheetName val="시공참여자통보서"/>
      <sheetName val="현장배치확인표"/>
      <sheetName val="품질시험계획"/>
      <sheetName val="품질시험검사대장"/>
      <sheetName val="품질시험검사성과표"/>
      <sheetName val="품질시험검사실적보고서"/>
      <sheetName val="품질시험검사의뢰서"/>
      <sheetName val="특정공사사전신고서"/>
      <sheetName val="비산먼지발생사업신고서"/>
      <sheetName val="도로공사신고서"/>
      <sheetName val="사업장폐기물배출자신고서"/>
      <sheetName val="하도급계약해지통보"/>
      <sheetName val="기성수령통지"/>
      <sheetName val="하도급지급보증사고통보"/>
      <sheetName val="하도급지급보증청구"/>
      <sheetName val="회사기본자료"/>
      <sheetName val="꼼죕롤2"/>
      <sheetName val="Apr Sales Fcst"/>
      <sheetName val="Customer Propotion"/>
      <sheetName val="Customer Status"/>
    </sheetNames>
    <sheetDataSet>
      <sheetData sheetId="0"/>
      <sheetData sheetId="1">
        <row r="6">
          <cell r="A6" t="str">
            <v>교량공사</v>
          </cell>
        </row>
        <row r="7">
          <cell r="A7" t="str">
            <v>명사천 수해복구공사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>
        <row r="6">
          <cell r="A6">
            <v>0</v>
          </cell>
        </row>
      </sheetData>
      <sheetData sheetId="44"/>
      <sheetData sheetId="4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w"/>
      <sheetName val="Raw"/>
      <sheetName val="Sheet2"/>
      <sheetName val="Sheet3"/>
      <sheetName val="ITEM"/>
      <sheetName val="제품"/>
      <sheetName val="거래선"/>
      <sheetName val="SOP"/>
      <sheetName val="SOP2"/>
      <sheetName val="04"/>
      <sheetName val="FLAT"/>
      <sheetName val="꼼죕롤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.1Q"/>
      <sheetName val="03.2Q"/>
      <sheetName val="03.3Q"/>
      <sheetName val="03.4Q"/>
      <sheetName val="경영04.1Q"/>
      <sheetName val="경영04.2Q"/>
      <sheetName val="경영04.3Q"/>
      <sheetName val="경영04.4Q"/>
      <sheetName val="6월속보"/>
      <sheetName val="제품"/>
      <sheetName val="计划比实绩"/>
      <sheetName val="03_1Q"/>
      <sheetName val="03_2Q"/>
      <sheetName val="03_3Q"/>
      <sheetName val="03_4Q"/>
      <sheetName val="경영04_1Q"/>
      <sheetName val="경영04_2Q"/>
      <sheetName val="경영04_3Q"/>
      <sheetName val="경영04_4Q"/>
      <sheetName val="Reference"/>
      <sheetName val="LINELEV4"/>
      <sheetName val="이정운"/>
      <sheetName val="유통망계획"/>
      <sheetName val="Debt"/>
      <sheetName val="구분"/>
      <sheetName val="dc"/>
      <sheetName val="꼼죕롤2"/>
      <sheetName val="감가상각"/>
      <sheetName val="인쇄LOSS"/>
      <sheetName val="성형LOSS"/>
      <sheetName val="日别稼动率"/>
      <sheetName val="Design"/>
      <sheetName val="Plan"/>
      <sheetName val="Sheet4"/>
      <sheetName val="1A-BT03(M292C)"/>
      <sheetName val="03_1Q1"/>
      <sheetName val="03_2Q1"/>
      <sheetName val="03_3Q1"/>
      <sheetName val="03_4Q1"/>
      <sheetName val="경영04_1Q1"/>
      <sheetName val="경영04_2Q1"/>
      <sheetName val="경영04_3Q1"/>
      <sheetName val="경영04_4Q1"/>
      <sheetName val="Sheet2"/>
      <sheetName val="DATASHT2"/>
      <sheetName val="Sheet3"/>
      <sheetName val="온도cycle"/>
      <sheetName val="재료비"/>
      <sheetName val="DAY_DATA"/>
      <sheetName val="MODEL"/>
      <sheetName val="파일목록"/>
      <sheetName val="MAIN(220)"/>
      <sheetName val="거래선"/>
      <sheetName val="MAIN(166)"/>
      <sheetName val="추이"/>
      <sheetName val="外觀混入"/>
      <sheetName val="125PIECE"/>
      <sheetName val="phuluc1"/>
      <sheetName val="giathanh1"/>
      <sheetName val="FAB4생산"/>
      <sheetName val="10K4"/>
      <sheetName val="#REF"/>
      <sheetName val="t-h HA THE"/>
      <sheetName val="구미"/>
      <sheetName val="96재료"/>
      <sheetName val="EPS"/>
      <sheetName val="FRT_O"/>
      <sheetName val="환률"/>
      <sheetName val="사업부구분코드"/>
      <sheetName val="CHIP_INV"/>
      <sheetName val="FT_금액"/>
      <sheetName val="FAB_I"/>
      <sheetName val="FAB_O"/>
      <sheetName val="IS"/>
      <sheetName val="Data"/>
      <sheetName val="제조2팀주간보고"/>
      <sheetName val="base data1"/>
      <sheetName val="재1"/>
      <sheetName val="유니온"/>
      <sheetName val="DB"/>
      <sheetName val="기본정보1"/>
      <sheetName val=""/>
      <sheetName val="6월속보.XLS"/>
      <sheetName val="6%EC%9B%94%EC%86%8D%EB%B3%B4.XL"/>
      <sheetName val="자체경비"/>
      <sheetName val="대차대조표"/>
      <sheetName val="손익계산서"/>
      <sheetName val="03_1Q2"/>
      <sheetName val="03_2Q2"/>
      <sheetName val="03_3Q2"/>
      <sheetName val="03_4Q2"/>
      <sheetName val="경영04_1Q2"/>
      <sheetName val="경영04_2Q2"/>
      <sheetName val="경영04_3Q2"/>
      <sheetName val="경영04_4Q2"/>
      <sheetName val="t-h_HA_THE"/>
      <sheetName val="base_data1"/>
      <sheetName val="★공정별목표"/>
      <sheetName val="계정및전용 내역"/>
      <sheetName val="RCC Dielectrics"/>
      <sheetName val="03_1Q3"/>
      <sheetName val="비목 목록표"/>
      <sheetName val="전체실적"/>
      <sheetName val="Sheet1"/>
      <sheetName val="기준"/>
      <sheetName val="BT03(M292C)"/>
      <sheetName val="Capa 현황 그래프"/>
      <sheetName val="실적 및 재공(분할)"/>
      <sheetName val="사장96E"/>
      <sheetName val="필리핀"/>
      <sheetName val="Batch Manpower"/>
      <sheetName val="b-translated"/>
      <sheetName val="Batch_Manpower"/>
      <sheetName val="DSL"/>
      <sheetName val="汇总"/>
      <sheetName val="出荷保证 "/>
      <sheetName val="GATE 翘起现况{1}"/>
      <sheetName val="GATE 1K检查现况{2}"/>
      <sheetName val="GATE TP巡查点检现况{3}"/>
      <sheetName val="品质GATE-MCIS排除位置点检{4}"/>
      <sheetName val="工程Q3现况"/>
      <sheetName val="97물량"/>
      <sheetName val="재고-법인"/>
      <sheetName val="118.세금과공과"/>
      <sheetName val="수선비"/>
      <sheetName val="久保田"/>
      <sheetName val="清水"/>
      <sheetName val="高橋"/>
      <sheetName val="山岸"/>
      <sheetName val="TF10"/>
      <sheetName val="정보"/>
      <sheetName val="Batch_Manpower1"/>
      <sheetName val="出荷保证_"/>
      <sheetName val="GATE_翘起现况{1}"/>
      <sheetName val="GATE_1K检查现况{2}"/>
      <sheetName val="GATE_TP巡查点检现况{3}"/>
      <sheetName val="118_세금과공과"/>
      <sheetName val="HHP 설비 LIST"/>
      <sheetName val="4.자산명세"/>
      <sheetName val="2.선수수익조"/>
      <sheetName val="수원 RAW BT03(M292C)"/>
      <sheetName val="A-A"/>
      <sheetName val="INDIA-ML"/>
      <sheetName val="TAT"/>
      <sheetName val="수율"/>
      <sheetName val="焊锡缺点率"/>
      <sheetName val="신상명세서"/>
      <sheetName val="BSL"/>
      <sheetName val="관세구분시트"/>
      <sheetName val="국산화"/>
      <sheetName val="통계자료"/>
      <sheetName val="MFAB"/>
      <sheetName val="MFRT"/>
      <sheetName val="MPKG"/>
      <sheetName val="MPRD"/>
      <sheetName val="old"/>
      <sheetName val="DHE"/>
      <sheetName val="사장96E.XLS"/>
      <sheetName val="%EC%82%AC%EC%9E%A596E.XLS"/>
      <sheetName val="CODE"/>
      <sheetName val="Batch_Manpower2"/>
      <sheetName val="出荷保证_1"/>
      <sheetName val="GATE_翘起现况{1}1"/>
      <sheetName val="GATE_1K检查现况{2}1"/>
      <sheetName val="GATE_TP巡查点检现况{3}1"/>
      <sheetName val="1553W"/>
      <sheetName val="처음"/>
      <sheetName val="설비비율"/>
      <sheetName val="03_1Q4"/>
      <sheetName val="03_2Q3"/>
      <sheetName val="03_3Q3"/>
      <sheetName val="03_4Q3"/>
      <sheetName val="경영04_1Q3"/>
      <sheetName val="경영04_2Q3"/>
      <sheetName val="경영04_3Q3"/>
      <sheetName val="경영04_4Q3"/>
      <sheetName val="t-h_HA_THE1"/>
      <sheetName val="base_data11"/>
      <sheetName val="6월속보_XLS"/>
      <sheetName val="6%EC%9B%94%EC%86%8D%EB%B3%B4_XL"/>
      <sheetName val="계정및전용_내역"/>
      <sheetName val="RCC_Dielectrics"/>
      <sheetName val="비목_목록표"/>
      <sheetName val="03_1Q5"/>
      <sheetName val="03_2Q4"/>
      <sheetName val="03_3Q4"/>
      <sheetName val="03_4Q4"/>
      <sheetName val="경영04_1Q4"/>
      <sheetName val="경영04_2Q4"/>
      <sheetName val="경영04_3Q4"/>
      <sheetName val="경영04_4Q4"/>
      <sheetName val="t-h_HA_THE2"/>
      <sheetName val="base_data12"/>
      <sheetName val="6월속보_XLS1"/>
      <sheetName val="6%EC%9B%94%EC%86%8D%EB%B3%B4_X1"/>
      <sheetName val="계정및전용_내역1"/>
      <sheetName val="RCC_Dielectrics1"/>
      <sheetName val="비목_목록표1"/>
      <sheetName val="목표대비실적(R)"/>
      <sheetName val="DeltaCom wan orders"/>
      <sheetName val="Capa_현황_그래프"/>
      <sheetName val="실적_및_재공(분할)"/>
      <sheetName val="Batch_Manpower3"/>
      <sheetName val="出荷保证_2"/>
      <sheetName val="GATE_翘起现况{1}2"/>
      <sheetName val="GATE_1K检查现况{2}2"/>
      <sheetName val="GATE_TP巡查点检现况{3}2"/>
      <sheetName val="118_세금과공과1"/>
      <sheetName val="HHP_설비_LIST"/>
      <sheetName val="4_자산명세"/>
      <sheetName val="2_선수수익조"/>
      <sheetName val="수원_RAW_BT03(M292C)"/>
      <sheetName val="사장96E_XLS"/>
      <sheetName val="%EC%82%AC%EC%9E%A596E_XLS"/>
      <sheetName val="07월"/>
      <sheetName val="그래프"/>
      <sheetName val="SEMB-N"/>
      <sheetName val="FS(02)"/>
      <sheetName val="FS(04)"/>
      <sheetName val="SIP"/>
      <sheetName val="CSP"/>
      <sheetName val="UTC"/>
      <sheetName val="02BGA"/>
      <sheetName val="04BGA"/>
      <sheetName val="BOC(02)"/>
      <sheetName val="BD 2000"/>
      <sheetName val="问题点分类"/>
      <sheetName val="ITGR"/>
      <sheetName val="Menu"/>
      <sheetName val="2000년장비소요계획 "/>
      <sheetName val="2-21"/>
      <sheetName val="참고"/>
      <sheetName val="문서처리전"/>
      <sheetName val="Defaults"/>
      <sheetName val="극성C(SPEC)"/>
      <sheetName val="#REF!"/>
      <sheetName val="Table"/>
      <sheetName val="2000년장비소요계획_"/>
      <sheetName val="03_2Q5"/>
      <sheetName val="03_3Q5"/>
      <sheetName val="03_4Q5"/>
      <sheetName val="경영04_1Q5"/>
      <sheetName val="경영04_2Q5"/>
      <sheetName val="경영04_3Q5"/>
      <sheetName val="경영04_4Q5"/>
      <sheetName val="t-h_HA_THE3"/>
      <sheetName val="base_data13"/>
      <sheetName val="2000년장비소요계획_1"/>
    </sheetNames>
    <definedNames>
      <definedName name="gogo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표지"/>
      <sheetName val="0.목차"/>
      <sheetName val="1.프로젝트현황(최종)"/>
      <sheetName val="2.기타(최종)"/>
      <sheetName val="Sheet1"/>
      <sheetName val="0.표지 (2)"/>
      <sheetName val="Sheet2"/>
      <sheetName val="3.가족사(최종)"/>
      <sheetName val="용어정의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ロットトラベラー作成"/>
      <sheetName val="964 (2)"/>
      <sheetName val="TEMP"/>
      <sheetName val="対応表"/>
      <sheetName val="改訂履歴"/>
      <sheetName val="964"/>
      <sheetName val="964_ver函館"/>
      <sheetName val="964 (3)"/>
      <sheetName val="973"/>
      <sheetName val="953_藤田"/>
      <sheetName val="975"/>
      <sheetName val="968_藤田"/>
      <sheetName val="공사기본내용입력"/>
      <sheetName val="ロットトラベラー作成ツール"/>
    </sheetNames>
    <sheetDataSet>
      <sheetData sheetId="0"/>
      <sheetData sheetId="1" refreshError="1"/>
      <sheetData sheetId="2">
        <row r="1">
          <cell r="A1" t="str">
            <v>社員番号</v>
          </cell>
          <cell r="B1" t="str">
            <v>氏名</v>
          </cell>
          <cell r="D1" t="str">
            <v>ロットNo</v>
          </cell>
          <cell r="E1" t="str">
            <v>品種</v>
          </cell>
          <cell r="F1" t="str">
            <v>チップサイズ</v>
          </cell>
          <cell r="G1" t="str">
            <v>標準歩留</v>
          </cell>
        </row>
        <row r="2">
          <cell r="A2" t="str">
            <v>001276</v>
          </cell>
          <cell r="B2" t="str">
            <v>里見 正人</v>
          </cell>
          <cell r="D2" t="str">
            <v>LG3</v>
          </cell>
          <cell r="E2" t="str">
            <v>NJG1139WA-4T DICE</v>
          </cell>
          <cell r="F2" t="str">
            <v>0.49 × 0.68</v>
          </cell>
          <cell r="G2">
            <v>0.93500000000000005</v>
          </cell>
        </row>
        <row r="3">
          <cell r="A3" t="str">
            <v>003135</v>
          </cell>
          <cell r="B3" t="str">
            <v>鈴木 直人</v>
          </cell>
          <cell r="D3" t="str">
            <v>LJ2</v>
          </cell>
          <cell r="E3" t="str">
            <v>NJG1143WA-4T DICE</v>
          </cell>
          <cell r="F3" t="str">
            <v>0.5 × 0.68</v>
          </cell>
          <cell r="G3">
            <v>0.95799999999999996</v>
          </cell>
        </row>
        <row r="4">
          <cell r="A4" t="str">
            <v>002651</v>
          </cell>
          <cell r="B4" t="str">
            <v>石原 誠一</v>
          </cell>
          <cell r="D4" t="str">
            <v>LJ3</v>
          </cell>
          <cell r="E4" t="str">
            <v>NJG1145WA-4T DICE</v>
          </cell>
          <cell r="F4" t="str">
            <v>0.70　×　0.64</v>
          </cell>
          <cell r="G4">
            <v>0.94899999999999995</v>
          </cell>
        </row>
        <row r="5">
          <cell r="A5" t="str">
            <v>004566</v>
          </cell>
          <cell r="B5" t="str">
            <v>有馬 立知</v>
          </cell>
          <cell r="D5" t="str">
            <v>LL1</v>
          </cell>
          <cell r="E5" t="str">
            <v>NJG1150WA-4T DICE</v>
          </cell>
          <cell r="F5" t="str">
            <v>0.41 × 0.56</v>
          </cell>
          <cell r="G5">
            <v>0.95699999999999996</v>
          </cell>
        </row>
        <row r="6">
          <cell r="A6" t="str">
            <v>005447</v>
          </cell>
          <cell r="B6" t="str">
            <v>土谷 周平</v>
          </cell>
          <cell r="D6" t="str">
            <v>LL5</v>
          </cell>
          <cell r="E6" t="str">
            <v>NJG1144WA-4T DICE</v>
          </cell>
          <cell r="F6" t="str">
            <v>0.40　×　0.41</v>
          </cell>
          <cell r="G6">
            <v>0.93700000000000006</v>
          </cell>
        </row>
        <row r="7">
          <cell r="A7" t="str">
            <v>005763</v>
          </cell>
          <cell r="B7" t="str">
            <v>長岡 弘美</v>
          </cell>
          <cell r="D7" t="str">
            <v>LM2</v>
          </cell>
          <cell r="E7" t="str">
            <v>NJG1155WA-4T DICE</v>
          </cell>
          <cell r="F7" t="str">
            <v>0.56　×　0.41</v>
          </cell>
          <cell r="G7">
            <v>0.98799999999999999</v>
          </cell>
        </row>
        <row r="8">
          <cell r="A8" t="str">
            <v>001241</v>
          </cell>
          <cell r="B8" t="str">
            <v>浅見 明秀</v>
          </cell>
          <cell r="D8" t="str">
            <v>LM7</v>
          </cell>
          <cell r="E8" t="str">
            <v>NJG1157WA-4S DICE</v>
          </cell>
          <cell r="F8" t="str">
            <v>0.43　×　0.58</v>
          </cell>
          <cell r="G8">
            <v>0.98299999999999998</v>
          </cell>
        </row>
        <row r="9">
          <cell r="A9" t="str">
            <v>003716</v>
          </cell>
          <cell r="B9" t="str">
            <v>田中 進</v>
          </cell>
          <cell r="D9" t="str">
            <v>LN1</v>
          </cell>
          <cell r="E9" t="str">
            <v>NJG1160AWBF4</v>
          </cell>
          <cell r="F9" t="str">
            <v>0.42　×　0.57</v>
          </cell>
          <cell r="G9">
            <v>0.94799999999999995</v>
          </cell>
        </row>
        <row r="10">
          <cell r="A10" t="str">
            <v>004070</v>
          </cell>
          <cell r="B10" t="str">
            <v>渡久山 佳和</v>
          </cell>
          <cell r="D10" t="str">
            <v>LN8</v>
          </cell>
          <cell r="E10" t="str">
            <v>NJG1159WA-4N DICE</v>
          </cell>
          <cell r="F10" t="str">
            <v>0.47　×　0.59</v>
          </cell>
          <cell r="G10">
            <v>0.99099999999999999</v>
          </cell>
        </row>
        <row r="11">
          <cell r="A11" t="str">
            <v>003881</v>
          </cell>
          <cell r="B11" t="str">
            <v>桑原 務</v>
          </cell>
          <cell r="D11" t="str">
            <v>LP2</v>
          </cell>
          <cell r="E11" t="str">
            <v>NJG1163WBF4</v>
          </cell>
          <cell r="F11" t="str">
            <v>0.45　×　0.6</v>
          </cell>
          <cell r="G11">
            <v>0.94799999999999995</v>
          </cell>
        </row>
        <row r="12">
          <cell r="A12" t="str">
            <v>004057</v>
          </cell>
          <cell r="B12" t="str">
            <v>小川 洋</v>
          </cell>
          <cell r="D12" t="str">
            <v>LP3</v>
          </cell>
          <cell r="E12" t="str">
            <v>NJG1164WBF4</v>
          </cell>
          <cell r="F12" t="str">
            <v>0.45　×　0.6</v>
          </cell>
          <cell r="G12">
            <v>0.94799999999999995</v>
          </cell>
        </row>
        <row r="13">
          <cell r="A13" t="str">
            <v>004068</v>
          </cell>
          <cell r="B13" t="str">
            <v>伊藤 浩子</v>
          </cell>
          <cell r="D13" t="str">
            <v>LP4</v>
          </cell>
          <cell r="E13" t="str">
            <v>NJG1165WBF4</v>
          </cell>
          <cell r="F13" t="str">
            <v>0.45　×　0.6</v>
          </cell>
          <cell r="G13">
            <v>0.94799999999999995</v>
          </cell>
        </row>
        <row r="14">
          <cell r="A14" t="str">
            <v>005131</v>
          </cell>
          <cell r="B14" t="str">
            <v>河合 真吾</v>
          </cell>
          <cell r="D14" t="str">
            <v>LJ1</v>
          </cell>
          <cell r="E14" t="str">
            <v>NJG1670-4T DICE</v>
          </cell>
          <cell r="F14" t="str">
            <v>1.4　×　1.3</v>
          </cell>
          <cell r="G14">
            <v>0.83799999999999997</v>
          </cell>
        </row>
        <row r="15">
          <cell r="A15" t="str">
            <v>005319</v>
          </cell>
          <cell r="B15" t="str">
            <v>黒田 展弘</v>
          </cell>
          <cell r="D15" t="str">
            <v>LE4</v>
          </cell>
          <cell r="E15" t="str">
            <v>NJG1655-4T DICE</v>
          </cell>
          <cell r="F15" t="str">
            <v>0.7 × 0.7</v>
          </cell>
          <cell r="G15">
            <v>0.95499999999999996</v>
          </cell>
        </row>
        <row r="16">
          <cell r="A16" t="str">
            <v>005471</v>
          </cell>
          <cell r="B16" t="str">
            <v>髙橋 秀典</v>
          </cell>
          <cell r="D16" t="str">
            <v>LP7</v>
          </cell>
          <cell r="E16" t="str">
            <v>NJG1166WBF4</v>
          </cell>
          <cell r="F16" t="str">
            <v>0.67 × 0.5</v>
          </cell>
          <cell r="G16">
            <v>0.98199999999999998</v>
          </cell>
        </row>
        <row r="17">
          <cell r="A17" t="str">
            <v>005754</v>
          </cell>
          <cell r="B17" t="str">
            <v>池端 康成</v>
          </cell>
          <cell r="D17" t="str">
            <v>LP8</v>
          </cell>
          <cell r="E17" t="str">
            <v>NJG1167WBF4</v>
          </cell>
          <cell r="F17" t="str">
            <v>0.67 × 0.5</v>
          </cell>
          <cell r="G17">
            <v>0.98199999999999998</v>
          </cell>
        </row>
        <row r="18">
          <cell r="A18" t="str">
            <v>008625</v>
          </cell>
          <cell r="B18" t="str">
            <v>正木 健一</v>
          </cell>
        </row>
        <row r="19">
          <cell r="A19" t="str">
            <v>009967</v>
          </cell>
          <cell r="B19" t="str">
            <v>鈴木 亜実</v>
          </cell>
        </row>
        <row r="20">
          <cell r="A20" t="str">
            <v>00974</v>
          </cell>
          <cell r="B20" t="str">
            <v>新井 克之</v>
          </cell>
        </row>
        <row r="21">
          <cell r="A21" t="str">
            <v>003179</v>
          </cell>
          <cell r="B21" t="str">
            <v>佐々木 誠</v>
          </cell>
        </row>
        <row r="22">
          <cell r="A22" t="str">
            <v>000278</v>
          </cell>
          <cell r="B22" t="str">
            <v>吉橋 久夫</v>
          </cell>
        </row>
        <row r="23">
          <cell r="A23" t="str">
            <v>002120</v>
          </cell>
          <cell r="B23" t="str">
            <v>古賀 惠</v>
          </cell>
        </row>
        <row r="24">
          <cell r="A24" t="str">
            <v>002797</v>
          </cell>
          <cell r="B24" t="str">
            <v>山田 清</v>
          </cell>
        </row>
        <row r="25">
          <cell r="A25" t="str">
            <v>004149</v>
          </cell>
          <cell r="B25" t="str">
            <v>吉村 和久</v>
          </cell>
        </row>
        <row r="26">
          <cell r="A26" t="str">
            <v>004334</v>
          </cell>
          <cell r="B26" t="str">
            <v>田中 裕二</v>
          </cell>
        </row>
        <row r="27">
          <cell r="A27" t="str">
            <v>004825</v>
          </cell>
          <cell r="B27" t="str">
            <v>釘本 真吉</v>
          </cell>
        </row>
        <row r="28">
          <cell r="A28" t="str">
            <v>005032</v>
          </cell>
          <cell r="B28" t="str">
            <v>山崎 高佳</v>
          </cell>
        </row>
        <row r="29">
          <cell r="A29" t="str">
            <v>005498</v>
          </cell>
          <cell r="B29" t="str">
            <v>高鳥 聖子</v>
          </cell>
        </row>
        <row r="30">
          <cell r="A30" t="str">
            <v>005779</v>
          </cell>
          <cell r="B30" t="str">
            <v>五十嵐 直哉</v>
          </cell>
        </row>
        <row r="31">
          <cell r="A31" t="str">
            <v>005790</v>
          </cell>
          <cell r="B31" t="str">
            <v>藤原 章弘</v>
          </cell>
        </row>
        <row r="32">
          <cell r="A32" t="str">
            <v>008634</v>
          </cell>
          <cell r="B32" t="str">
            <v>金澤 大樹</v>
          </cell>
        </row>
        <row r="33">
          <cell r="A33" t="str">
            <v>008638</v>
          </cell>
          <cell r="B33" t="str">
            <v>鈴木 友樹</v>
          </cell>
        </row>
        <row r="34">
          <cell r="A34" t="str">
            <v>009988</v>
          </cell>
          <cell r="B34" t="str">
            <v>柿塚 健太</v>
          </cell>
        </row>
        <row r="35">
          <cell r="A35" t="str">
            <v>010009</v>
          </cell>
          <cell r="B35" t="str">
            <v>和田 勇猛</v>
          </cell>
        </row>
        <row r="36">
          <cell r="A36" t="str">
            <v>010281</v>
          </cell>
          <cell r="B36" t="str">
            <v>渡邉 幸大</v>
          </cell>
        </row>
        <row r="37">
          <cell r="A37" t="str">
            <v>010699</v>
          </cell>
          <cell r="B37" t="str">
            <v>門脇 吉宏</v>
          </cell>
        </row>
        <row r="38">
          <cell r="A38" t="str">
            <v>010700</v>
          </cell>
          <cell r="B38" t="str">
            <v>川口 正太</v>
          </cell>
        </row>
        <row r="39">
          <cell r="A39" t="str">
            <v>101709</v>
          </cell>
          <cell r="B39" t="str">
            <v>西村 卓</v>
          </cell>
        </row>
        <row r="40">
          <cell r="A40" t="str">
            <v>101727</v>
          </cell>
          <cell r="B40" t="str">
            <v>佐藤 善章</v>
          </cell>
        </row>
        <row r="41">
          <cell r="A41" t="str">
            <v>005032</v>
          </cell>
          <cell r="B41" t="str">
            <v>山崎　高佳</v>
          </cell>
        </row>
        <row r="42">
          <cell r="A42" t="str">
            <v>011302</v>
          </cell>
          <cell r="B42" t="str">
            <v>竹内　駿平</v>
          </cell>
        </row>
        <row r="43">
          <cell r="A43" t="str">
            <v>010709</v>
          </cell>
          <cell r="B43" t="str">
            <v>西村　卓</v>
          </cell>
        </row>
      </sheetData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 Procedures"/>
      <sheetName val="Lead schedule"/>
      <sheetName val="Disclosure"/>
      <sheetName val="Accept reject realized GL"/>
      <sheetName val="Revaluation 31.12.2015"/>
      <sheetName val="Realized GL"/>
      <sheetName val="Interest expenses"/>
      <sheetName val="Guarantee fee-Adj"/>
    </sheetNames>
    <sheetDataSet>
      <sheetData sheetId="0">
        <row r="8">
          <cell r="K8" t="b">
            <v>0</v>
          </cell>
        </row>
        <row r="9">
          <cell r="K9" t="b">
            <v>1</v>
          </cell>
        </row>
        <row r="10">
          <cell r="K10" t="b">
            <v>0</v>
          </cell>
        </row>
        <row r="11">
          <cell r="K11" t="b">
            <v>0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 Procedures"/>
    </sheetNames>
    <sheetDataSet>
      <sheetData sheetId="0">
        <row r="9">
          <cell r="K9" t="b">
            <v>1</v>
          </cell>
        </row>
        <row r="20">
          <cell r="K20" t="b">
            <v>1</v>
          </cell>
        </row>
        <row r="21">
          <cell r="K21" t="b">
            <v>0</v>
          </cell>
        </row>
        <row r="22">
          <cell r="K22" t="b">
            <v>0</v>
          </cell>
        </row>
        <row r="31">
          <cell r="K31" t="b">
            <v>0</v>
          </cell>
        </row>
        <row r="32">
          <cell r="K32" t="b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</sheetNames>
    <sheetDataSet>
      <sheetData sheetId="0">
        <row r="79">
          <cell r="A79" t="str">
            <v>총자산증가율</v>
          </cell>
          <cell r="B79">
            <v>0.19347118010854045</v>
          </cell>
          <cell r="C79">
            <v>0.2616</v>
          </cell>
          <cell r="D79">
            <v>0.45286458031376459</v>
          </cell>
          <cell r="E79">
            <v>0.19170000000000001</v>
          </cell>
        </row>
        <row r="80">
          <cell r="A80" t="str">
            <v>고정자산증가율</v>
          </cell>
          <cell r="B80">
            <v>1.0036053189473173</v>
          </cell>
          <cell r="C80">
            <v>0.159</v>
          </cell>
          <cell r="D80">
            <v>1.9277879945093623</v>
          </cell>
          <cell r="E80">
            <v>0.2576</v>
          </cell>
        </row>
        <row r="81">
          <cell r="A81" t="str">
            <v>유동자산증가율</v>
          </cell>
          <cell r="B81">
            <v>0.15698588385350534</v>
          </cell>
          <cell r="C81">
            <v>0.34539999999999998</v>
          </cell>
          <cell r="D81">
            <v>0.32723125398314512</v>
          </cell>
          <cell r="E81">
            <v>0.19800000000000001</v>
          </cell>
        </row>
        <row r="82">
          <cell r="A82" t="str">
            <v>재고자산증가율</v>
          </cell>
          <cell r="B82">
            <v>0.26657158910087109</v>
          </cell>
          <cell r="C82">
            <v>0.25030000000000002</v>
          </cell>
          <cell r="D82">
            <v>0.27970207464647473</v>
          </cell>
          <cell r="E82">
            <v>0.22500000000000001</v>
          </cell>
        </row>
        <row r="83">
          <cell r="A83" t="str">
            <v>자기자본증가율</v>
          </cell>
          <cell r="B83">
            <v>0.17985764963539821</v>
          </cell>
          <cell r="C83">
            <v>0.10200000000000001</v>
          </cell>
          <cell r="D83">
            <v>0.33873706892616162</v>
          </cell>
          <cell r="E83">
            <v>0.2492</v>
          </cell>
        </row>
        <row r="84">
          <cell r="A84" t="str">
            <v>매출액증가율</v>
          </cell>
          <cell r="B84">
            <v>0.52050597382423047</v>
          </cell>
          <cell r="C84">
            <v>0.19220000000000001</v>
          </cell>
          <cell r="D84">
            <v>0.43663187936814196</v>
          </cell>
          <cell r="E84">
            <v>0.3377</v>
          </cell>
        </row>
        <row r="113">
          <cell r="A113" t="str">
            <v>총자산경상이익율</v>
          </cell>
          <cell r="B113">
            <v>5.7861552197324376E-2</v>
          </cell>
          <cell r="C113">
            <v>2.87E-2</v>
          </cell>
          <cell r="D113">
            <v>5.6606447007358743E-2</v>
          </cell>
          <cell r="E113">
            <v>5.11E-2</v>
          </cell>
        </row>
        <row r="114">
          <cell r="A114" t="str">
            <v>총자산순이익율</v>
          </cell>
          <cell r="B114">
            <v>4.1088373727544446E-2</v>
          </cell>
          <cell r="C114">
            <v>1.9700000000000002E-2</v>
          </cell>
          <cell r="D114">
            <v>3.9813070502762553E-2</v>
          </cell>
          <cell r="E114">
            <v>3.5799999999999998E-2</v>
          </cell>
        </row>
        <row r="115">
          <cell r="A115" t="str">
            <v>자기자본순이익율</v>
          </cell>
          <cell r="B115">
            <v>0.21030559791094108</v>
          </cell>
          <cell r="C115">
            <v>0.1216</v>
          </cell>
          <cell r="D115">
            <v>0.22115023274054119</v>
          </cell>
          <cell r="E115">
            <v>0.1787</v>
          </cell>
        </row>
        <row r="116">
          <cell r="A116" t="str">
            <v>차입금평균이자율</v>
          </cell>
          <cell r="B116">
            <v>0.12880730045295752</v>
          </cell>
          <cell r="C116">
            <v>0.1164</v>
          </cell>
          <cell r="D116">
            <v>0.13631891259081852</v>
          </cell>
          <cell r="E116">
            <v>0.13270000000000001</v>
          </cell>
        </row>
        <row r="117">
          <cell r="A117" t="str">
            <v>매출액경상이익율</v>
          </cell>
          <cell r="B117">
            <v>3.6787576696075026E-2</v>
          </cell>
          <cell r="C117">
            <v>2.3100000000000002E-2</v>
          </cell>
          <cell r="D117">
            <v>3.6396249543200539E-2</v>
          </cell>
          <cell r="E117">
            <v>3.6200000000000003E-2</v>
          </cell>
        </row>
        <row r="118">
          <cell r="A118" t="str">
            <v>매출액순이익률</v>
          </cell>
          <cell r="B118">
            <v>2.6123421208339652E-2</v>
          </cell>
          <cell r="C118">
            <v>1.5900000000000001E-2</v>
          </cell>
          <cell r="D118">
            <v>2.5598611566474201E-2</v>
          </cell>
          <cell r="E118">
            <v>2.5400000000000002E-2</v>
          </cell>
        </row>
        <row r="119">
          <cell r="A119" t="str">
            <v>매출액영업이익률</v>
          </cell>
          <cell r="B119">
            <v>4.3154177441648379E-2</v>
          </cell>
          <cell r="C119">
            <v>6.6799999999999998E-2</v>
          </cell>
          <cell r="D119">
            <v>7.853350814012891E-2</v>
          </cell>
          <cell r="E119">
            <v>7.1300000000000002E-2</v>
          </cell>
        </row>
        <row r="148">
          <cell r="A148" t="str">
            <v>자기자본비율</v>
          </cell>
          <cell r="B148">
            <v>0.19537460788344918</v>
          </cell>
          <cell r="C148">
            <v>0.22159999999999999</v>
          </cell>
          <cell r="D148">
            <v>0.18002726024472337</v>
          </cell>
          <cell r="E148">
            <v>0.29189999999999999</v>
          </cell>
        </row>
        <row r="149">
          <cell r="A149" t="str">
            <v>유동비율</v>
          </cell>
          <cell r="B149">
            <v>1.235399055798273</v>
          </cell>
          <cell r="C149">
            <v>1.1627000000000001</v>
          </cell>
          <cell r="D149">
            <v>1.1398282750420898</v>
          </cell>
          <cell r="E149">
            <v>1.2373000000000001</v>
          </cell>
        </row>
        <row r="150">
          <cell r="A150" t="str">
            <v>당좌비율</v>
          </cell>
          <cell r="B150">
            <v>0.92806427887497789</v>
          </cell>
          <cell r="C150">
            <v>0.82900000000000007</v>
          </cell>
          <cell r="D150">
            <v>0.86439133505403909</v>
          </cell>
          <cell r="E150">
            <v>0.81220000000000003</v>
          </cell>
        </row>
        <row r="151">
          <cell r="A151" t="str">
            <v>고정비율</v>
          </cell>
          <cell r="B151">
            <v>0.50481360079617976</v>
          </cell>
          <cell r="C151">
            <v>1.7063999999999999</v>
          </cell>
          <cell r="D151">
            <v>0.98114000238708243</v>
          </cell>
          <cell r="E151">
            <v>1.1568000000000001</v>
          </cell>
        </row>
        <row r="152">
          <cell r="A152" t="str">
            <v>부채비율</v>
          </cell>
          <cell r="B152">
            <v>4.1183723966655403</v>
          </cell>
          <cell r="C152">
            <v>3.5124</v>
          </cell>
          <cell r="D152">
            <v>4.5547143173796654</v>
          </cell>
          <cell r="E152">
            <v>2.4262999999999999</v>
          </cell>
        </row>
        <row r="153">
          <cell r="A153" t="str">
            <v>유동부채비율</v>
          </cell>
          <cell r="B153">
            <v>3.7341964701478227</v>
          </cell>
          <cell r="C153">
            <v>2.3174000000000001</v>
          </cell>
          <cell r="D153">
            <v>4.0125117222800046</v>
          </cell>
          <cell r="E153">
            <v>1.7485999999999999</v>
          </cell>
        </row>
        <row r="154">
          <cell r="A154" t="str">
            <v>고정부채비율</v>
          </cell>
          <cell r="B154">
            <v>0.17864740739388074</v>
          </cell>
          <cell r="C154">
            <v>1.1950000000000001</v>
          </cell>
          <cell r="D154">
            <v>7.364490443144811E-2</v>
          </cell>
          <cell r="E154">
            <v>0.67679999999999996</v>
          </cell>
        </row>
        <row r="155">
          <cell r="A155" t="str">
            <v>매출채권대매입채무</v>
          </cell>
          <cell r="B155">
            <v>1.2275501992984001</v>
          </cell>
          <cell r="C155">
            <v>1.5289999999999999</v>
          </cell>
          <cell r="D155">
            <v>1.2031935347905331</v>
          </cell>
          <cell r="E155">
            <v>1.167</v>
          </cell>
        </row>
        <row r="156">
          <cell r="A156" t="str">
            <v>순운전자본대총자산</v>
          </cell>
          <cell r="B156">
            <v>0.17173942322186236</v>
          </cell>
          <cell r="C156">
            <v>8.3600000000000008E-2</v>
          </cell>
          <cell r="D156">
            <v>0.10100656139184655</v>
          </cell>
          <cell r="E156">
            <v>0.1211</v>
          </cell>
        </row>
        <row r="185">
          <cell r="A185" t="str">
            <v>재고자산회전율</v>
          </cell>
          <cell r="B185">
            <v>7.9768026862237846</v>
          </cell>
          <cell r="C185">
            <v>8.67</v>
          </cell>
          <cell r="D185">
            <v>8.9957204956725594</v>
          </cell>
          <cell r="E185">
            <v>7.8</v>
          </cell>
        </row>
        <row r="186">
          <cell r="A186" t="str">
            <v>매출채권회전율</v>
          </cell>
          <cell r="B186">
            <v>3.5208917886987412</v>
          </cell>
          <cell r="C186">
            <v>4.1399999999999997</v>
          </cell>
          <cell r="D186">
            <v>3.9354550472143552</v>
          </cell>
          <cell r="E186">
            <v>5.2700000000000005</v>
          </cell>
        </row>
      </sheetData>
      <sheetData sheetId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 Procedures"/>
      <sheetName val="Results Template"/>
      <sheetName val="ToD Template"/>
      <sheetName val="Menu Master"/>
      <sheetName val="Targeted Testing Master"/>
      <sheetName val="Non-Statistical Sampling Master"/>
      <sheetName val="Suppl Non-Stat Sample Master"/>
      <sheetName val="Two Step Revenue Testing Master"/>
      <sheetName val="Accept Reject Master"/>
      <sheetName val="First Sample Results Master"/>
      <sheetName val="Global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50">
          <cell r="C50" t="str">
            <v xml:space="preserve">   ?</v>
          </cell>
        </row>
        <row r="51">
          <cell r="C51" t="str">
            <v>Low</v>
          </cell>
        </row>
        <row r="52">
          <cell r="C52" t="str">
            <v>Moderate</v>
          </cell>
        </row>
        <row r="53">
          <cell r="C53" t="str">
            <v>High</v>
          </cell>
        </row>
        <row r="63">
          <cell r="C63">
            <v>1</v>
          </cell>
        </row>
      </sheetData>
      <sheetData sheetId="6" refreshError="1"/>
      <sheetData sheetId="7">
        <row r="45">
          <cell r="T45">
            <v>0</v>
          </cell>
        </row>
        <row r="47">
          <cell r="E47">
            <v>0</v>
          </cell>
        </row>
        <row r="85">
          <cell r="C85">
            <v>0</v>
          </cell>
        </row>
        <row r="87">
          <cell r="C87">
            <v>0</v>
          </cell>
        </row>
      </sheetData>
      <sheetData sheetId="8" refreshError="1"/>
      <sheetData sheetId="9" refreshError="1"/>
      <sheetData sheetId="10">
        <row r="92">
          <cell r="B92" t="str">
            <v xml:space="preserve">   ?</v>
          </cell>
        </row>
        <row r="93">
          <cell r="B93" t="str">
            <v>Low</v>
          </cell>
        </row>
        <row r="94">
          <cell r="B94" t="str">
            <v>Moderate</v>
          </cell>
        </row>
        <row r="95">
          <cell r="B95" t="str">
            <v>High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이복"/>
      <sheetName val="평항"/>
      <sheetName val="꼼죕롤2"/>
    </sheetNames>
    <sheetDataSet>
      <sheetData sheetId="0">
        <row r="13">
          <cell r="BB13">
            <v>60</v>
          </cell>
        </row>
        <row r="14">
          <cell r="BB14">
            <v>24</v>
          </cell>
        </row>
        <row r="15">
          <cell r="BB15">
            <v>30</v>
          </cell>
        </row>
        <row r="21">
          <cell r="AY21">
            <v>0.02</v>
          </cell>
        </row>
      </sheetData>
      <sheetData sheetId="1"/>
      <sheetData sheetId="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.1Q"/>
      <sheetName val="03.2Q"/>
      <sheetName val="03.3Q"/>
      <sheetName val="03.4Q"/>
      <sheetName val="경영04.1Q"/>
      <sheetName val="경영04.2Q"/>
      <sheetName val="경영04.3Q"/>
      <sheetName val="경영04.4Q"/>
      <sheetName val="사장96E"/>
      <sheetName val="필리핀"/>
      <sheetName val="Batch Manpower"/>
      <sheetName val="b-translated"/>
      <sheetName val="计划比实绩"/>
      <sheetName val="03_1Q"/>
      <sheetName val="03_2Q"/>
      <sheetName val="03_3Q"/>
      <sheetName val="03_4Q"/>
      <sheetName val="경영04_1Q"/>
      <sheetName val="경영04_2Q"/>
      <sheetName val="경영04_3Q"/>
      <sheetName val="경영04_4Q"/>
      <sheetName val="Batch_Manpower"/>
      <sheetName val="DSL"/>
      <sheetName val="汇总"/>
      <sheetName val="出荷保证 "/>
      <sheetName val="GATE 翘起现况{1}"/>
      <sheetName val="GATE 1K检查现况{2}"/>
      <sheetName val="GATE TP巡查点检现况{3}"/>
      <sheetName val="品质GATE-MCIS排除位置点检{4}"/>
      <sheetName val="工程Q3现况"/>
      <sheetName val="97물량"/>
      <sheetName val="성형LOSS"/>
      <sheetName val="재고-법인"/>
      <sheetName val="Sheet1"/>
      <sheetName val="118.세금과공과"/>
      <sheetName val="수선비"/>
      <sheetName val="久保田"/>
      <sheetName val="清水"/>
      <sheetName val="高橋"/>
      <sheetName val="山岸"/>
      <sheetName val="거래선"/>
      <sheetName val="Design"/>
      <sheetName val="TF10"/>
      <sheetName val="#REF"/>
      <sheetName val="DATASHT2"/>
      <sheetName val="정보"/>
      <sheetName val="BT03(M292C)"/>
      <sheetName val="03_1Q1"/>
      <sheetName val="03_2Q1"/>
      <sheetName val="03_3Q1"/>
      <sheetName val="03_4Q1"/>
      <sheetName val="경영04_1Q1"/>
      <sheetName val="경영04_2Q1"/>
      <sheetName val="경영04_3Q1"/>
      <sheetName val="경영04_4Q1"/>
      <sheetName val="Batch_Manpower1"/>
      <sheetName val="出荷保证_"/>
      <sheetName val="GATE_翘起现况{1}"/>
      <sheetName val="GATE_1K检查现况{2}"/>
      <sheetName val="GATE_TP巡查点检现况{3}"/>
      <sheetName val="118_세금과공과"/>
      <sheetName val="HHP 설비 LIST"/>
      <sheetName val="4.자산명세"/>
      <sheetName val="2.선수수익조"/>
      <sheetName val="온도cycle"/>
      <sheetName val="DATA"/>
      <sheetName val="수원 RAW BT03(M292C)"/>
      <sheetName val="A-A"/>
      <sheetName val="INDIA-ML"/>
      <sheetName val="TAT"/>
      <sheetName val="수율"/>
      <sheetName val="꼼죕롤2"/>
      <sheetName val="焊锡缺点率"/>
      <sheetName val="유니온"/>
      <sheetName val="신상명세서"/>
      <sheetName val="old"/>
      <sheetName val="BSL"/>
      <sheetName val="관세구분시트"/>
      <sheetName val="국산화"/>
      <sheetName val="통계자료"/>
      <sheetName val="MFAB"/>
      <sheetName val="MFRT"/>
      <sheetName val="MPKG"/>
      <sheetName val="MPRD"/>
      <sheetName val="제품"/>
      <sheetName val="DHE"/>
      <sheetName val="TEMP"/>
    </sheetNames>
    <definedNames>
      <definedName name="PRINT1"/>
      <definedName name="PRINT2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"/>
      <sheetName val="SET-1"/>
      <sheetName val="외주"/>
      <sheetName val="경쟁사"/>
      <sheetName val="SEC-CODE"/>
      <sheetName val="3월종합현황"/>
      <sheetName val="计划比实绩"/>
    </sheetNames>
    <sheetDataSet>
      <sheetData sheetId="0">
        <row r="1">
          <cell r="B1" t="str">
            <v>SET명</v>
          </cell>
          <cell r="C1" t="str">
            <v>기종</v>
          </cell>
        </row>
        <row r="2">
          <cell r="B2" t="str">
            <v>SCH-A220</v>
          </cell>
          <cell r="C2" t="str">
            <v>SM1420B04R</v>
          </cell>
        </row>
        <row r="3">
          <cell r="B3" t="str">
            <v>SCH-A310</v>
          </cell>
          <cell r="C3" t="str">
            <v>SG13G14DNL</v>
          </cell>
        </row>
        <row r="4">
          <cell r="B4" t="str">
            <v>SCH-A310</v>
          </cell>
          <cell r="C4" t="str">
            <v>SM16G02BNA</v>
          </cell>
        </row>
        <row r="5">
          <cell r="B5" t="str">
            <v>SCH-A399</v>
          </cell>
          <cell r="C5" t="str">
            <v>SG17G03BNB</v>
          </cell>
        </row>
        <row r="6">
          <cell r="B6" t="str">
            <v>SCH-A475</v>
          </cell>
          <cell r="C6" t="str">
            <v>SG17G03BNB</v>
          </cell>
        </row>
        <row r="7">
          <cell r="B7" t="str">
            <v>SCH-A509</v>
          </cell>
          <cell r="C7" t="str">
            <v>SG17G03BNB</v>
          </cell>
        </row>
        <row r="8">
          <cell r="B8" t="str">
            <v>SCH-A530</v>
          </cell>
          <cell r="C8" t="str">
            <v>SM16G02BNH</v>
          </cell>
        </row>
        <row r="9">
          <cell r="B9" t="str">
            <v>SCH-A530</v>
          </cell>
          <cell r="C9" t="str">
            <v>SG13G09DNK</v>
          </cell>
        </row>
        <row r="10">
          <cell r="B10" t="str">
            <v>SCH-A561</v>
          </cell>
          <cell r="C10" t="str">
            <v>SG17G03BNT</v>
          </cell>
        </row>
        <row r="11">
          <cell r="B11" t="str">
            <v>SCH-A562</v>
          </cell>
          <cell r="C11" t="str">
            <v>SG17G03BNT</v>
          </cell>
        </row>
        <row r="12">
          <cell r="B12" t="str">
            <v>SCH-A563</v>
          </cell>
          <cell r="C12" t="str">
            <v>SG17G03BNT</v>
          </cell>
        </row>
        <row r="13">
          <cell r="B13" t="str">
            <v>SCH-A564</v>
          </cell>
          <cell r="C13" t="str">
            <v>SG17G03BNT</v>
          </cell>
        </row>
        <row r="14">
          <cell r="B14" t="str">
            <v>SCH-A565</v>
          </cell>
          <cell r="C14" t="str">
            <v>SG17G03BNT</v>
          </cell>
        </row>
        <row r="15">
          <cell r="B15" t="str">
            <v>SCH-A591</v>
          </cell>
          <cell r="C15" t="str">
            <v>SM15G19BNS</v>
          </cell>
        </row>
        <row r="16">
          <cell r="B16" t="str">
            <v>SCH-A591</v>
          </cell>
          <cell r="C16" t="str">
            <v>SM15G19BNS</v>
          </cell>
        </row>
        <row r="17">
          <cell r="B17" t="str">
            <v>SCH-A595</v>
          </cell>
          <cell r="C17" t="str">
            <v>SM15G19BNS</v>
          </cell>
        </row>
        <row r="18">
          <cell r="B18" t="str">
            <v>SCH-A599</v>
          </cell>
          <cell r="C18" t="str">
            <v>SM15G19BNS</v>
          </cell>
        </row>
        <row r="19">
          <cell r="B19" t="str">
            <v>SCH-A601</v>
          </cell>
          <cell r="C19" t="str">
            <v>SM1420B04J</v>
          </cell>
        </row>
        <row r="20">
          <cell r="B20" t="str">
            <v>SCH-A603</v>
          </cell>
          <cell r="C20" t="str">
            <v>SM1420B04J</v>
          </cell>
        </row>
        <row r="21">
          <cell r="B21" t="str">
            <v>SCH-A605</v>
          </cell>
          <cell r="C21" t="str">
            <v>SM1420B04J</v>
          </cell>
        </row>
        <row r="22">
          <cell r="B22" t="str">
            <v>SCH-A690</v>
          </cell>
          <cell r="C22" t="str">
            <v>SG13G09DNK</v>
          </cell>
        </row>
        <row r="23">
          <cell r="B23" t="str">
            <v>SCH-A690</v>
          </cell>
          <cell r="C23" t="str">
            <v>SM2030B01A</v>
          </cell>
        </row>
        <row r="24">
          <cell r="B24" t="str">
            <v>SCH-A809</v>
          </cell>
          <cell r="C24" t="str">
            <v>SG17G03BNW</v>
          </cell>
        </row>
        <row r="25">
          <cell r="B25" t="str">
            <v>SCH-E100</v>
          </cell>
          <cell r="C25" t="str">
            <v>SG17G03BNB</v>
          </cell>
        </row>
        <row r="26">
          <cell r="B26" t="str">
            <v>SCH-E110</v>
          </cell>
          <cell r="C26" t="str">
            <v>SM1420B04B</v>
          </cell>
        </row>
        <row r="27">
          <cell r="B27" t="str">
            <v>SCH-E120</v>
          </cell>
          <cell r="C27" t="str">
            <v>SG17G03BNZ</v>
          </cell>
        </row>
        <row r="28">
          <cell r="B28" t="str">
            <v>SCH-E130</v>
          </cell>
          <cell r="C28" t="str">
            <v>SM1420B04P</v>
          </cell>
        </row>
        <row r="29">
          <cell r="B29" t="str">
            <v>SCH-E135</v>
          </cell>
          <cell r="C29" t="str">
            <v>SM1420B04P</v>
          </cell>
        </row>
        <row r="30">
          <cell r="B30" t="str">
            <v>SCH-E140</v>
          </cell>
          <cell r="C30" t="str">
            <v>SM17G08BNF</v>
          </cell>
        </row>
        <row r="31">
          <cell r="B31" t="str">
            <v>SCH-E150</v>
          </cell>
          <cell r="C31" t="str">
            <v>SM17G09BND</v>
          </cell>
        </row>
        <row r="32">
          <cell r="B32" t="str">
            <v>SCH-E160</v>
          </cell>
          <cell r="C32" t="str">
            <v>SM17G08BNB</v>
          </cell>
        </row>
        <row r="33">
          <cell r="B33" t="str">
            <v>SCH-E170</v>
          </cell>
          <cell r="C33" t="str">
            <v>부전700</v>
          </cell>
        </row>
        <row r="34">
          <cell r="B34" t="str">
            <v>SCH-E190</v>
          </cell>
          <cell r="C34" t="str">
            <v>SG17G03BNT</v>
          </cell>
        </row>
        <row r="35">
          <cell r="B35" t="str">
            <v>SCH-E200</v>
          </cell>
          <cell r="C35" t="str">
            <v>SM1420B04Y</v>
          </cell>
        </row>
        <row r="36">
          <cell r="B36" t="str">
            <v>SCH-E250</v>
          </cell>
          <cell r="C36" t="str">
            <v>SM1315B01C</v>
          </cell>
        </row>
        <row r="37">
          <cell r="B37" t="str">
            <v>SCH-E250</v>
          </cell>
          <cell r="C37" t="str">
            <v>SM1315B01B</v>
          </cell>
        </row>
        <row r="38">
          <cell r="B38" t="str">
            <v>SCH-E370</v>
          </cell>
          <cell r="C38" t="str">
            <v>SM17G09BNQ</v>
          </cell>
        </row>
        <row r="39">
          <cell r="B39" t="str">
            <v>SCH-E370</v>
          </cell>
          <cell r="C39" t="str">
            <v>SM0812D01F</v>
          </cell>
        </row>
        <row r="40">
          <cell r="B40" t="str">
            <v>SCH-E400</v>
          </cell>
          <cell r="C40" t="str">
            <v>SG17G03BNZ</v>
          </cell>
        </row>
        <row r="41">
          <cell r="B41" t="str">
            <v>SCH-E400</v>
          </cell>
          <cell r="C41" t="str">
            <v>SM0812D01D</v>
          </cell>
        </row>
        <row r="42">
          <cell r="B42" t="str">
            <v>SCH-I519</v>
          </cell>
          <cell r="C42" t="str">
            <v>삼부475</v>
          </cell>
        </row>
        <row r="43">
          <cell r="B43" t="str">
            <v>SCH-I519</v>
          </cell>
          <cell r="C43" t="str">
            <v>SM20G17BNF</v>
          </cell>
        </row>
        <row r="44">
          <cell r="B44" t="str">
            <v>SCH-I600</v>
          </cell>
          <cell r="C44" t="str">
            <v>부전700</v>
          </cell>
        </row>
        <row r="45">
          <cell r="B45" t="str">
            <v>SCH-I600</v>
          </cell>
          <cell r="C45" t="str">
            <v>SM13G14DNP</v>
          </cell>
        </row>
        <row r="46">
          <cell r="B46" t="str">
            <v>SCH-M330</v>
          </cell>
          <cell r="C46" t="str">
            <v>SG17G03BNG</v>
          </cell>
        </row>
        <row r="47">
          <cell r="B47" t="str">
            <v>SCH-M330</v>
          </cell>
          <cell r="C47" t="str">
            <v>SM19G01BND</v>
          </cell>
        </row>
        <row r="48">
          <cell r="B48" t="str">
            <v>SCH-M400</v>
          </cell>
          <cell r="C48" t="str">
            <v>신우780</v>
          </cell>
        </row>
        <row r="49">
          <cell r="B49" t="str">
            <v>SCH-N181</v>
          </cell>
          <cell r="C49" t="str">
            <v>SG13G10DNE</v>
          </cell>
        </row>
        <row r="50">
          <cell r="B50" t="str">
            <v>SCH-N181</v>
          </cell>
          <cell r="C50" t="str">
            <v>SG17G03BNN</v>
          </cell>
        </row>
        <row r="51">
          <cell r="B51" t="str">
            <v>SCH-N182</v>
          </cell>
          <cell r="C51" t="str">
            <v>SG13G10DNE</v>
          </cell>
        </row>
        <row r="52">
          <cell r="B52" t="str">
            <v>SCH-N182</v>
          </cell>
          <cell r="C52" t="str">
            <v>SG17G03BNN</v>
          </cell>
        </row>
        <row r="53">
          <cell r="B53" t="str">
            <v>SCH-N191</v>
          </cell>
          <cell r="C53" t="str">
            <v>SG13G10DNE</v>
          </cell>
        </row>
        <row r="54">
          <cell r="B54" t="str">
            <v>SCH-N191</v>
          </cell>
          <cell r="C54" t="str">
            <v>SG17G03BNN</v>
          </cell>
        </row>
        <row r="55">
          <cell r="B55" t="str">
            <v>SCH-N195</v>
          </cell>
          <cell r="C55" t="str">
            <v>SG13G10DNE</v>
          </cell>
        </row>
        <row r="56">
          <cell r="B56" t="str">
            <v>SCH-N195</v>
          </cell>
          <cell r="C56" t="str">
            <v>SG17G03BNN</v>
          </cell>
        </row>
        <row r="57">
          <cell r="B57" t="str">
            <v>SCH-N255</v>
          </cell>
          <cell r="C57" t="str">
            <v>SM1318B01B</v>
          </cell>
        </row>
        <row r="58">
          <cell r="B58" t="str">
            <v>SCH-N260</v>
          </cell>
          <cell r="C58" t="str">
            <v>SG13G02DNK</v>
          </cell>
        </row>
        <row r="59">
          <cell r="B59" t="str">
            <v>SCH-N370</v>
          </cell>
          <cell r="C59" t="str">
            <v>신우515</v>
          </cell>
        </row>
        <row r="60">
          <cell r="B60" t="str">
            <v>SCH-V300</v>
          </cell>
          <cell r="C60" t="str">
            <v>SG17G03BNY</v>
          </cell>
        </row>
        <row r="61">
          <cell r="B61" t="str">
            <v>SCH-V310</v>
          </cell>
          <cell r="C61" t="str">
            <v>SG17G03BNY</v>
          </cell>
        </row>
        <row r="62">
          <cell r="B62" t="str">
            <v>SCH-V330</v>
          </cell>
          <cell r="C62" t="str">
            <v>SG17G09BNE</v>
          </cell>
        </row>
        <row r="63">
          <cell r="B63" t="str">
            <v>SCH-X130</v>
          </cell>
          <cell r="C63" t="str">
            <v>SG17G05BNA</v>
          </cell>
        </row>
        <row r="64">
          <cell r="B64" t="str">
            <v>SCH-X137</v>
          </cell>
          <cell r="C64" t="str">
            <v>SG17G05BNA</v>
          </cell>
        </row>
        <row r="65">
          <cell r="B65" t="str">
            <v>SCH-X199</v>
          </cell>
          <cell r="C65" t="str">
            <v>SM17G07BNB</v>
          </cell>
        </row>
        <row r="66">
          <cell r="B66" t="str">
            <v>SCH-X209</v>
          </cell>
          <cell r="C66" t="str">
            <v>SG13G09DNH</v>
          </cell>
        </row>
        <row r="67">
          <cell r="B67" t="str">
            <v>SCH-X209</v>
          </cell>
          <cell r="C67" t="str">
            <v>SM16G02BNE</v>
          </cell>
        </row>
        <row r="68">
          <cell r="B68" t="str">
            <v>SCH-X219</v>
          </cell>
          <cell r="C68" t="str">
            <v>SM1315B01D</v>
          </cell>
        </row>
        <row r="69">
          <cell r="B69" t="str">
            <v>SCH-X290</v>
          </cell>
          <cell r="C69" t="str">
            <v>SG17G03BNB</v>
          </cell>
        </row>
        <row r="70">
          <cell r="B70" t="str">
            <v>SCH-X309</v>
          </cell>
          <cell r="C70" t="str">
            <v>SM16G03BNA</v>
          </cell>
        </row>
        <row r="71">
          <cell r="B71" t="str">
            <v>SCH-X319</v>
          </cell>
          <cell r="C71" t="str">
            <v>SM1420B04C</v>
          </cell>
        </row>
        <row r="72">
          <cell r="B72" t="str">
            <v>SCH-X334</v>
          </cell>
          <cell r="C72" t="str">
            <v>SG17G03BNQ</v>
          </cell>
        </row>
        <row r="73">
          <cell r="B73" t="str">
            <v>SCH-X339</v>
          </cell>
          <cell r="C73" t="str">
            <v>SM17G06BNE</v>
          </cell>
        </row>
        <row r="74">
          <cell r="B74" t="str">
            <v>SCH-X350</v>
          </cell>
          <cell r="C74" t="str">
            <v>SG15G19BNA</v>
          </cell>
        </row>
        <row r="75">
          <cell r="B75" t="str">
            <v>SCH-X359</v>
          </cell>
          <cell r="C75" t="str">
            <v>SG17G03BNZ</v>
          </cell>
        </row>
        <row r="76">
          <cell r="B76" t="str">
            <v>SCH-X430</v>
          </cell>
          <cell r="C76" t="str">
            <v>SG17G03BNT</v>
          </cell>
        </row>
        <row r="77">
          <cell r="B77" t="str">
            <v>SCH-X460</v>
          </cell>
          <cell r="C77" t="str">
            <v>SG15G19BNF</v>
          </cell>
        </row>
        <row r="78">
          <cell r="B78" t="str">
            <v>SCH-X559</v>
          </cell>
          <cell r="C78" t="str">
            <v>SM17G08BNF</v>
          </cell>
        </row>
        <row r="79">
          <cell r="B79" t="str">
            <v>SCH-X570</v>
          </cell>
          <cell r="C79" t="str">
            <v>SG17G03BNQ</v>
          </cell>
        </row>
        <row r="80">
          <cell r="B80" t="str">
            <v>SCH-X580</v>
          </cell>
          <cell r="C80" t="str">
            <v>SG17G03BNQ</v>
          </cell>
        </row>
        <row r="81">
          <cell r="B81" t="str">
            <v>SCH-X590</v>
          </cell>
          <cell r="C81" t="str">
            <v>SM15G19BNQ</v>
          </cell>
        </row>
        <row r="82">
          <cell r="B82" t="str">
            <v>SCH-X650</v>
          </cell>
          <cell r="C82" t="str">
            <v>SG13G08DND</v>
          </cell>
        </row>
        <row r="83">
          <cell r="B83" t="str">
            <v>SCH-X650</v>
          </cell>
          <cell r="C83" t="str">
            <v>SM15G33BNA</v>
          </cell>
        </row>
        <row r="84">
          <cell r="B84" t="str">
            <v>SCH-X700</v>
          </cell>
          <cell r="C84" t="str">
            <v>SG17G03BNJ</v>
          </cell>
        </row>
        <row r="85">
          <cell r="B85" t="str">
            <v>SCH-X720</v>
          </cell>
          <cell r="C85" t="str">
            <v>SG17G03BNQ</v>
          </cell>
        </row>
        <row r="86">
          <cell r="B86" t="str">
            <v>SCH-X730</v>
          </cell>
          <cell r="C86" t="str">
            <v>SM1420B04D</v>
          </cell>
        </row>
        <row r="87">
          <cell r="B87" t="str">
            <v>SCH-X750</v>
          </cell>
          <cell r="C87" t="str">
            <v>SG13G08DND</v>
          </cell>
        </row>
        <row r="88">
          <cell r="B88" t="str">
            <v>SCH-X750</v>
          </cell>
          <cell r="C88" t="str">
            <v>SM15G33BNA</v>
          </cell>
        </row>
        <row r="89">
          <cell r="B89" t="str">
            <v>SCH-X780</v>
          </cell>
          <cell r="C89" t="str">
            <v>SM1420B04C</v>
          </cell>
        </row>
        <row r="90">
          <cell r="B90" t="str">
            <v>SCH-X789</v>
          </cell>
          <cell r="C90" t="str">
            <v>SM1420B04C</v>
          </cell>
        </row>
        <row r="91">
          <cell r="B91" t="str">
            <v>SCH-X800</v>
          </cell>
          <cell r="C91" t="str">
            <v>SM1420B04U</v>
          </cell>
        </row>
        <row r="92">
          <cell r="B92" t="str">
            <v>SCH-X820</v>
          </cell>
          <cell r="C92" t="str">
            <v>SM1318B03B</v>
          </cell>
        </row>
        <row r="93">
          <cell r="B93" t="str">
            <v>SGH-A500</v>
          </cell>
          <cell r="C93" t="str">
            <v>SM15G35BNC</v>
          </cell>
        </row>
        <row r="94">
          <cell r="B94" t="str">
            <v>SGH-A608</v>
          </cell>
          <cell r="C94" t="str">
            <v>SM1318B01A</v>
          </cell>
        </row>
        <row r="95">
          <cell r="B95" t="str">
            <v>SGH-A800</v>
          </cell>
          <cell r="C95" t="str">
            <v>SM1318B01C</v>
          </cell>
        </row>
        <row r="96">
          <cell r="B96" t="str">
            <v>SGH-C100</v>
          </cell>
          <cell r="C96" t="str">
            <v>SM16G02BNG</v>
          </cell>
        </row>
        <row r="97">
          <cell r="B97" t="str">
            <v>SGH-C108</v>
          </cell>
          <cell r="C97" t="str">
            <v>SM16G02BNG</v>
          </cell>
        </row>
        <row r="98">
          <cell r="B98" t="str">
            <v>SGH-E100</v>
          </cell>
          <cell r="C98" t="str">
            <v>SM1318B03C</v>
          </cell>
        </row>
        <row r="99">
          <cell r="B99" t="str">
            <v>SGH-E100</v>
          </cell>
          <cell r="C99" t="str">
            <v>SM1318B03C</v>
          </cell>
        </row>
        <row r="100">
          <cell r="B100" t="str">
            <v>SGH-E105</v>
          </cell>
          <cell r="C100" t="str">
            <v>SM1318B03C</v>
          </cell>
        </row>
        <row r="101">
          <cell r="B101" t="str">
            <v>SGH-E400</v>
          </cell>
          <cell r="C101" t="str">
            <v>SM17G09BNG</v>
          </cell>
        </row>
        <row r="102">
          <cell r="B102" t="str">
            <v>SGH-E700</v>
          </cell>
          <cell r="C102" t="str">
            <v>부전700</v>
          </cell>
        </row>
        <row r="103">
          <cell r="B103" t="str">
            <v>SGH-E710</v>
          </cell>
          <cell r="C103" t="str">
            <v>SM1420B05G</v>
          </cell>
        </row>
        <row r="104">
          <cell r="B104" t="str">
            <v>SGH-N500</v>
          </cell>
          <cell r="C104" t="str">
            <v>SG13G09DND</v>
          </cell>
        </row>
        <row r="105">
          <cell r="B105" t="str">
            <v>SGH-N600</v>
          </cell>
          <cell r="C105" t="str">
            <v>SG13G10DNE</v>
          </cell>
        </row>
        <row r="106">
          <cell r="B106" t="str">
            <v>SGH-N600</v>
          </cell>
          <cell r="C106" t="str">
            <v>SG17G03BNC</v>
          </cell>
        </row>
        <row r="107">
          <cell r="B107" t="str">
            <v>SGH-N620</v>
          </cell>
          <cell r="C107" t="str">
            <v>SG13G10DNE</v>
          </cell>
        </row>
        <row r="108">
          <cell r="B108" t="str">
            <v>SGH-N620</v>
          </cell>
          <cell r="C108" t="str">
            <v>SG17G03BNC</v>
          </cell>
        </row>
        <row r="109">
          <cell r="B109" t="str">
            <v>SGH-N625</v>
          </cell>
          <cell r="C109" t="str">
            <v>SG13G10DNE</v>
          </cell>
        </row>
        <row r="110">
          <cell r="B110" t="str">
            <v>SGH-N625</v>
          </cell>
          <cell r="C110" t="str">
            <v>SG17G03BNC</v>
          </cell>
        </row>
        <row r="111">
          <cell r="B111" t="str">
            <v>SGH-N628</v>
          </cell>
          <cell r="C111" t="str">
            <v>SG13G10DNE</v>
          </cell>
        </row>
        <row r="112">
          <cell r="B112" t="str">
            <v>SGH-N628</v>
          </cell>
          <cell r="C112" t="str">
            <v>SG17G03BNC</v>
          </cell>
        </row>
        <row r="113">
          <cell r="B113" t="str">
            <v>SGH-P100</v>
          </cell>
          <cell r="C113" t="str">
            <v>부전720</v>
          </cell>
        </row>
        <row r="114">
          <cell r="B114" t="str">
            <v>SGH-P108</v>
          </cell>
          <cell r="C114" t="str">
            <v>부전720</v>
          </cell>
        </row>
        <row r="115">
          <cell r="B115" t="str">
            <v>SGH-P400</v>
          </cell>
          <cell r="C115" t="str">
            <v>SM1420B05A</v>
          </cell>
        </row>
        <row r="116">
          <cell r="B116" t="str">
            <v>SGH-P408</v>
          </cell>
          <cell r="C116" t="str">
            <v>SM1420B05A</v>
          </cell>
        </row>
        <row r="117">
          <cell r="B117" t="str">
            <v>SGH-R200</v>
          </cell>
          <cell r="C117" t="str">
            <v>SG13G09DND</v>
          </cell>
        </row>
        <row r="118">
          <cell r="B118" t="str">
            <v>SGH-R210</v>
          </cell>
          <cell r="C118" t="str">
            <v>SG13G09DND</v>
          </cell>
        </row>
        <row r="119">
          <cell r="B119" t="str">
            <v>SGH-R220</v>
          </cell>
          <cell r="C119" t="str">
            <v>SG13G09DND</v>
          </cell>
        </row>
        <row r="120">
          <cell r="B120" t="str">
            <v>SGH-R225</v>
          </cell>
          <cell r="C120" t="str">
            <v>SG13G09DND</v>
          </cell>
        </row>
        <row r="121">
          <cell r="B121" t="str">
            <v>SGH-S100</v>
          </cell>
          <cell r="C121" t="str">
            <v>SG17G03BNU</v>
          </cell>
        </row>
        <row r="122">
          <cell r="B122" t="str">
            <v>SGH-S105</v>
          </cell>
          <cell r="C122" t="str">
            <v>SG17G03BNU</v>
          </cell>
        </row>
        <row r="123">
          <cell r="B123" t="str">
            <v>SGH-S108</v>
          </cell>
          <cell r="C123" t="str">
            <v>SG17G03BNU</v>
          </cell>
        </row>
        <row r="124">
          <cell r="B124" t="str">
            <v>SGH-S108</v>
          </cell>
          <cell r="C124" t="str">
            <v>SG17G03BNZ</v>
          </cell>
        </row>
        <row r="125">
          <cell r="B125" t="str">
            <v>SGH-S200</v>
          </cell>
          <cell r="C125" t="str">
            <v>SG17G03BNU</v>
          </cell>
        </row>
        <row r="126">
          <cell r="B126" t="str">
            <v>SGH-S208</v>
          </cell>
          <cell r="C126" t="str">
            <v>SG17G03BNU</v>
          </cell>
        </row>
        <row r="127">
          <cell r="B127" t="str">
            <v>SGH-S300</v>
          </cell>
          <cell r="C127" t="str">
            <v>SG17G03BNZ</v>
          </cell>
        </row>
        <row r="128">
          <cell r="B128" t="str">
            <v>SGH-S307</v>
          </cell>
          <cell r="C128" t="str">
            <v>SG17G03BNZ</v>
          </cell>
        </row>
        <row r="129">
          <cell r="B129" t="str">
            <v>SGH-S308</v>
          </cell>
          <cell r="C129" t="str">
            <v>SG17G03BNZ</v>
          </cell>
        </row>
        <row r="130">
          <cell r="B130" t="str">
            <v>SGH-S500</v>
          </cell>
          <cell r="C130" t="str">
            <v>부전700</v>
          </cell>
        </row>
        <row r="131">
          <cell r="B131" t="str">
            <v>SGH-S508</v>
          </cell>
          <cell r="C131" t="str">
            <v>부전700</v>
          </cell>
        </row>
        <row r="132">
          <cell r="B132" t="str">
            <v>SGH-T100</v>
          </cell>
          <cell r="C132" t="str">
            <v>삼부850</v>
          </cell>
        </row>
        <row r="133">
          <cell r="B133" t="str">
            <v>SGH-T108</v>
          </cell>
          <cell r="C133" t="str">
            <v>SM17G07BNA</v>
          </cell>
        </row>
        <row r="134">
          <cell r="B134" t="str">
            <v>SGH-T208</v>
          </cell>
          <cell r="C134" t="str">
            <v>SM15G19BNG</v>
          </cell>
        </row>
        <row r="135">
          <cell r="B135" t="str">
            <v>SGH-T400</v>
          </cell>
          <cell r="C135" t="str">
            <v>부전700</v>
          </cell>
        </row>
        <row r="136">
          <cell r="B136" t="str">
            <v>SGH-T408</v>
          </cell>
          <cell r="C136" t="str">
            <v>부전700</v>
          </cell>
        </row>
        <row r="137">
          <cell r="B137" t="str">
            <v>SGH-T410</v>
          </cell>
          <cell r="C137" t="str">
            <v>부전700</v>
          </cell>
        </row>
        <row r="138">
          <cell r="B138" t="str">
            <v>SGH-T500</v>
          </cell>
          <cell r="C138" t="str">
            <v>SM1420B04F</v>
          </cell>
        </row>
        <row r="139">
          <cell r="B139" t="str">
            <v>SGH-T508</v>
          </cell>
          <cell r="C139" t="str">
            <v>SM1420B04F</v>
          </cell>
        </row>
        <row r="140">
          <cell r="B140" t="str">
            <v>SGH-T608</v>
          </cell>
          <cell r="C140" t="str">
            <v>SM17G09BNK</v>
          </cell>
        </row>
        <row r="141">
          <cell r="B141" t="str">
            <v>SGH-V100</v>
          </cell>
          <cell r="C141" t="str">
            <v>SM16G02BNF</v>
          </cell>
        </row>
        <row r="142">
          <cell r="B142" t="str">
            <v>SGH-V200</v>
          </cell>
          <cell r="C142" t="str">
            <v>SG17G03BNU</v>
          </cell>
        </row>
        <row r="143">
          <cell r="B143" t="str">
            <v>SGH-V205</v>
          </cell>
          <cell r="C143" t="str">
            <v>SG17G03BNU</v>
          </cell>
        </row>
        <row r="144">
          <cell r="B144" t="str">
            <v>SGH-V206</v>
          </cell>
          <cell r="C144" t="str">
            <v>SG17G03BNU</v>
          </cell>
        </row>
        <row r="145">
          <cell r="B145" t="str">
            <v>SGH-V208</v>
          </cell>
          <cell r="C145" t="str">
            <v>SM17G08BNH</v>
          </cell>
        </row>
        <row r="146">
          <cell r="B146" t="str">
            <v>SGH-X100</v>
          </cell>
          <cell r="C146" t="str">
            <v>SM1318B04A</v>
          </cell>
        </row>
        <row r="147">
          <cell r="B147" t="str">
            <v>SGH-X100</v>
          </cell>
          <cell r="C147" t="str">
            <v>SM0812D01C</v>
          </cell>
        </row>
        <row r="148">
          <cell r="B148" t="str">
            <v>SGH-X105</v>
          </cell>
          <cell r="C148" t="str">
            <v>SM1318B03H</v>
          </cell>
        </row>
        <row r="149">
          <cell r="B149" t="str">
            <v>SGH-X105</v>
          </cell>
          <cell r="C149" t="str">
            <v>SM0812D01E</v>
          </cell>
        </row>
        <row r="150">
          <cell r="B150" t="str">
            <v>SGH-X400</v>
          </cell>
          <cell r="C150" t="str">
            <v>삼부700</v>
          </cell>
        </row>
        <row r="151">
          <cell r="B151" t="str">
            <v>SGH-X408</v>
          </cell>
          <cell r="C151" t="str">
            <v>삼부700</v>
          </cell>
        </row>
        <row r="152">
          <cell r="B152" t="str">
            <v>SGH-X426</v>
          </cell>
          <cell r="C152" t="str">
            <v>SM1318B03C</v>
          </cell>
        </row>
        <row r="153">
          <cell r="B153" t="str">
            <v>SGH-X427</v>
          </cell>
          <cell r="C153" t="str">
            <v>SM1318B03C</v>
          </cell>
        </row>
        <row r="154">
          <cell r="B154" t="str">
            <v>SPH-A2000</v>
          </cell>
          <cell r="C154" t="str">
            <v>SG13G02DNG</v>
          </cell>
        </row>
        <row r="155">
          <cell r="B155" t="str">
            <v>SPH-A2100</v>
          </cell>
          <cell r="C155" t="str">
            <v>SG13G02DNK</v>
          </cell>
        </row>
        <row r="156">
          <cell r="B156" t="str">
            <v>SPH-A330</v>
          </cell>
          <cell r="C156" t="str">
            <v>SG17G03BNA</v>
          </cell>
        </row>
        <row r="157">
          <cell r="B157" t="str">
            <v>SPH-A335</v>
          </cell>
          <cell r="C157" t="str">
            <v>SG17G03BNA</v>
          </cell>
        </row>
        <row r="158">
          <cell r="B158" t="str">
            <v>SPH-A400</v>
          </cell>
          <cell r="C158" t="str">
            <v>SG13G08DNG</v>
          </cell>
        </row>
        <row r="159">
          <cell r="B159" t="str">
            <v>SPH-A460</v>
          </cell>
          <cell r="C159" t="str">
            <v>SG17G03BNB</v>
          </cell>
        </row>
        <row r="160">
          <cell r="B160" t="str">
            <v>SPH-A500</v>
          </cell>
          <cell r="C160" t="str">
            <v>SG17G03BNT</v>
          </cell>
        </row>
        <row r="161">
          <cell r="B161" t="str">
            <v>SPH-A505</v>
          </cell>
          <cell r="C161" t="str">
            <v>SG17G03BNT</v>
          </cell>
        </row>
        <row r="162">
          <cell r="B162" t="str">
            <v>SPH-A520</v>
          </cell>
          <cell r="C162" t="str">
            <v>SG17G03BNB</v>
          </cell>
        </row>
        <row r="163">
          <cell r="B163" t="str">
            <v>SPH-A540</v>
          </cell>
          <cell r="C163" t="str">
            <v>SM16G02BNB</v>
          </cell>
        </row>
        <row r="164">
          <cell r="B164" t="str">
            <v>SPH-A600</v>
          </cell>
          <cell r="C164" t="str">
            <v>SM1420B04J</v>
          </cell>
        </row>
        <row r="165">
          <cell r="B165" t="str">
            <v>SPH-A620</v>
          </cell>
          <cell r="C165" t="str">
            <v>부전700</v>
          </cell>
        </row>
        <row r="166">
          <cell r="B166" t="str">
            <v>SPH-A640</v>
          </cell>
          <cell r="C166" t="str">
            <v>SM1420B04W</v>
          </cell>
        </row>
        <row r="167">
          <cell r="B167" t="str">
            <v>SPH-E1000</v>
          </cell>
          <cell r="C167" t="str">
            <v>SG17G03BNT</v>
          </cell>
        </row>
        <row r="168">
          <cell r="B168" t="str">
            <v>SPH-E1100</v>
          </cell>
          <cell r="C168" t="str">
            <v>기린650</v>
          </cell>
        </row>
        <row r="169">
          <cell r="B169" t="str">
            <v>SPH-E1700</v>
          </cell>
          <cell r="C169" t="str">
            <v>부전700</v>
          </cell>
        </row>
        <row r="170">
          <cell r="B170" t="str">
            <v>SPH-E2000</v>
          </cell>
          <cell r="C170" t="str">
            <v>SM1420B04Z</v>
          </cell>
        </row>
        <row r="171">
          <cell r="B171" t="str">
            <v>SPH-I330</v>
          </cell>
          <cell r="C171" t="str">
            <v>SM19G01BNB</v>
          </cell>
        </row>
        <row r="172">
          <cell r="B172" t="str">
            <v>SPH-I700</v>
          </cell>
          <cell r="C172" t="str">
            <v>삼부475</v>
          </cell>
        </row>
        <row r="173">
          <cell r="B173" t="str">
            <v>SPH-I700</v>
          </cell>
          <cell r="C173" t="str">
            <v>SM20G17BNF</v>
          </cell>
        </row>
        <row r="174">
          <cell r="B174" t="str">
            <v>SPH-M100</v>
          </cell>
          <cell r="C174" t="str">
            <v>SG13G07DND</v>
          </cell>
        </row>
        <row r="175">
          <cell r="B175" t="str">
            <v>SPH-M3300</v>
          </cell>
          <cell r="C175" t="str">
            <v>SG17G03BNG</v>
          </cell>
        </row>
        <row r="176">
          <cell r="B176" t="str">
            <v>SPH-M3300</v>
          </cell>
          <cell r="C176" t="str">
            <v>SM19G01BND</v>
          </cell>
        </row>
        <row r="177">
          <cell r="B177" t="str">
            <v>SPH-N175</v>
          </cell>
          <cell r="C177" t="str">
            <v>신우515</v>
          </cell>
        </row>
        <row r="178">
          <cell r="B178" t="str">
            <v>SPH-N195</v>
          </cell>
          <cell r="C178" t="str">
            <v>SG13G10DNE</v>
          </cell>
        </row>
        <row r="179">
          <cell r="B179" t="str">
            <v>SPH-N195</v>
          </cell>
          <cell r="C179" t="str">
            <v>SG17G03BNN</v>
          </cell>
        </row>
        <row r="180">
          <cell r="B180" t="str">
            <v>SPH-V3000</v>
          </cell>
          <cell r="C180" t="str">
            <v>SG17G03BNY</v>
          </cell>
        </row>
        <row r="181">
          <cell r="B181" t="str">
            <v>SPH-X1300</v>
          </cell>
          <cell r="C181" t="str">
            <v>SG17G05BNA</v>
          </cell>
        </row>
        <row r="182">
          <cell r="B182" t="str">
            <v>SPH-X4200</v>
          </cell>
          <cell r="C182" t="str">
            <v>SG17G03BNH</v>
          </cell>
        </row>
        <row r="183">
          <cell r="B183" t="str">
            <v>SPH-X4209</v>
          </cell>
          <cell r="C183" t="str">
            <v>SG17G03BNH</v>
          </cell>
        </row>
        <row r="184">
          <cell r="B184" t="str">
            <v>SPH-X4500</v>
          </cell>
          <cell r="C184" t="str">
            <v>SG15G19BND</v>
          </cell>
        </row>
        <row r="185">
          <cell r="B185" t="str">
            <v>SPH-X4900</v>
          </cell>
          <cell r="C185" t="str">
            <v>SG17G03BNB</v>
          </cell>
        </row>
        <row r="186">
          <cell r="B186" t="str">
            <v>SPH-X4909</v>
          </cell>
          <cell r="C186" t="str">
            <v>SG17G03BNB</v>
          </cell>
        </row>
        <row r="187">
          <cell r="B187" t="str">
            <v>SPH-X5900</v>
          </cell>
          <cell r="C187" t="str">
            <v>SM15G19BNQ</v>
          </cell>
        </row>
        <row r="188">
          <cell r="B188" t="str">
            <v>SPH-X7000</v>
          </cell>
          <cell r="C188" t="str">
            <v>SG17G03BNJ</v>
          </cell>
        </row>
        <row r="189">
          <cell r="B189" t="str">
            <v>SPH-X7019</v>
          </cell>
          <cell r="C189" t="str">
            <v>SG17G03BNJ</v>
          </cell>
        </row>
        <row r="190">
          <cell r="B190" t="str">
            <v>SPH-X7500</v>
          </cell>
          <cell r="C190" t="str">
            <v>SG17G03BNZ</v>
          </cell>
        </row>
        <row r="191">
          <cell r="B191" t="str">
            <v>SPH-X7509</v>
          </cell>
          <cell r="C191" t="str">
            <v>SG17G03BNZ</v>
          </cell>
        </row>
        <row r="192">
          <cell r="B192" t="str">
            <v>SPH-X7700</v>
          </cell>
          <cell r="C192" t="str">
            <v>SM1420B04A</v>
          </cell>
        </row>
        <row r="193">
          <cell r="B193" t="str">
            <v>SPH-X7800</v>
          </cell>
          <cell r="C193" t="str">
            <v>SM1420B04C</v>
          </cell>
        </row>
        <row r="194">
          <cell r="B194" t="str">
            <v>SPH-X7800</v>
          </cell>
          <cell r="C194" t="str">
            <v>SM1420B04L</v>
          </cell>
        </row>
        <row r="195">
          <cell r="B195" t="str">
            <v>SPH-X7809</v>
          </cell>
          <cell r="C195" t="str">
            <v>SM1420B04C</v>
          </cell>
        </row>
        <row r="196">
          <cell r="B196" t="str">
            <v>SPH-X8000</v>
          </cell>
          <cell r="C196" t="str">
            <v>SG17G03BNB</v>
          </cell>
        </row>
        <row r="197">
          <cell r="B197" t="str">
            <v>SPH-X8100</v>
          </cell>
          <cell r="C197" t="str">
            <v>SM1420B04T</v>
          </cell>
        </row>
        <row r="198">
          <cell r="B198" t="str">
            <v>SPH-X8100</v>
          </cell>
          <cell r="C198" t="str">
            <v>부전700</v>
          </cell>
        </row>
        <row r="199">
          <cell r="B199" t="str">
            <v>SPH-X8300</v>
          </cell>
          <cell r="C199" t="str">
            <v>SM1420B04H</v>
          </cell>
        </row>
        <row r="200">
          <cell r="B200" t="str">
            <v>SPH-X8309</v>
          </cell>
          <cell r="C200" t="str">
            <v>SM1420B04H</v>
          </cell>
        </row>
        <row r="201">
          <cell r="B201" t="str">
            <v>SPH-X8500</v>
          </cell>
          <cell r="C201" t="str">
            <v>SM16G02BNJ</v>
          </cell>
        </row>
        <row r="202">
          <cell r="B202" t="str">
            <v>SPH-X9000</v>
          </cell>
          <cell r="C202" t="str">
            <v>SM17G08BNA</v>
          </cell>
        </row>
        <row r="203">
          <cell r="B203" t="str">
            <v>SPH-X9100</v>
          </cell>
          <cell r="C203" t="str">
            <v>SM1420B04U</v>
          </cell>
        </row>
        <row r="204">
          <cell r="B204" t="str">
            <v>SP-R7000</v>
          </cell>
          <cell r="C204" t="str">
            <v>SM15G07ZNC</v>
          </cell>
        </row>
        <row r="205">
          <cell r="B205" t="str">
            <v>STH-A225</v>
          </cell>
          <cell r="C205" t="str">
            <v>SG13G09DNJ</v>
          </cell>
        </row>
        <row r="206">
          <cell r="B206" t="str">
            <v>STH-A255</v>
          </cell>
          <cell r="C206" t="str">
            <v>SM15G19DNA</v>
          </cell>
        </row>
        <row r="207">
          <cell r="B207" t="str">
            <v>STH-A325</v>
          </cell>
          <cell r="C207" t="str">
            <v>SG17G03BNZ</v>
          </cell>
        </row>
        <row r="208">
          <cell r="B208" t="str">
            <v>STH-N271</v>
          </cell>
          <cell r="C208" t="str">
            <v>SG13G09DNB</v>
          </cell>
        </row>
        <row r="209">
          <cell r="B209" t="str">
            <v>STH-N275</v>
          </cell>
          <cell r="C209" t="str">
            <v>SG13G09DNB</v>
          </cell>
        </row>
        <row r="210">
          <cell r="B210" t="str">
            <v>STH-N375</v>
          </cell>
          <cell r="C210" t="str">
            <v>SG13G09DNB</v>
          </cell>
        </row>
        <row r="212">
          <cell r="B212" t="str">
            <v>SGH-T208</v>
          </cell>
          <cell r="C212" t="str">
            <v>SG13G09DNG</v>
          </cell>
        </row>
        <row r="213">
          <cell r="B213" t="str">
            <v>SCH-E350</v>
          </cell>
          <cell r="C213" t="str">
            <v>SM0812D01D</v>
          </cell>
        </row>
        <row r="214">
          <cell r="B214" t="str">
            <v>SCH-V350</v>
          </cell>
          <cell r="C214" t="str">
            <v>SM1420B04M</v>
          </cell>
        </row>
        <row r="215">
          <cell r="B215" t="str">
            <v>SPH-X9400</v>
          </cell>
          <cell r="C215" t="str">
            <v>SM17G08BNG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현금흐름표"/>
      <sheetName val="공통"/>
      <sheetName val="산출기준(파견전산실)"/>
      <sheetName val="일삼현금흐름표"/>
      <sheetName val="95WBS"/>
      <sheetName val="관리수정"/>
      <sheetName val="當期시산표(결재)"/>
      <sheetName val="업무분장 "/>
      <sheetName val="수정시산표"/>
      <sheetName val="bs"/>
      <sheetName val="시산표(매출조정전)"/>
      <sheetName val="Stock Div Accural"/>
      <sheetName val="Supporting Tool"/>
      <sheetName val="시나리오"/>
      <sheetName val="대외공문"/>
      <sheetName val="상품입고집계"/>
      <sheetName val="수입"/>
      <sheetName val="US Codes"/>
      <sheetName val="별제권_정리담보권1"/>
      <sheetName val="현금"/>
      <sheetName val="은행"/>
      <sheetName val="금융"/>
      <sheetName val="신공항A-9(원가수정)"/>
      <sheetName val="기계"/>
      <sheetName val="적용환율"/>
      <sheetName val="1-1-1-1"/>
      <sheetName val="지보1_98"/>
      <sheetName val="10월판관"/>
      <sheetName val="Pricing"/>
      <sheetName val="411-00 외화장기"/>
      <sheetName val="DATA"/>
      <sheetName val="B"/>
      <sheetName val="Factor"/>
      <sheetName val="Æo°¡±aAØ"/>
      <sheetName val="2.손익계산서"/>
      <sheetName val="전체현황"/>
      <sheetName val="장기성미수금"/>
      <sheetName val="지수"/>
      <sheetName val="재무비율분석"/>
      <sheetName val="F12_BS"/>
      <sheetName val="F3_PL"/>
      <sheetName val="F4_PAJE"/>
      <sheetName val="XREF"/>
      <sheetName val="지급어음"/>
      <sheetName val="MARCH 25"/>
      <sheetName val="108.수선비"/>
      <sheetName val="YOEMAGUM"/>
      <sheetName val="부도어음"/>
      <sheetName val="10한빛"/>
      <sheetName val="1.외주공사"/>
      <sheetName val="25.보증금(임차보증금외)"/>
      <sheetName val="합손"/>
      <sheetName val="Macro1"/>
      <sheetName val="법인구분"/>
      <sheetName val="기초코드"/>
      <sheetName val="기본사항"/>
      <sheetName val="8(갑)"/>
      <sheetName val="10(갑)"/>
      <sheetName val="조특3"/>
      <sheetName val="4"/>
      <sheetName val="영화별rawdata"/>
      <sheetName val="발생집계"/>
      <sheetName val="TEMP1"/>
      <sheetName val="Code"/>
      <sheetName val="A1"/>
      <sheetName val="BUILDING"/>
      <sheetName val="7.31연체현황"/>
      <sheetName val="시산표"/>
      <sheetName val="118.세금과공과"/>
      <sheetName val="C.Code"/>
      <sheetName val="#REF"/>
      <sheetName val="96월별PL"/>
      <sheetName val="개발비자산성검토"/>
      <sheetName val="영업.일1"/>
      <sheetName val="cable-data"/>
      <sheetName val="non"/>
      <sheetName val="천안"/>
      <sheetName val="TB0313"/>
      <sheetName val="회차별합계"/>
      <sheetName val="대환취급"/>
      <sheetName val="차손"/>
      <sheetName val="Menu_Link"/>
      <sheetName val="1998 P &amp; L"/>
      <sheetName val="24.보증금(전신전화가입권)"/>
      <sheetName val="최종전사PL"/>
      <sheetName val="ST"/>
      <sheetName val="부가세신고자료"/>
      <sheetName val="고정자산원본"/>
      <sheetName val="6월"/>
      <sheetName val="96PAYC"/>
      <sheetName val="POS_INV 9712"/>
      <sheetName val="pos collection timeliness"/>
      <sheetName val="ttt"/>
      <sheetName val="Ⅱ1-0타"/>
      <sheetName val="RE960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사기타자료"/>
      <sheetName val="공사기본내용입력"/>
      <sheetName val="사진대지"/>
      <sheetName val="공사감독일지"/>
      <sheetName val="관급자재수불부"/>
      <sheetName val="관급자재납품서"/>
      <sheetName val="공사공정보고"/>
      <sheetName val="현장교육실적부"/>
      <sheetName val="사용콘크리트기록서"/>
      <sheetName val="반입자재검사부"/>
      <sheetName val="검측요청서"/>
      <sheetName val="검측대장"/>
      <sheetName val="검측체크리스트"/>
      <sheetName val="발생품정리부"/>
      <sheetName val="민원처리부"/>
      <sheetName val="협의내용관리대장"/>
      <sheetName val="공사사고보고서"/>
      <sheetName val="임직채용품의서"/>
      <sheetName val="신원보증서"/>
      <sheetName val="근로자서약서"/>
      <sheetName val="개인보호구지급계획서"/>
      <sheetName val="개인보호구지급대장"/>
      <sheetName val="표준안전관리비"/>
      <sheetName val="안전관리계획서"/>
      <sheetName val="기술지도계약서"/>
      <sheetName val="기술지도증명서"/>
      <sheetName val="시공참여자통보서"/>
      <sheetName val="현장배치확인표"/>
      <sheetName val="품질시험계획"/>
      <sheetName val="품질시험검사대장"/>
      <sheetName val="품질시험검사성과표"/>
      <sheetName val="품질시험검사실적보고서"/>
      <sheetName val="품질시험검사의뢰서"/>
      <sheetName val="특정공사사전신고서"/>
      <sheetName val="비산먼지발생사업신고서"/>
      <sheetName val="도로공사신고서"/>
      <sheetName val="사업장폐기물배출자신고서"/>
      <sheetName val="하도급계약해지통보"/>
      <sheetName val="기성수령통지"/>
      <sheetName val="하도급지급보증사고통보"/>
      <sheetName val="하도급지급보증청구"/>
      <sheetName val="회사기본자료"/>
      <sheetName val="입력폼"/>
    </sheetNames>
    <sheetDataSet>
      <sheetData sheetId="0"/>
      <sheetData sheetId="1">
        <row r="6">
          <cell r="A6" t="str">
            <v>교량공사</v>
          </cell>
        </row>
        <row r="7">
          <cell r="A7" t="str">
            <v>명사천 수해복구공사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료비"/>
      <sheetName val="인건_경비"/>
      <sheetName val="유지비용"/>
      <sheetName val="GRAPH"/>
      <sheetName val="기타부문"/>
      <sheetName val="자재사용"/>
      <sheetName val="경영지원"/>
      <sheetName val="ACTI"/>
      <sheetName val="k2개선총괄"/>
      <sheetName val="기술영업부"/>
    </sheetNames>
    <sheetDataSet>
      <sheetData sheetId="0" refreshError="1"/>
      <sheetData sheetId="1" refreshError="1"/>
      <sheetData sheetId="2" refreshError="1"/>
      <sheetData sheetId="3" refreshError="1">
        <row r="1">
          <cell r="A1">
            <v>4</v>
          </cell>
        </row>
        <row r="2">
          <cell r="A2" t="str">
            <v>총금액</v>
          </cell>
          <cell r="B2" t="str">
            <v>삼성전자</v>
          </cell>
          <cell r="C2" t="str">
            <v>하이닉스</v>
          </cell>
          <cell r="D2" t="str">
            <v>기     타</v>
          </cell>
        </row>
        <row r="6">
          <cell r="B6" t="str">
            <v>품질비용</v>
          </cell>
          <cell r="C6" t="str">
            <v>관리대수</v>
          </cell>
          <cell r="D6" t="str">
            <v>대당유지비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RRENTY"/>
      <sheetName val="문제점"/>
      <sheetName val="TYPE"/>
      <sheetName val="이천"/>
      <sheetName val="청주"/>
      <sheetName val="동부"/>
      <sheetName val="아남"/>
      <sheetName val="핵심역량팀"/>
      <sheetName val="GRAPH"/>
    </sheetNames>
    <sheetDataSet>
      <sheetData sheetId="0" refreshError="1">
        <row r="1">
          <cell r="A1">
            <v>4</v>
          </cell>
        </row>
        <row r="2">
          <cell r="C2" t="str">
            <v>TOTAL</v>
          </cell>
          <cell r="D2" t="str">
            <v>이천</v>
          </cell>
          <cell r="E2" t="str">
            <v>청주</v>
          </cell>
          <cell r="F2" t="str">
            <v>동부</v>
          </cell>
          <cell r="G2" t="str">
            <v>아남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매크로 보안수준 설명"/>
      <sheetName val="사용방법"/>
      <sheetName val="입력폼"/>
      <sheetName val="출력폼"/>
      <sheetName val="급여명세서"/>
      <sheetName val="Sheet1"/>
      <sheetName val="갑근세 2008"/>
      <sheetName val="국민연금 2008"/>
      <sheetName val="건강보험 2008"/>
      <sheetName val="IMD,IDD,端子V (2)"/>
    </sheetNames>
    <sheetDataSet>
      <sheetData sheetId="0" refreshError="1"/>
      <sheetData sheetId="1" refreshError="1"/>
      <sheetData sheetId="2" refreshError="1">
        <row r="10">
          <cell r="B10" t="str">
            <v>정금곡</v>
          </cell>
          <cell r="C10" t="str">
            <v>차장</v>
          </cell>
          <cell r="D10">
            <v>1200000</v>
          </cell>
          <cell r="E10">
            <v>200000</v>
          </cell>
          <cell r="G10">
            <v>0</v>
          </cell>
          <cell r="L10">
            <v>200000</v>
          </cell>
          <cell r="M10">
            <v>200000</v>
          </cell>
          <cell r="N10">
            <v>200000</v>
          </cell>
          <cell r="O10">
            <v>2000000</v>
          </cell>
          <cell r="P10">
            <v>1350</v>
          </cell>
          <cell r="Q10">
            <v>130</v>
          </cell>
          <cell r="R10">
            <v>67500</v>
          </cell>
          <cell r="T10">
            <v>39920</v>
          </cell>
          <cell r="U10">
            <v>9000</v>
          </cell>
          <cell r="V10">
            <v>117900</v>
          </cell>
          <cell r="W10">
            <v>1882100</v>
          </cell>
        </row>
        <row r="11">
          <cell r="B11" t="str">
            <v>이보영</v>
          </cell>
          <cell r="C11" t="str">
            <v>사원</v>
          </cell>
          <cell r="D11">
            <v>850000</v>
          </cell>
          <cell r="E11">
            <v>30000</v>
          </cell>
          <cell r="F11">
            <v>0</v>
          </cell>
          <cell r="G11">
            <v>50000</v>
          </cell>
          <cell r="H11">
            <v>290250</v>
          </cell>
          <cell r="I11">
            <v>100000</v>
          </cell>
          <cell r="K11">
            <v>154800</v>
          </cell>
          <cell r="L11">
            <v>60000</v>
          </cell>
          <cell r="M11">
            <v>100000</v>
          </cell>
          <cell r="N11">
            <v>20000</v>
          </cell>
          <cell r="O11">
            <v>1655050</v>
          </cell>
          <cell r="P11">
            <v>11710</v>
          </cell>
          <cell r="Q11">
            <v>1170</v>
          </cell>
          <cell r="R11">
            <v>54000</v>
          </cell>
          <cell r="T11">
            <v>31930</v>
          </cell>
          <cell r="U11">
            <v>7440</v>
          </cell>
          <cell r="V11">
            <v>106250</v>
          </cell>
          <cell r="W11">
            <v>1548800</v>
          </cell>
        </row>
        <row r="12">
          <cell r="B12" t="str">
            <v>이미애</v>
          </cell>
          <cell r="C12" t="str">
            <v>사원</v>
          </cell>
          <cell r="D12">
            <v>0</v>
          </cell>
          <cell r="O12">
            <v>0</v>
          </cell>
          <cell r="W12">
            <v>0</v>
          </cell>
        </row>
        <row r="13">
          <cell r="B13" t="str">
            <v>김숙자</v>
          </cell>
          <cell r="C13" t="str">
            <v>사원</v>
          </cell>
          <cell r="O13">
            <v>0</v>
          </cell>
          <cell r="P13">
            <v>0</v>
          </cell>
          <cell r="Q13">
            <v>0</v>
          </cell>
          <cell r="W13">
            <v>0</v>
          </cell>
        </row>
        <row r="14">
          <cell r="B14" t="str">
            <v>이만순</v>
          </cell>
          <cell r="C14" t="str">
            <v>사원</v>
          </cell>
          <cell r="O14">
            <v>0</v>
          </cell>
          <cell r="P14">
            <v>0</v>
          </cell>
          <cell r="Q14">
            <v>0</v>
          </cell>
          <cell r="W14">
            <v>0</v>
          </cell>
        </row>
        <row r="15">
          <cell r="B15" t="str">
            <v>이근자</v>
          </cell>
          <cell r="C15" t="str">
            <v>사원</v>
          </cell>
          <cell r="O15">
            <v>0</v>
          </cell>
          <cell r="P15">
            <v>0</v>
          </cell>
          <cell r="Q15">
            <v>0</v>
          </cell>
          <cell r="W15">
            <v>0</v>
          </cell>
        </row>
        <row r="16">
          <cell r="B16" t="str">
            <v>김영자</v>
          </cell>
          <cell r="C16" t="str">
            <v>사원</v>
          </cell>
          <cell r="O16">
            <v>0</v>
          </cell>
          <cell r="P16">
            <v>0</v>
          </cell>
          <cell r="Q16">
            <v>0</v>
          </cell>
          <cell r="W16">
            <v>0</v>
          </cell>
        </row>
        <row r="17">
          <cell r="B17" t="str">
            <v>조유진</v>
          </cell>
          <cell r="C17" t="str">
            <v>사원</v>
          </cell>
          <cell r="O17">
            <v>0</v>
          </cell>
          <cell r="P17">
            <v>0</v>
          </cell>
          <cell r="Q17">
            <v>0</v>
          </cell>
          <cell r="W17">
            <v>0</v>
          </cell>
        </row>
        <row r="18">
          <cell r="O18">
            <v>0</v>
          </cell>
          <cell r="P18">
            <v>0</v>
          </cell>
          <cell r="Q18">
            <v>0</v>
          </cell>
          <cell r="R18" t="str">
            <v/>
          </cell>
          <cell r="T18" t="str">
            <v/>
          </cell>
          <cell r="U18">
            <v>0</v>
          </cell>
          <cell r="V18">
            <v>0</v>
          </cell>
          <cell r="W18">
            <v>0</v>
          </cell>
        </row>
        <row r="19">
          <cell r="O19">
            <v>0</v>
          </cell>
          <cell r="P19">
            <v>0</v>
          </cell>
          <cell r="Q19">
            <v>0</v>
          </cell>
          <cell r="R19" t="str">
            <v/>
          </cell>
          <cell r="T19" t="str">
            <v/>
          </cell>
          <cell r="U19">
            <v>0</v>
          </cell>
          <cell r="V19">
            <v>0</v>
          </cell>
          <cell r="W19">
            <v>0</v>
          </cell>
        </row>
        <row r="20">
          <cell r="O20">
            <v>0</v>
          </cell>
          <cell r="P20">
            <v>0</v>
          </cell>
          <cell r="Q20">
            <v>0</v>
          </cell>
          <cell r="R20" t="str">
            <v/>
          </cell>
          <cell r="T20" t="str">
            <v/>
          </cell>
          <cell r="U20">
            <v>0</v>
          </cell>
          <cell r="V20">
            <v>0</v>
          </cell>
          <cell r="W20">
            <v>0</v>
          </cell>
        </row>
        <row r="21">
          <cell r="O21">
            <v>0</v>
          </cell>
          <cell r="P21">
            <v>0</v>
          </cell>
          <cell r="Q21">
            <v>0</v>
          </cell>
          <cell r="R21" t="str">
            <v/>
          </cell>
          <cell r="T21" t="str">
            <v/>
          </cell>
          <cell r="U21">
            <v>0</v>
          </cell>
          <cell r="V21">
            <v>0</v>
          </cell>
          <cell r="W21">
            <v>0</v>
          </cell>
        </row>
        <row r="22">
          <cell r="O22">
            <v>0</v>
          </cell>
          <cell r="P22">
            <v>0</v>
          </cell>
          <cell r="Q22">
            <v>0</v>
          </cell>
          <cell r="R22" t="str">
            <v/>
          </cell>
          <cell r="T22" t="str">
            <v/>
          </cell>
          <cell r="U22">
            <v>0</v>
          </cell>
          <cell r="V22">
            <v>0</v>
          </cell>
          <cell r="W22">
            <v>0</v>
          </cell>
        </row>
        <row r="23">
          <cell r="O23">
            <v>0</v>
          </cell>
          <cell r="P23">
            <v>0</v>
          </cell>
          <cell r="Q23">
            <v>0</v>
          </cell>
          <cell r="R23" t="str">
            <v/>
          </cell>
          <cell r="T23" t="str">
            <v/>
          </cell>
          <cell r="U23">
            <v>0</v>
          </cell>
          <cell r="V23">
            <v>0</v>
          </cell>
          <cell r="W23">
            <v>0</v>
          </cell>
        </row>
        <row r="24">
          <cell r="O24">
            <v>0</v>
          </cell>
          <cell r="P24">
            <v>0</v>
          </cell>
          <cell r="Q24">
            <v>0</v>
          </cell>
          <cell r="R24" t="str">
            <v/>
          </cell>
          <cell r="T24" t="str">
            <v/>
          </cell>
          <cell r="U24">
            <v>0</v>
          </cell>
          <cell r="V24">
            <v>0</v>
          </cell>
          <cell r="W24">
            <v>0</v>
          </cell>
        </row>
        <row r="25">
          <cell r="O25">
            <v>0</v>
          </cell>
          <cell r="P25">
            <v>0</v>
          </cell>
          <cell r="Q25">
            <v>0</v>
          </cell>
          <cell r="R25" t="str">
            <v/>
          </cell>
          <cell r="T25" t="str">
            <v/>
          </cell>
          <cell r="U25">
            <v>0</v>
          </cell>
          <cell r="V25">
            <v>0</v>
          </cell>
          <cell r="W25">
            <v>0</v>
          </cell>
        </row>
        <row r="26">
          <cell r="O26">
            <v>0</v>
          </cell>
          <cell r="P26">
            <v>0</v>
          </cell>
          <cell r="Q26">
            <v>0</v>
          </cell>
          <cell r="R26" t="str">
            <v/>
          </cell>
          <cell r="T26" t="str">
            <v/>
          </cell>
          <cell r="U26">
            <v>0</v>
          </cell>
          <cell r="V26">
            <v>0</v>
          </cell>
          <cell r="W26">
            <v>0</v>
          </cell>
        </row>
        <row r="27">
          <cell r="O27">
            <v>0</v>
          </cell>
          <cell r="P27">
            <v>0</v>
          </cell>
          <cell r="Q27">
            <v>0</v>
          </cell>
          <cell r="R27" t="str">
            <v/>
          </cell>
          <cell r="T27" t="str">
            <v/>
          </cell>
          <cell r="U27">
            <v>0</v>
          </cell>
          <cell r="V27">
            <v>0</v>
          </cell>
          <cell r="W27">
            <v>0</v>
          </cell>
        </row>
        <row r="28">
          <cell r="O28">
            <v>0</v>
          </cell>
          <cell r="P28">
            <v>0</v>
          </cell>
          <cell r="Q28">
            <v>0</v>
          </cell>
          <cell r="R28" t="str">
            <v/>
          </cell>
          <cell r="T28" t="str">
            <v/>
          </cell>
          <cell r="U28">
            <v>0</v>
          </cell>
          <cell r="V28">
            <v>0</v>
          </cell>
          <cell r="W28">
            <v>0</v>
          </cell>
        </row>
        <row r="29">
          <cell r="O29">
            <v>0</v>
          </cell>
          <cell r="P29">
            <v>0</v>
          </cell>
          <cell r="Q29">
            <v>0</v>
          </cell>
          <cell r="R29" t="str">
            <v/>
          </cell>
          <cell r="T29" t="str">
            <v/>
          </cell>
          <cell r="U29">
            <v>0</v>
          </cell>
          <cell r="V29">
            <v>0</v>
          </cell>
          <cell r="W29">
            <v>0</v>
          </cell>
        </row>
        <row r="30">
          <cell r="O30">
            <v>0</v>
          </cell>
          <cell r="P30">
            <v>0</v>
          </cell>
          <cell r="Q30">
            <v>0</v>
          </cell>
          <cell r="R30" t="str">
            <v/>
          </cell>
          <cell r="T30" t="str">
            <v/>
          </cell>
          <cell r="U30">
            <v>0</v>
          </cell>
          <cell r="V30">
            <v>0</v>
          </cell>
          <cell r="W30">
            <v>0</v>
          </cell>
        </row>
        <row r="31">
          <cell r="O31">
            <v>0</v>
          </cell>
          <cell r="P31">
            <v>0</v>
          </cell>
          <cell r="Q31">
            <v>0</v>
          </cell>
          <cell r="R31" t="str">
            <v/>
          </cell>
          <cell r="T31" t="str">
            <v/>
          </cell>
          <cell r="U31">
            <v>0</v>
          </cell>
          <cell r="V31">
            <v>0</v>
          </cell>
          <cell r="W31">
            <v>0</v>
          </cell>
        </row>
        <row r="32">
          <cell r="O32">
            <v>0</v>
          </cell>
          <cell r="P32">
            <v>0</v>
          </cell>
          <cell r="Q32">
            <v>0</v>
          </cell>
          <cell r="R32" t="str">
            <v/>
          </cell>
          <cell r="T32" t="str">
            <v/>
          </cell>
          <cell r="U32">
            <v>0</v>
          </cell>
          <cell r="V32">
            <v>0</v>
          </cell>
          <cell r="W32">
            <v>0</v>
          </cell>
        </row>
        <row r="33">
          <cell r="O33">
            <v>0</v>
          </cell>
          <cell r="P33">
            <v>0</v>
          </cell>
          <cell r="Q33">
            <v>0</v>
          </cell>
          <cell r="R33" t="str">
            <v/>
          </cell>
          <cell r="T33" t="str">
            <v/>
          </cell>
          <cell r="U33">
            <v>0</v>
          </cell>
          <cell r="V33">
            <v>0</v>
          </cell>
          <cell r="W33">
            <v>0</v>
          </cell>
        </row>
        <row r="34">
          <cell r="D34">
            <v>2050000</v>
          </cell>
          <cell r="E34">
            <v>230000</v>
          </cell>
          <cell r="F34">
            <v>0</v>
          </cell>
          <cell r="G34">
            <v>50000</v>
          </cell>
          <cell r="H34">
            <v>290250</v>
          </cell>
          <cell r="I34">
            <v>100000</v>
          </cell>
          <cell r="J34">
            <v>0</v>
          </cell>
          <cell r="K34">
            <v>154800</v>
          </cell>
          <cell r="L34">
            <v>260000</v>
          </cell>
          <cell r="M34">
            <v>300000</v>
          </cell>
          <cell r="N34">
            <v>220000</v>
          </cell>
          <cell r="O34">
            <v>3655050</v>
          </cell>
          <cell r="P34">
            <v>13060</v>
          </cell>
          <cell r="Q34">
            <v>1300</v>
          </cell>
          <cell r="R34">
            <v>121500</v>
          </cell>
          <cell r="T34">
            <v>71850</v>
          </cell>
          <cell r="U34">
            <v>16440</v>
          </cell>
          <cell r="V34">
            <v>224150</v>
          </cell>
          <cell r="W34">
            <v>3430900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용직급여명세서"/>
      <sheetName val="개별급여명세서"/>
      <sheetName val="Sheet3"/>
    </sheetNames>
    <sheetDataSet>
      <sheetData sheetId="0">
        <row r="2">
          <cell r="A2" t="str">
            <v>최석민</v>
          </cell>
          <cell r="B2" t="str">
            <v>o</v>
          </cell>
          <cell r="C2" t="str">
            <v>x</v>
          </cell>
          <cell r="D2" t="str">
            <v>o</v>
          </cell>
          <cell r="E2" t="str">
            <v>o</v>
          </cell>
          <cell r="F2" t="str">
            <v>o</v>
          </cell>
          <cell r="G2" t="str">
            <v>x</v>
          </cell>
          <cell r="H2" t="str">
            <v>o</v>
          </cell>
          <cell r="I2" t="str">
            <v>o</v>
          </cell>
          <cell r="J2" t="str">
            <v>x</v>
          </cell>
          <cell r="K2" t="str">
            <v>o</v>
          </cell>
          <cell r="L2" t="str">
            <v>o</v>
          </cell>
          <cell r="M2" t="str">
            <v>o</v>
          </cell>
          <cell r="N2" t="str">
            <v>o</v>
          </cell>
          <cell r="O2" t="str">
            <v>o</v>
          </cell>
          <cell r="P2" t="str">
            <v>o</v>
          </cell>
          <cell r="Q2" t="str">
            <v>o</v>
          </cell>
          <cell r="R2" t="str">
            <v>o</v>
          </cell>
          <cell r="S2" t="str">
            <v>o</v>
          </cell>
          <cell r="T2" t="str">
            <v>o</v>
          </cell>
          <cell r="U2" t="str">
            <v>o</v>
          </cell>
          <cell r="V2" t="str">
            <v>o</v>
          </cell>
          <cell r="W2" t="str">
            <v>x</v>
          </cell>
          <cell r="X2" t="str">
            <v>o</v>
          </cell>
          <cell r="Y2" t="str">
            <v>o</v>
          </cell>
          <cell r="Z2" t="str">
            <v>o</v>
          </cell>
          <cell r="AA2" t="str">
            <v>o</v>
          </cell>
          <cell r="AB2" t="str">
            <v>o</v>
          </cell>
          <cell r="AC2" t="str">
            <v>o</v>
          </cell>
          <cell r="AD2" t="str">
            <v>x</v>
          </cell>
          <cell r="AE2" t="str">
            <v>o</v>
          </cell>
          <cell r="AF2" t="str">
            <v>o</v>
          </cell>
          <cell r="AG2">
            <v>26</v>
          </cell>
          <cell r="AH2">
            <v>60000</v>
          </cell>
          <cell r="AI2">
            <v>0</v>
          </cell>
          <cell r="AJ2">
            <v>0</v>
          </cell>
          <cell r="AK2">
            <v>1560000</v>
          </cell>
        </row>
        <row r="3">
          <cell r="A3" t="str">
            <v>김민기</v>
          </cell>
          <cell r="B3" t="str">
            <v>x</v>
          </cell>
          <cell r="C3" t="str">
            <v>x</v>
          </cell>
          <cell r="D3" t="str">
            <v>o</v>
          </cell>
          <cell r="E3" t="str">
            <v>o</v>
          </cell>
          <cell r="F3" t="str">
            <v>o</v>
          </cell>
          <cell r="G3" t="str">
            <v>o</v>
          </cell>
          <cell r="H3" t="str">
            <v>o</v>
          </cell>
          <cell r="I3" t="str">
            <v>o</v>
          </cell>
          <cell r="J3" t="str">
            <v>o</v>
          </cell>
          <cell r="K3" t="str">
            <v>o</v>
          </cell>
          <cell r="L3" t="str">
            <v>o</v>
          </cell>
          <cell r="M3" t="str">
            <v>o</v>
          </cell>
          <cell r="N3" t="str">
            <v>x</v>
          </cell>
          <cell r="O3" t="str">
            <v>o</v>
          </cell>
          <cell r="P3" t="str">
            <v>o</v>
          </cell>
          <cell r="Q3" t="str">
            <v>x</v>
          </cell>
          <cell r="R3" t="str">
            <v>x</v>
          </cell>
          <cell r="S3" t="str">
            <v>o</v>
          </cell>
          <cell r="T3" t="str">
            <v>o</v>
          </cell>
          <cell r="U3" t="str">
            <v>o</v>
          </cell>
          <cell r="V3" t="str">
            <v>o</v>
          </cell>
          <cell r="W3" t="str">
            <v>x</v>
          </cell>
          <cell r="X3" t="str">
            <v>x</v>
          </cell>
          <cell r="Y3" t="str">
            <v>x</v>
          </cell>
          <cell r="Z3" t="str">
            <v>o</v>
          </cell>
          <cell r="AA3" t="str">
            <v>o</v>
          </cell>
          <cell r="AB3" t="str">
            <v>o</v>
          </cell>
          <cell r="AC3" t="str">
            <v>o</v>
          </cell>
          <cell r="AD3" t="str">
            <v>x</v>
          </cell>
          <cell r="AE3" t="str">
            <v>o</v>
          </cell>
          <cell r="AF3" t="str">
            <v>o</v>
          </cell>
          <cell r="AG3">
            <v>22</v>
          </cell>
          <cell r="AH3">
            <v>50000</v>
          </cell>
          <cell r="AI3">
            <v>0</v>
          </cell>
          <cell r="AJ3">
            <v>0</v>
          </cell>
          <cell r="AK3">
            <v>1100000</v>
          </cell>
        </row>
        <row r="4">
          <cell r="A4" t="str">
            <v>홍석철</v>
          </cell>
          <cell r="B4" t="str">
            <v>x</v>
          </cell>
          <cell r="C4" t="str">
            <v>o</v>
          </cell>
          <cell r="D4" t="str">
            <v>o</v>
          </cell>
          <cell r="E4" t="str">
            <v>o</v>
          </cell>
          <cell r="F4" t="str">
            <v>o</v>
          </cell>
          <cell r="G4" t="str">
            <v>o</v>
          </cell>
          <cell r="H4" t="str">
            <v>x</v>
          </cell>
          <cell r="I4" t="str">
            <v>x</v>
          </cell>
          <cell r="J4" t="str">
            <v>o</v>
          </cell>
          <cell r="K4" t="str">
            <v>o</v>
          </cell>
          <cell r="L4" t="str">
            <v>o</v>
          </cell>
          <cell r="M4" t="str">
            <v>o</v>
          </cell>
          <cell r="N4" t="str">
            <v>x</v>
          </cell>
          <cell r="O4" t="str">
            <v>o</v>
          </cell>
          <cell r="P4" t="str">
            <v>o</v>
          </cell>
          <cell r="Q4" t="str">
            <v>o</v>
          </cell>
          <cell r="R4" t="str">
            <v>o</v>
          </cell>
          <cell r="S4" t="str">
            <v>o</v>
          </cell>
          <cell r="T4" t="str">
            <v>o</v>
          </cell>
          <cell r="U4" t="str">
            <v>o</v>
          </cell>
          <cell r="V4" t="str">
            <v>o</v>
          </cell>
          <cell r="W4" t="str">
            <v>o</v>
          </cell>
          <cell r="X4" t="str">
            <v>o</v>
          </cell>
          <cell r="Y4" t="str">
            <v>o</v>
          </cell>
          <cell r="Z4" t="str">
            <v>o</v>
          </cell>
          <cell r="AA4" t="str">
            <v>o</v>
          </cell>
          <cell r="AB4" t="str">
            <v>o</v>
          </cell>
          <cell r="AC4" t="str">
            <v>o</v>
          </cell>
          <cell r="AD4" t="str">
            <v>o</v>
          </cell>
          <cell r="AE4" t="str">
            <v>o</v>
          </cell>
          <cell r="AF4" t="str">
            <v>o</v>
          </cell>
          <cell r="AG4">
            <v>27</v>
          </cell>
          <cell r="AH4">
            <v>70000</v>
          </cell>
          <cell r="AI4">
            <v>0</v>
          </cell>
          <cell r="AJ4">
            <v>0</v>
          </cell>
          <cell r="AK4">
            <v>1890000</v>
          </cell>
        </row>
        <row r="5">
          <cell r="A5" t="str">
            <v>유동민</v>
          </cell>
          <cell r="B5" t="str">
            <v>x</v>
          </cell>
          <cell r="C5" t="str">
            <v>o</v>
          </cell>
          <cell r="D5" t="str">
            <v>x</v>
          </cell>
          <cell r="E5" t="str">
            <v>o</v>
          </cell>
          <cell r="F5" t="str">
            <v>o</v>
          </cell>
          <cell r="G5" t="str">
            <v>o</v>
          </cell>
          <cell r="H5" t="str">
            <v>o</v>
          </cell>
          <cell r="I5" t="str">
            <v>o</v>
          </cell>
          <cell r="J5" t="str">
            <v>o</v>
          </cell>
          <cell r="K5" t="str">
            <v>o</v>
          </cell>
          <cell r="L5" t="str">
            <v>o</v>
          </cell>
          <cell r="M5" t="str">
            <v>o</v>
          </cell>
          <cell r="N5" t="str">
            <v>o</v>
          </cell>
          <cell r="O5" t="str">
            <v>o</v>
          </cell>
          <cell r="P5" t="str">
            <v>o</v>
          </cell>
          <cell r="Q5" t="str">
            <v>o</v>
          </cell>
          <cell r="R5" t="str">
            <v>o</v>
          </cell>
          <cell r="S5" t="str">
            <v>o</v>
          </cell>
          <cell r="T5" t="str">
            <v>o</v>
          </cell>
          <cell r="U5" t="str">
            <v>o</v>
          </cell>
          <cell r="V5" t="str">
            <v>o</v>
          </cell>
          <cell r="W5" t="str">
            <v>o</v>
          </cell>
          <cell r="X5" t="str">
            <v>o</v>
          </cell>
          <cell r="Y5" t="str">
            <v>o</v>
          </cell>
          <cell r="Z5" t="str">
            <v>o</v>
          </cell>
          <cell r="AA5" t="str">
            <v>o</v>
          </cell>
          <cell r="AB5" t="str">
            <v>o</v>
          </cell>
          <cell r="AC5" t="str">
            <v>o</v>
          </cell>
          <cell r="AD5" t="str">
            <v>o</v>
          </cell>
          <cell r="AE5" t="str">
            <v>x</v>
          </cell>
          <cell r="AF5" t="str">
            <v>o</v>
          </cell>
          <cell r="AG5">
            <v>28</v>
          </cell>
          <cell r="AH5">
            <v>85000</v>
          </cell>
          <cell r="AI5">
            <v>3059.9999999999995</v>
          </cell>
          <cell r="AJ5">
            <v>305.99999999999994</v>
          </cell>
          <cell r="AK5">
            <v>2383366</v>
          </cell>
        </row>
        <row r="6">
          <cell r="A6" t="str">
            <v>김우연</v>
          </cell>
          <cell r="B6" t="str">
            <v>x</v>
          </cell>
          <cell r="C6" t="str">
            <v>x</v>
          </cell>
          <cell r="D6" t="str">
            <v>o</v>
          </cell>
          <cell r="E6" t="str">
            <v>o</v>
          </cell>
          <cell r="F6" t="str">
            <v>x</v>
          </cell>
          <cell r="G6" t="str">
            <v>o</v>
          </cell>
          <cell r="H6" t="str">
            <v>o</v>
          </cell>
          <cell r="I6" t="str">
            <v>o</v>
          </cell>
          <cell r="J6" t="str">
            <v>o</v>
          </cell>
          <cell r="K6" t="str">
            <v>o</v>
          </cell>
          <cell r="L6" t="str">
            <v>o</v>
          </cell>
          <cell r="M6" t="str">
            <v>o</v>
          </cell>
          <cell r="N6" t="str">
            <v>o</v>
          </cell>
          <cell r="O6" t="str">
            <v>x</v>
          </cell>
          <cell r="P6" t="str">
            <v>o</v>
          </cell>
          <cell r="Q6" t="str">
            <v>o</v>
          </cell>
          <cell r="R6" t="str">
            <v>o</v>
          </cell>
          <cell r="S6" t="str">
            <v>x</v>
          </cell>
          <cell r="T6" t="str">
            <v>o</v>
          </cell>
          <cell r="U6" t="str">
            <v>o</v>
          </cell>
          <cell r="V6" t="str">
            <v>x</v>
          </cell>
          <cell r="W6" t="str">
            <v>x</v>
          </cell>
          <cell r="X6" t="str">
            <v>o</v>
          </cell>
          <cell r="Y6" t="str">
            <v>o</v>
          </cell>
          <cell r="Z6" t="str">
            <v>x</v>
          </cell>
          <cell r="AA6" t="str">
            <v>o</v>
          </cell>
          <cell r="AB6" t="str">
            <v>o</v>
          </cell>
          <cell r="AC6" t="str">
            <v>x</v>
          </cell>
          <cell r="AD6" t="str">
            <v>x</v>
          </cell>
          <cell r="AE6" t="str">
            <v>o</v>
          </cell>
          <cell r="AF6" t="str">
            <v>o</v>
          </cell>
          <cell r="AG6">
            <v>21</v>
          </cell>
          <cell r="AH6">
            <v>50000</v>
          </cell>
          <cell r="AI6">
            <v>0</v>
          </cell>
          <cell r="AJ6">
            <v>0</v>
          </cell>
          <cell r="AK6">
            <v>1050000</v>
          </cell>
        </row>
        <row r="7">
          <cell r="A7" t="str">
            <v>신금실</v>
          </cell>
          <cell r="B7" t="str">
            <v>o</v>
          </cell>
          <cell r="C7" t="str">
            <v>o</v>
          </cell>
          <cell r="D7" t="str">
            <v>o</v>
          </cell>
          <cell r="E7" t="str">
            <v>o</v>
          </cell>
          <cell r="F7" t="str">
            <v>o</v>
          </cell>
          <cell r="G7" t="str">
            <v>o</v>
          </cell>
          <cell r="H7" t="str">
            <v>o</v>
          </cell>
          <cell r="I7" t="str">
            <v>o</v>
          </cell>
          <cell r="J7" t="str">
            <v>x</v>
          </cell>
          <cell r="K7" t="str">
            <v>o</v>
          </cell>
          <cell r="L7" t="str">
            <v>o</v>
          </cell>
          <cell r="M7" t="str">
            <v>x</v>
          </cell>
          <cell r="N7" t="str">
            <v>x</v>
          </cell>
          <cell r="O7" t="str">
            <v>o</v>
          </cell>
          <cell r="P7" t="str">
            <v>o</v>
          </cell>
          <cell r="Q7" t="str">
            <v>x</v>
          </cell>
          <cell r="R7" t="str">
            <v>o</v>
          </cell>
          <cell r="S7" t="str">
            <v>o</v>
          </cell>
          <cell r="T7" t="str">
            <v>o</v>
          </cell>
          <cell r="U7" t="str">
            <v>o</v>
          </cell>
          <cell r="V7" t="str">
            <v>o</v>
          </cell>
          <cell r="W7" t="str">
            <v>x</v>
          </cell>
          <cell r="X7" t="str">
            <v>o</v>
          </cell>
          <cell r="Y7" t="str">
            <v>o</v>
          </cell>
          <cell r="Z7" t="str">
            <v>x</v>
          </cell>
          <cell r="AA7" t="str">
            <v>o</v>
          </cell>
          <cell r="AB7" t="str">
            <v>o</v>
          </cell>
          <cell r="AC7" t="str">
            <v>o</v>
          </cell>
          <cell r="AD7" t="str">
            <v>o</v>
          </cell>
          <cell r="AE7" t="str">
            <v>o</v>
          </cell>
          <cell r="AF7" t="str">
            <v>o</v>
          </cell>
          <cell r="AG7">
            <v>25</v>
          </cell>
          <cell r="AH7">
            <v>90000</v>
          </cell>
          <cell r="AI7">
            <v>3239.9999999999995</v>
          </cell>
          <cell r="AJ7">
            <v>324</v>
          </cell>
          <cell r="AK7">
            <v>2253564</v>
          </cell>
        </row>
        <row r="8">
          <cell r="A8" t="str">
            <v>김남석</v>
          </cell>
          <cell r="B8" t="str">
            <v>o</v>
          </cell>
          <cell r="C8" t="str">
            <v>o</v>
          </cell>
          <cell r="D8" t="str">
            <v>o</v>
          </cell>
          <cell r="E8" t="str">
            <v>o</v>
          </cell>
          <cell r="F8" t="str">
            <v>o</v>
          </cell>
          <cell r="G8" t="str">
            <v>o</v>
          </cell>
          <cell r="H8" t="str">
            <v>o</v>
          </cell>
          <cell r="I8" t="str">
            <v>x</v>
          </cell>
          <cell r="J8" t="str">
            <v>x</v>
          </cell>
          <cell r="K8" t="str">
            <v>o</v>
          </cell>
          <cell r="L8" t="str">
            <v>o</v>
          </cell>
          <cell r="M8" t="str">
            <v>o</v>
          </cell>
          <cell r="N8" t="str">
            <v>x</v>
          </cell>
          <cell r="O8" t="str">
            <v>o</v>
          </cell>
          <cell r="P8" t="str">
            <v>o</v>
          </cell>
          <cell r="Q8" t="str">
            <v>o</v>
          </cell>
          <cell r="R8" t="str">
            <v>o</v>
          </cell>
          <cell r="S8" t="str">
            <v>o</v>
          </cell>
          <cell r="T8" t="str">
            <v>o</v>
          </cell>
          <cell r="U8" t="str">
            <v>o</v>
          </cell>
          <cell r="V8" t="str">
            <v>x</v>
          </cell>
          <cell r="W8" t="str">
            <v>o</v>
          </cell>
          <cell r="X8" t="str">
            <v>x</v>
          </cell>
          <cell r="Y8" t="str">
            <v>x</v>
          </cell>
          <cell r="Z8" t="str">
            <v>o</v>
          </cell>
          <cell r="AA8" t="str">
            <v>o</v>
          </cell>
          <cell r="AB8" t="str">
            <v>x</v>
          </cell>
          <cell r="AC8" t="str">
            <v>o</v>
          </cell>
          <cell r="AD8" t="str">
            <v>o</v>
          </cell>
          <cell r="AE8" t="str">
            <v>o</v>
          </cell>
          <cell r="AF8" t="str">
            <v>o</v>
          </cell>
          <cell r="AG8">
            <v>24</v>
          </cell>
          <cell r="AH8">
            <v>40000</v>
          </cell>
          <cell r="AI8">
            <v>0</v>
          </cell>
          <cell r="AJ8">
            <v>0</v>
          </cell>
          <cell r="AK8">
            <v>960000</v>
          </cell>
        </row>
        <row r="9">
          <cell r="A9" t="str">
            <v>박문영</v>
          </cell>
          <cell r="B9" t="str">
            <v>x</v>
          </cell>
          <cell r="C9" t="str">
            <v>x</v>
          </cell>
          <cell r="D9" t="str">
            <v>o</v>
          </cell>
          <cell r="E9" t="str">
            <v>x</v>
          </cell>
          <cell r="F9" t="str">
            <v>o</v>
          </cell>
          <cell r="G9" t="str">
            <v>o</v>
          </cell>
          <cell r="H9" t="str">
            <v>o</v>
          </cell>
          <cell r="I9" t="str">
            <v>o</v>
          </cell>
          <cell r="J9" t="str">
            <v>o</v>
          </cell>
          <cell r="K9" t="str">
            <v>o</v>
          </cell>
          <cell r="L9" t="str">
            <v>o</v>
          </cell>
          <cell r="M9" t="str">
            <v>o</v>
          </cell>
          <cell r="N9" t="str">
            <v>o</v>
          </cell>
          <cell r="O9" t="str">
            <v>o</v>
          </cell>
          <cell r="P9" t="str">
            <v>o</v>
          </cell>
          <cell r="Q9" t="str">
            <v>x</v>
          </cell>
          <cell r="R9" t="str">
            <v>x</v>
          </cell>
          <cell r="S9" t="str">
            <v>o</v>
          </cell>
          <cell r="T9" t="str">
            <v>o</v>
          </cell>
          <cell r="U9" t="str">
            <v>o</v>
          </cell>
          <cell r="V9" t="str">
            <v>o</v>
          </cell>
          <cell r="W9" t="str">
            <v>o</v>
          </cell>
          <cell r="X9" t="str">
            <v>o</v>
          </cell>
          <cell r="Y9" t="str">
            <v>o</v>
          </cell>
          <cell r="Z9" t="str">
            <v>o</v>
          </cell>
          <cell r="AA9" t="str">
            <v>o</v>
          </cell>
          <cell r="AB9" t="str">
            <v>o</v>
          </cell>
          <cell r="AC9" t="str">
            <v>o</v>
          </cell>
          <cell r="AD9" t="str">
            <v>x</v>
          </cell>
          <cell r="AE9" t="str">
            <v>x</v>
          </cell>
          <cell r="AF9" t="str">
            <v>o</v>
          </cell>
          <cell r="AG9">
            <v>24</v>
          </cell>
          <cell r="AH9">
            <v>60000</v>
          </cell>
          <cell r="AI9">
            <v>0</v>
          </cell>
          <cell r="AJ9">
            <v>0</v>
          </cell>
          <cell r="AK9">
            <v>1440000</v>
          </cell>
        </row>
        <row r="10">
          <cell r="A10" t="str">
            <v>윤태성</v>
          </cell>
          <cell r="B10" t="str">
            <v>o</v>
          </cell>
          <cell r="C10" t="str">
            <v>x</v>
          </cell>
          <cell r="D10" t="str">
            <v>x</v>
          </cell>
          <cell r="E10" t="str">
            <v>o</v>
          </cell>
          <cell r="F10" t="str">
            <v>o</v>
          </cell>
          <cell r="G10" t="str">
            <v>x</v>
          </cell>
          <cell r="H10" t="str">
            <v>o</v>
          </cell>
          <cell r="I10" t="str">
            <v>o</v>
          </cell>
          <cell r="J10" t="str">
            <v>o</v>
          </cell>
          <cell r="K10" t="str">
            <v>o</v>
          </cell>
          <cell r="L10" t="str">
            <v>o</v>
          </cell>
          <cell r="M10" t="str">
            <v>x</v>
          </cell>
          <cell r="N10" t="str">
            <v>o</v>
          </cell>
          <cell r="O10" t="str">
            <v>o</v>
          </cell>
          <cell r="P10" t="str">
            <v>o</v>
          </cell>
          <cell r="Q10" t="str">
            <v>o</v>
          </cell>
          <cell r="R10" t="str">
            <v>o</v>
          </cell>
          <cell r="S10" t="str">
            <v>o</v>
          </cell>
          <cell r="T10" t="str">
            <v>x</v>
          </cell>
          <cell r="U10" t="str">
            <v>o</v>
          </cell>
          <cell r="V10" t="str">
            <v>o</v>
          </cell>
          <cell r="W10" t="str">
            <v>o</v>
          </cell>
          <cell r="X10" t="str">
            <v>o</v>
          </cell>
          <cell r="Y10" t="str">
            <v>o</v>
          </cell>
          <cell r="Z10" t="str">
            <v>x</v>
          </cell>
          <cell r="AA10" t="str">
            <v>o</v>
          </cell>
          <cell r="AB10" t="str">
            <v>o</v>
          </cell>
          <cell r="AC10" t="str">
            <v>o</v>
          </cell>
          <cell r="AD10" t="str">
            <v>o</v>
          </cell>
          <cell r="AE10" t="str">
            <v>o</v>
          </cell>
          <cell r="AF10" t="str">
            <v>o</v>
          </cell>
          <cell r="AG10">
            <v>25</v>
          </cell>
          <cell r="AH10">
            <v>80000</v>
          </cell>
          <cell r="AI10">
            <v>0</v>
          </cell>
          <cell r="AJ10">
            <v>0</v>
          </cell>
          <cell r="AK10">
            <v>2000000</v>
          </cell>
        </row>
        <row r="11">
          <cell r="A11" t="str">
            <v>최민선</v>
          </cell>
          <cell r="B11" t="str">
            <v>o</v>
          </cell>
          <cell r="C11" t="str">
            <v>x</v>
          </cell>
          <cell r="D11" t="str">
            <v>o</v>
          </cell>
          <cell r="E11" t="str">
            <v>o</v>
          </cell>
          <cell r="F11" t="str">
            <v>o</v>
          </cell>
          <cell r="G11" t="str">
            <v>o</v>
          </cell>
          <cell r="H11" t="str">
            <v>o</v>
          </cell>
          <cell r="I11" t="str">
            <v>o</v>
          </cell>
          <cell r="J11" t="str">
            <v>o</v>
          </cell>
          <cell r="K11" t="str">
            <v>x</v>
          </cell>
          <cell r="L11" t="str">
            <v>x</v>
          </cell>
          <cell r="M11" t="str">
            <v>o</v>
          </cell>
          <cell r="N11" t="str">
            <v>o</v>
          </cell>
          <cell r="O11" t="str">
            <v>x</v>
          </cell>
          <cell r="P11" t="str">
            <v>o</v>
          </cell>
          <cell r="Q11" t="str">
            <v>o</v>
          </cell>
          <cell r="R11" t="str">
            <v>o</v>
          </cell>
          <cell r="S11" t="str">
            <v>o</v>
          </cell>
          <cell r="T11" t="str">
            <v>x</v>
          </cell>
          <cell r="U11" t="str">
            <v>o</v>
          </cell>
          <cell r="V11" t="str">
            <v>o</v>
          </cell>
          <cell r="W11" t="str">
            <v>x</v>
          </cell>
          <cell r="X11" t="str">
            <v>x</v>
          </cell>
          <cell r="Y11" t="str">
            <v>o</v>
          </cell>
          <cell r="Z11" t="str">
            <v>o</v>
          </cell>
          <cell r="AA11" t="str">
            <v>o</v>
          </cell>
          <cell r="AB11" t="str">
            <v>o</v>
          </cell>
          <cell r="AC11" t="str">
            <v>o</v>
          </cell>
          <cell r="AD11" t="str">
            <v>x</v>
          </cell>
          <cell r="AE11" t="str">
            <v>x</v>
          </cell>
          <cell r="AF11" t="str">
            <v>o</v>
          </cell>
          <cell r="AG11">
            <v>22</v>
          </cell>
          <cell r="AH11">
            <v>58000</v>
          </cell>
          <cell r="AI11">
            <v>0</v>
          </cell>
          <cell r="AJ11">
            <v>0</v>
          </cell>
          <cell r="AK11">
            <v>1276000</v>
          </cell>
        </row>
        <row r="12">
          <cell r="A12" t="str">
            <v>박길선</v>
          </cell>
          <cell r="B12" t="str">
            <v>x</v>
          </cell>
          <cell r="C12" t="str">
            <v>o</v>
          </cell>
          <cell r="D12" t="str">
            <v>o</v>
          </cell>
          <cell r="E12" t="str">
            <v>o</v>
          </cell>
          <cell r="F12" t="str">
            <v>o</v>
          </cell>
          <cell r="G12" t="str">
            <v>x</v>
          </cell>
          <cell r="H12" t="str">
            <v>o</v>
          </cell>
          <cell r="I12" t="str">
            <v>o</v>
          </cell>
          <cell r="J12" t="str">
            <v>o</v>
          </cell>
          <cell r="K12" t="str">
            <v>o</v>
          </cell>
          <cell r="L12" t="str">
            <v>o</v>
          </cell>
          <cell r="M12" t="str">
            <v>o</v>
          </cell>
          <cell r="N12" t="str">
            <v>o</v>
          </cell>
          <cell r="O12" t="str">
            <v>x</v>
          </cell>
          <cell r="P12" t="str">
            <v>x</v>
          </cell>
          <cell r="Q12" t="str">
            <v>o</v>
          </cell>
          <cell r="R12" t="str">
            <v>o</v>
          </cell>
          <cell r="S12" t="str">
            <v>o</v>
          </cell>
          <cell r="T12" t="str">
            <v>o</v>
          </cell>
          <cell r="U12" t="str">
            <v>o</v>
          </cell>
          <cell r="V12" t="str">
            <v>o</v>
          </cell>
          <cell r="W12" t="str">
            <v>o</v>
          </cell>
          <cell r="X12" t="str">
            <v>x</v>
          </cell>
          <cell r="Y12" t="str">
            <v>o</v>
          </cell>
          <cell r="Z12" t="str">
            <v>x</v>
          </cell>
          <cell r="AA12" t="str">
            <v>o</v>
          </cell>
          <cell r="AB12" t="str">
            <v>o</v>
          </cell>
          <cell r="AC12" t="str">
            <v>o</v>
          </cell>
          <cell r="AD12" t="str">
            <v>o</v>
          </cell>
          <cell r="AE12" t="str">
            <v>o</v>
          </cell>
          <cell r="AF12" t="str">
            <v>o</v>
          </cell>
          <cell r="AG12">
            <v>25</v>
          </cell>
          <cell r="AH12">
            <v>60000</v>
          </cell>
          <cell r="AI12">
            <v>0</v>
          </cell>
          <cell r="AJ12">
            <v>0</v>
          </cell>
          <cell r="AK12">
            <v>1500000</v>
          </cell>
        </row>
        <row r="13">
          <cell r="A13" t="str">
            <v>김기원</v>
          </cell>
          <cell r="B13" t="str">
            <v>o</v>
          </cell>
          <cell r="C13" t="str">
            <v>x</v>
          </cell>
          <cell r="D13" t="str">
            <v>o</v>
          </cell>
          <cell r="E13" t="str">
            <v>x</v>
          </cell>
          <cell r="F13" t="str">
            <v>x</v>
          </cell>
          <cell r="G13" t="str">
            <v>o</v>
          </cell>
          <cell r="H13" t="str">
            <v>o</v>
          </cell>
          <cell r="I13" t="str">
            <v>x</v>
          </cell>
          <cell r="J13" t="str">
            <v>o</v>
          </cell>
          <cell r="K13" t="str">
            <v>o</v>
          </cell>
          <cell r="L13" t="str">
            <v>o</v>
          </cell>
          <cell r="M13" t="str">
            <v>o</v>
          </cell>
          <cell r="N13" t="str">
            <v>o</v>
          </cell>
          <cell r="O13" t="str">
            <v>x</v>
          </cell>
          <cell r="P13" t="str">
            <v>o</v>
          </cell>
          <cell r="Q13" t="str">
            <v>x</v>
          </cell>
          <cell r="R13" t="str">
            <v>o</v>
          </cell>
          <cell r="S13" t="str">
            <v>x</v>
          </cell>
          <cell r="T13" t="str">
            <v>o</v>
          </cell>
          <cell r="U13" t="str">
            <v>o</v>
          </cell>
          <cell r="V13" t="str">
            <v>o</v>
          </cell>
          <cell r="W13" t="str">
            <v>x</v>
          </cell>
          <cell r="X13" t="str">
            <v>o</v>
          </cell>
          <cell r="Y13" t="str">
            <v>x</v>
          </cell>
          <cell r="Z13" t="str">
            <v>o</v>
          </cell>
          <cell r="AA13" t="str">
            <v>o</v>
          </cell>
          <cell r="AB13" t="str">
            <v>x</v>
          </cell>
          <cell r="AC13" t="str">
            <v>o</v>
          </cell>
          <cell r="AD13" t="str">
            <v>o</v>
          </cell>
          <cell r="AE13" t="str">
            <v>o</v>
          </cell>
          <cell r="AF13" t="str">
            <v>o</v>
          </cell>
          <cell r="AG13">
            <v>21</v>
          </cell>
          <cell r="AH13">
            <v>40000</v>
          </cell>
          <cell r="AI13">
            <v>0</v>
          </cell>
          <cell r="AJ13">
            <v>0</v>
          </cell>
          <cell r="AK13">
            <v>840000</v>
          </cell>
        </row>
        <row r="14">
          <cell r="A14" t="str">
            <v>김영민</v>
          </cell>
          <cell r="B14" t="str">
            <v>o</v>
          </cell>
          <cell r="C14" t="str">
            <v>x</v>
          </cell>
          <cell r="D14" t="str">
            <v>o</v>
          </cell>
          <cell r="E14" t="str">
            <v>o</v>
          </cell>
          <cell r="F14" t="str">
            <v>o</v>
          </cell>
          <cell r="G14" t="str">
            <v>o</v>
          </cell>
          <cell r="H14" t="str">
            <v>o</v>
          </cell>
          <cell r="I14" t="str">
            <v>x</v>
          </cell>
          <cell r="J14" t="str">
            <v>x</v>
          </cell>
          <cell r="K14" t="str">
            <v>o</v>
          </cell>
          <cell r="L14" t="str">
            <v>o</v>
          </cell>
          <cell r="M14" t="str">
            <v>x</v>
          </cell>
          <cell r="N14" t="str">
            <v>o</v>
          </cell>
          <cell r="O14" t="str">
            <v>o</v>
          </cell>
          <cell r="P14" t="str">
            <v>o</v>
          </cell>
          <cell r="Q14" t="str">
            <v>o</v>
          </cell>
          <cell r="R14" t="str">
            <v>o</v>
          </cell>
          <cell r="S14" t="str">
            <v>x</v>
          </cell>
          <cell r="T14" t="str">
            <v>x</v>
          </cell>
          <cell r="U14" t="str">
            <v>o</v>
          </cell>
          <cell r="V14" t="str">
            <v>o</v>
          </cell>
          <cell r="W14" t="str">
            <v>o</v>
          </cell>
          <cell r="X14" t="str">
            <v>o</v>
          </cell>
          <cell r="Y14" t="str">
            <v>o</v>
          </cell>
          <cell r="Z14" t="str">
            <v>o</v>
          </cell>
          <cell r="AA14" t="str">
            <v>o</v>
          </cell>
          <cell r="AB14" t="str">
            <v>o</v>
          </cell>
          <cell r="AC14" t="str">
            <v>o</v>
          </cell>
          <cell r="AD14" t="str">
            <v>x</v>
          </cell>
          <cell r="AE14" t="str">
            <v>x</v>
          </cell>
          <cell r="AF14" t="str">
            <v>o</v>
          </cell>
          <cell r="AG14">
            <v>23</v>
          </cell>
          <cell r="AH14">
            <v>40000</v>
          </cell>
          <cell r="AI14">
            <v>0</v>
          </cell>
          <cell r="AJ14">
            <v>0</v>
          </cell>
          <cell r="AK14">
            <v>920000</v>
          </cell>
        </row>
        <row r="15">
          <cell r="A15" t="str">
            <v>박용수</v>
          </cell>
          <cell r="B15" t="str">
            <v>o</v>
          </cell>
          <cell r="C15" t="str">
            <v>x</v>
          </cell>
          <cell r="D15" t="str">
            <v>o</v>
          </cell>
          <cell r="E15" t="str">
            <v>x</v>
          </cell>
          <cell r="F15" t="str">
            <v>o</v>
          </cell>
          <cell r="G15" t="str">
            <v>o</v>
          </cell>
          <cell r="H15" t="str">
            <v>o</v>
          </cell>
          <cell r="I15" t="str">
            <v>o</v>
          </cell>
          <cell r="J15" t="str">
            <v>o</v>
          </cell>
          <cell r="K15" t="str">
            <v>o</v>
          </cell>
          <cell r="L15" t="str">
            <v>o</v>
          </cell>
          <cell r="M15" t="str">
            <v>o</v>
          </cell>
          <cell r="N15" t="str">
            <v>o</v>
          </cell>
          <cell r="O15" t="str">
            <v>o</v>
          </cell>
          <cell r="P15" t="str">
            <v>x</v>
          </cell>
          <cell r="Q15" t="str">
            <v>x</v>
          </cell>
          <cell r="R15" t="str">
            <v>o</v>
          </cell>
          <cell r="S15" t="str">
            <v>o</v>
          </cell>
          <cell r="T15" t="str">
            <v>o</v>
          </cell>
          <cell r="U15" t="str">
            <v>o</v>
          </cell>
          <cell r="V15" t="str">
            <v>o</v>
          </cell>
          <cell r="W15" t="str">
            <v>x</v>
          </cell>
          <cell r="X15" t="str">
            <v>o</v>
          </cell>
          <cell r="Y15" t="str">
            <v>o</v>
          </cell>
          <cell r="Z15" t="str">
            <v>x</v>
          </cell>
          <cell r="AA15" t="str">
            <v>o</v>
          </cell>
          <cell r="AB15" t="str">
            <v>o</v>
          </cell>
          <cell r="AC15" t="str">
            <v>o</v>
          </cell>
          <cell r="AD15" t="str">
            <v>o</v>
          </cell>
          <cell r="AE15" t="str">
            <v>o</v>
          </cell>
          <cell r="AF15" t="str">
            <v>o</v>
          </cell>
          <cell r="AG15">
            <v>25</v>
          </cell>
          <cell r="AH15">
            <v>60000</v>
          </cell>
          <cell r="AI15">
            <v>0</v>
          </cell>
          <cell r="AJ15">
            <v>0</v>
          </cell>
          <cell r="AK15">
            <v>1500000</v>
          </cell>
        </row>
        <row r="16">
          <cell r="A16" t="str">
            <v>이강석</v>
          </cell>
          <cell r="B16" t="str">
            <v>o</v>
          </cell>
          <cell r="C16" t="str">
            <v>o</v>
          </cell>
          <cell r="D16" t="str">
            <v>x</v>
          </cell>
          <cell r="E16" t="str">
            <v>o</v>
          </cell>
          <cell r="F16" t="str">
            <v>o</v>
          </cell>
          <cell r="G16" t="str">
            <v>x</v>
          </cell>
          <cell r="H16" t="str">
            <v>o</v>
          </cell>
          <cell r="I16" t="str">
            <v>o</v>
          </cell>
          <cell r="J16" t="str">
            <v>x</v>
          </cell>
          <cell r="K16" t="str">
            <v>o</v>
          </cell>
          <cell r="L16" t="str">
            <v>x</v>
          </cell>
          <cell r="M16" t="str">
            <v>o</v>
          </cell>
          <cell r="N16" t="str">
            <v>o</v>
          </cell>
          <cell r="O16" t="str">
            <v>o</v>
          </cell>
          <cell r="P16" t="str">
            <v>o</v>
          </cell>
          <cell r="Q16" t="str">
            <v>o</v>
          </cell>
          <cell r="R16" t="str">
            <v>o</v>
          </cell>
          <cell r="S16" t="str">
            <v>x</v>
          </cell>
          <cell r="T16" t="str">
            <v>x</v>
          </cell>
          <cell r="U16" t="str">
            <v>o</v>
          </cell>
          <cell r="V16" t="str">
            <v>x</v>
          </cell>
          <cell r="W16" t="str">
            <v>o</v>
          </cell>
          <cell r="X16" t="str">
            <v>o</v>
          </cell>
          <cell r="Y16" t="str">
            <v>x</v>
          </cell>
          <cell r="Z16" t="str">
            <v>o</v>
          </cell>
          <cell r="AA16" t="str">
            <v>o</v>
          </cell>
          <cell r="AB16" t="str">
            <v>x</v>
          </cell>
          <cell r="AC16" t="str">
            <v>o</v>
          </cell>
          <cell r="AD16" t="str">
            <v>o</v>
          </cell>
          <cell r="AE16" t="str">
            <v>o</v>
          </cell>
          <cell r="AF16" t="str">
            <v>o</v>
          </cell>
          <cell r="AG16">
            <v>22</v>
          </cell>
          <cell r="AH16">
            <v>40000</v>
          </cell>
          <cell r="AI16">
            <v>0</v>
          </cell>
          <cell r="AJ16">
            <v>0</v>
          </cell>
          <cell r="AK16">
            <v>880000</v>
          </cell>
        </row>
        <row r="17">
          <cell r="A17" t="str">
            <v>김남우</v>
          </cell>
          <cell r="B17" t="str">
            <v>o</v>
          </cell>
          <cell r="C17" t="str">
            <v>o</v>
          </cell>
          <cell r="D17" t="str">
            <v>o</v>
          </cell>
          <cell r="E17" t="str">
            <v>x</v>
          </cell>
          <cell r="F17" t="str">
            <v>o</v>
          </cell>
          <cell r="G17" t="str">
            <v>x</v>
          </cell>
          <cell r="H17" t="str">
            <v>o</v>
          </cell>
          <cell r="I17" t="str">
            <v>x</v>
          </cell>
          <cell r="J17" t="str">
            <v>o</v>
          </cell>
          <cell r="K17" t="str">
            <v>x</v>
          </cell>
          <cell r="L17" t="str">
            <v>o</v>
          </cell>
          <cell r="M17" t="str">
            <v>o</v>
          </cell>
          <cell r="N17" t="str">
            <v>o</v>
          </cell>
          <cell r="O17" t="str">
            <v>x</v>
          </cell>
          <cell r="P17" t="str">
            <v>o</v>
          </cell>
          <cell r="Q17" t="str">
            <v>o</v>
          </cell>
          <cell r="R17" t="str">
            <v>o</v>
          </cell>
          <cell r="S17" t="str">
            <v>o</v>
          </cell>
          <cell r="T17" t="str">
            <v>o</v>
          </cell>
          <cell r="U17" t="str">
            <v>o</v>
          </cell>
          <cell r="V17" t="str">
            <v>o</v>
          </cell>
          <cell r="W17" t="str">
            <v>o</v>
          </cell>
          <cell r="X17" t="str">
            <v>o</v>
          </cell>
          <cell r="Y17" t="str">
            <v>o</v>
          </cell>
          <cell r="Z17" t="str">
            <v>o</v>
          </cell>
          <cell r="AA17" t="str">
            <v>o</v>
          </cell>
          <cell r="AB17" t="str">
            <v>o</v>
          </cell>
          <cell r="AC17" t="str">
            <v>o</v>
          </cell>
          <cell r="AD17" t="str">
            <v>x</v>
          </cell>
          <cell r="AE17" t="str">
            <v>x</v>
          </cell>
          <cell r="AF17" t="str">
            <v>o</v>
          </cell>
          <cell r="AG17">
            <v>24</v>
          </cell>
          <cell r="AH17">
            <v>50000</v>
          </cell>
          <cell r="AI17">
            <v>0</v>
          </cell>
          <cell r="AJ17">
            <v>0</v>
          </cell>
          <cell r="AK17">
            <v>1200000</v>
          </cell>
        </row>
        <row r="18">
          <cell r="A18" t="str">
            <v>임태석</v>
          </cell>
          <cell r="B18" t="str">
            <v>x</v>
          </cell>
          <cell r="C18" t="str">
            <v>o</v>
          </cell>
          <cell r="D18" t="str">
            <v>o</v>
          </cell>
          <cell r="E18" t="str">
            <v>o</v>
          </cell>
          <cell r="F18" t="str">
            <v>o</v>
          </cell>
          <cell r="G18" t="str">
            <v>o</v>
          </cell>
          <cell r="H18" t="str">
            <v>o</v>
          </cell>
          <cell r="I18" t="str">
            <v>o</v>
          </cell>
          <cell r="J18" t="str">
            <v>x</v>
          </cell>
          <cell r="K18" t="str">
            <v>x</v>
          </cell>
          <cell r="L18" t="str">
            <v>o</v>
          </cell>
          <cell r="M18" t="str">
            <v>o</v>
          </cell>
          <cell r="N18" t="str">
            <v>x</v>
          </cell>
          <cell r="O18" t="str">
            <v>o</v>
          </cell>
          <cell r="P18" t="str">
            <v>o</v>
          </cell>
          <cell r="Q18" t="str">
            <v>x</v>
          </cell>
          <cell r="R18" t="str">
            <v>o</v>
          </cell>
          <cell r="S18" t="str">
            <v>o</v>
          </cell>
          <cell r="T18" t="str">
            <v>o</v>
          </cell>
          <cell r="U18" t="str">
            <v>o</v>
          </cell>
          <cell r="V18" t="str">
            <v>o</v>
          </cell>
          <cell r="W18" t="str">
            <v>x</v>
          </cell>
          <cell r="X18" t="str">
            <v>o</v>
          </cell>
          <cell r="Y18" t="str">
            <v>o</v>
          </cell>
          <cell r="Z18" t="str">
            <v>o</v>
          </cell>
          <cell r="AA18" t="str">
            <v>o</v>
          </cell>
          <cell r="AB18" t="str">
            <v>o</v>
          </cell>
          <cell r="AC18" t="str">
            <v>o</v>
          </cell>
          <cell r="AD18" t="str">
            <v>x</v>
          </cell>
          <cell r="AE18" t="str">
            <v>x</v>
          </cell>
          <cell r="AF18" t="str">
            <v>o</v>
          </cell>
          <cell r="AG18">
            <v>23</v>
          </cell>
          <cell r="AH18">
            <v>50000</v>
          </cell>
          <cell r="AI18">
            <v>0</v>
          </cell>
          <cell r="AJ18">
            <v>0</v>
          </cell>
          <cell r="AK18">
            <v>1150000</v>
          </cell>
        </row>
        <row r="19">
          <cell r="A19" t="str">
            <v>김도영</v>
          </cell>
          <cell r="B19" t="str">
            <v>o</v>
          </cell>
          <cell r="C19" t="str">
            <v>x</v>
          </cell>
          <cell r="D19" t="str">
            <v>o</v>
          </cell>
          <cell r="E19" t="str">
            <v>o</v>
          </cell>
          <cell r="F19" t="str">
            <v>x</v>
          </cell>
          <cell r="G19" t="str">
            <v>o</v>
          </cell>
          <cell r="H19" t="str">
            <v>o</v>
          </cell>
          <cell r="I19" t="str">
            <v>o</v>
          </cell>
          <cell r="J19" t="str">
            <v>o</v>
          </cell>
          <cell r="K19" t="str">
            <v>o</v>
          </cell>
          <cell r="L19" t="str">
            <v>o</v>
          </cell>
          <cell r="M19" t="str">
            <v>o</v>
          </cell>
          <cell r="N19" t="str">
            <v>x</v>
          </cell>
          <cell r="O19" t="str">
            <v>x</v>
          </cell>
          <cell r="P19" t="str">
            <v>o</v>
          </cell>
          <cell r="Q19" t="str">
            <v>o</v>
          </cell>
          <cell r="R19" t="str">
            <v>o</v>
          </cell>
          <cell r="S19" t="str">
            <v>o</v>
          </cell>
          <cell r="T19" t="str">
            <v>o</v>
          </cell>
          <cell r="U19" t="str">
            <v>x</v>
          </cell>
          <cell r="V19" t="str">
            <v>x</v>
          </cell>
          <cell r="W19" t="str">
            <v>o</v>
          </cell>
          <cell r="X19" t="str">
            <v>o</v>
          </cell>
          <cell r="Y19" t="str">
            <v>o</v>
          </cell>
          <cell r="Z19" t="str">
            <v>o</v>
          </cell>
          <cell r="AA19" t="str">
            <v>o</v>
          </cell>
          <cell r="AB19" t="str">
            <v>o</v>
          </cell>
          <cell r="AC19" t="str">
            <v>o</v>
          </cell>
          <cell r="AD19" t="str">
            <v>x</v>
          </cell>
          <cell r="AE19" t="str">
            <v>x</v>
          </cell>
          <cell r="AF19" t="str">
            <v>o</v>
          </cell>
          <cell r="AG19">
            <v>23</v>
          </cell>
          <cell r="AH19">
            <v>60000</v>
          </cell>
          <cell r="AI19">
            <v>0</v>
          </cell>
          <cell r="AJ19">
            <v>0</v>
          </cell>
          <cell r="AK19">
            <v>1380000</v>
          </cell>
        </row>
        <row r="20">
          <cell r="A20" t="str">
            <v>최영희</v>
          </cell>
          <cell r="B20" t="str">
            <v>x</v>
          </cell>
          <cell r="C20" t="str">
            <v>o</v>
          </cell>
          <cell r="D20" t="str">
            <v>x</v>
          </cell>
          <cell r="E20" t="str">
            <v>x</v>
          </cell>
          <cell r="F20" t="str">
            <v>o</v>
          </cell>
          <cell r="G20" t="str">
            <v>o</v>
          </cell>
          <cell r="H20" t="str">
            <v>x</v>
          </cell>
          <cell r="I20" t="str">
            <v>o</v>
          </cell>
          <cell r="J20" t="str">
            <v>o</v>
          </cell>
          <cell r="K20" t="str">
            <v>o</v>
          </cell>
          <cell r="L20" t="str">
            <v>o</v>
          </cell>
          <cell r="M20" t="str">
            <v>x</v>
          </cell>
          <cell r="N20" t="str">
            <v>o</v>
          </cell>
          <cell r="O20" t="str">
            <v>o</v>
          </cell>
          <cell r="P20" t="str">
            <v>o</v>
          </cell>
          <cell r="Q20" t="str">
            <v>x</v>
          </cell>
          <cell r="R20" t="str">
            <v>o</v>
          </cell>
          <cell r="S20" t="str">
            <v>o</v>
          </cell>
          <cell r="T20" t="str">
            <v>o</v>
          </cell>
          <cell r="U20" t="str">
            <v>o</v>
          </cell>
          <cell r="V20" t="str">
            <v>o</v>
          </cell>
          <cell r="W20" t="str">
            <v>o</v>
          </cell>
          <cell r="X20" t="str">
            <v>o</v>
          </cell>
          <cell r="Y20" t="str">
            <v>o</v>
          </cell>
          <cell r="Z20" t="str">
            <v>x</v>
          </cell>
          <cell r="AA20" t="str">
            <v>o</v>
          </cell>
          <cell r="AB20" t="str">
            <v>o</v>
          </cell>
          <cell r="AC20" t="str">
            <v>o</v>
          </cell>
          <cell r="AD20" t="str">
            <v>o</v>
          </cell>
          <cell r="AE20" t="str">
            <v>o</v>
          </cell>
          <cell r="AF20" t="str">
            <v>o</v>
          </cell>
          <cell r="AG20">
            <v>24</v>
          </cell>
          <cell r="AH20">
            <v>40000</v>
          </cell>
          <cell r="AI20">
            <v>0</v>
          </cell>
          <cell r="AJ20">
            <v>0</v>
          </cell>
          <cell r="AK20">
            <v>960000</v>
          </cell>
        </row>
        <row r="21">
          <cell r="A21" t="str">
            <v>이문수</v>
          </cell>
          <cell r="B21" t="str">
            <v>x</v>
          </cell>
          <cell r="C21" t="str">
            <v>o</v>
          </cell>
          <cell r="D21" t="str">
            <v>o</v>
          </cell>
          <cell r="E21" t="str">
            <v>o</v>
          </cell>
          <cell r="F21" t="str">
            <v>o</v>
          </cell>
          <cell r="G21" t="str">
            <v>o</v>
          </cell>
          <cell r="H21" t="str">
            <v>x</v>
          </cell>
          <cell r="I21" t="str">
            <v>o</v>
          </cell>
          <cell r="J21" t="str">
            <v>o</v>
          </cell>
          <cell r="K21" t="str">
            <v>x</v>
          </cell>
          <cell r="L21" t="str">
            <v>x</v>
          </cell>
          <cell r="M21" t="str">
            <v>o</v>
          </cell>
          <cell r="N21" t="str">
            <v>o</v>
          </cell>
          <cell r="O21" t="str">
            <v>o</v>
          </cell>
          <cell r="P21" t="str">
            <v>x</v>
          </cell>
          <cell r="Q21" t="str">
            <v>o</v>
          </cell>
          <cell r="R21" t="str">
            <v>o</v>
          </cell>
          <cell r="S21" t="str">
            <v>x</v>
          </cell>
          <cell r="T21" t="str">
            <v>o</v>
          </cell>
          <cell r="U21" t="str">
            <v>o</v>
          </cell>
          <cell r="V21" t="str">
            <v>o</v>
          </cell>
          <cell r="W21" t="str">
            <v>o</v>
          </cell>
          <cell r="X21" t="str">
            <v>x</v>
          </cell>
          <cell r="Y21" t="str">
            <v>x</v>
          </cell>
          <cell r="Z21" t="str">
            <v>o</v>
          </cell>
          <cell r="AA21" t="str">
            <v>o</v>
          </cell>
          <cell r="AB21" t="str">
            <v>x</v>
          </cell>
          <cell r="AC21" t="str">
            <v>o</v>
          </cell>
          <cell r="AD21" t="str">
            <v>o</v>
          </cell>
          <cell r="AE21" t="str">
            <v>o</v>
          </cell>
          <cell r="AF21" t="str">
            <v>o</v>
          </cell>
          <cell r="AG21">
            <v>22</v>
          </cell>
          <cell r="AH21">
            <v>40000</v>
          </cell>
          <cell r="AI21">
            <v>0</v>
          </cell>
          <cell r="AJ21">
            <v>0</v>
          </cell>
          <cell r="AK21">
            <v>880000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손익계산서"/>
      <sheetName val="NAV0"/>
      <sheetName val="VXXXXXXXXXXXXXXXXXXXXXXXX"/>
      <sheetName val="monci"/>
      <sheetName val="대차대조표"/>
      <sheetName val="총괄"/>
      <sheetName val="SALE&amp;COST"/>
      <sheetName val="원재료"/>
      <sheetName val="할차금환입스케줄 - 최종"/>
      <sheetName val="시산표"/>
      <sheetName val="TB"/>
      <sheetName val="결산스케줄"/>
      <sheetName val="손익분석"/>
      <sheetName val="송전기본"/>
      <sheetName val="Sheet1"/>
      <sheetName val="아이콘"/>
      <sheetName val="은행"/>
    </sheetNames>
    <sheetDataSet>
      <sheetData sheetId="0"/>
      <sheetData sheetId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9근로급여별세표"/>
      <sheetName val="2000년"/>
      <sheetName val="2001년(현행)"/>
      <sheetName val="2001년(1안, 2안)"/>
      <sheetName val="2001년(3안)"/>
      <sheetName val="2001년(4안)"/>
      <sheetName val="계충별(1안)"/>
      <sheetName val="계충별(2안)"/>
      <sheetName val="계충별(3안)"/>
      <sheetName val="계충별(4안)"/>
      <sheetName val="계충별(사업)"/>
      <sheetName val="사업소득자세수추계"/>
      <sheetName val="경감율 차트"/>
      <sheetName val="세부담율 차트"/>
      <sheetName val="겸감율 종합"/>
      <sheetName val="계충별(논외1안)"/>
      <sheetName val="계충별(논외2안)"/>
      <sheetName val="계충별(논외3안)"/>
      <sheetName val="계충별(논외4안)"/>
      <sheetName val="계충별(논외5안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8">
          <cell r="A58">
            <v>10000000</v>
          </cell>
          <cell r="B58">
            <v>0.1</v>
          </cell>
        </row>
        <row r="59">
          <cell r="A59">
            <v>40000000</v>
          </cell>
          <cell r="B59">
            <v>0.2</v>
          </cell>
        </row>
        <row r="60">
          <cell r="A60">
            <v>80000000</v>
          </cell>
          <cell r="B60">
            <v>0.3</v>
          </cell>
        </row>
        <row r="61">
          <cell r="A61">
            <v>0</v>
          </cell>
          <cell r="B61">
            <v>0.4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DS9805"/>
      <sheetName val="arap"/>
      <sheetName val="프로젝트목록"/>
      <sheetName val="liste des zones"/>
      <sheetName val="손익계산서"/>
      <sheetName val="402(내부)"/>
      <sheetName val="2.대외공문"/>
      <sheetName val="Identity"/>
      <sheetName val="location"/>
      <sheetName val="Physical"/>
      <sheetName val="PriceLevel"/>
      <sheetName val="Sales Comparison"/>
      <sheetName val="Total_list"/>
      <sheetName val="Valu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"/>
      <sheetName val="stretch"/>
      <sheetName val="당월차질"/>
      <sheetName val="7월스트리치비"/>
      <sheetName val="8월스트리치비"/>
      <sheetName val="Sheet1"/>
      <sheetName val="지역별"/>
      <sheetName val="제품지역별"/>
      <sheetName val="Sheet4"/>
      <sheetName val="거래선"/>
      <sheetName val="기종별"/>
      <sheetName val="기지별"/>
      <sheetName val="원본"/>
      <sheetName val="Sheet2"/>
      <sheetName val="영업담당"/>
      <sheetName val="인별매출"/>
      <sheetName val="TYPE별"/>
      <sheetName val="6월실적"/>
      <sheetName val="0710"/>
      <sheetName val="중기차질"/>
      <sheetName val="참조"/>
      <sheetName val="실적드랜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정시산표"/>
      <sheetName val="Sheet1"/>
      <sheetName val="정산표"/>
      <sheetName val="경찰공현금흐름표"/>
      <sheetName val="27"/>
      <sheetName val="분석적검토"/>
      <sheetName val="공제회계"/>
      <sheetName val="score sheet"/>
      <sheetName val="00법인세검토"/>
      <sheetName val="공제사업score sheet"/>
      <sheetName val="법인세비용 계산"/>
      <sheetName val="정관 및 회계규정"/>
      <sheetName val="주석"/>
      <sheetName val="AR"/>
      <sheetName val="총괄분석적검토"/>
      <sheetName val="Sheet2"/>
      <sheetName val="주요ISSUE 사항"/>
      <sheetName val="무형자산"/>
      <sheetName val="부서자료"/>
      <sheetName val="삼화95"/>
      <sheetName val="출입자명단"/>
      <sheetName val="완성차 미수금"/>
      <sheetName val="미지급법인세"/>
      <sheetName val="일시적차이의증감내역"/>
      <sheetName val="예상평균과세소득"/>
      <sheetName val="2006 과표및세액조정계산서"/>
      <sheetName val="소득금액조정합계표"/>
      <sheetName val="과목별소득금액조정"/>
      <sheetName val="자본금과적립금(을)"/>
      <sheetName val="퇴직충당금"/>
      <sheetName val="퇴직보험예치금"/>
      <sheetName val="Sheet3"/>
      <sheetName val="Sheet4"/>
      <sheetName val="Sheet5"/>
      <sheetName val="보정후BS"/>
      <sheetName val="사원명부"/>
      <sheetName val="10.31"/>
      <sheetName val="LIST"/>
      <sheetName val="회사전체"/>
      <sheetName val="WorksheetSettings"/>
      <sheetName val="부서별공수"/>
      <sheetName val="투입공수"/>
      <sheetName val="생산"/>
      <sheetName val="자재재고"/>
      <sheetName val="재공재고"/>
      <sheetName val="품질현황-보류"/>
      <sheetName val="적심사표"/>
      <sheetName val="월할경비"/>
      <sheetName val="5사남"/>
      <sheetName val="목표"/>
      <sheetName val="차수"/>
      <sheetName val="매출.물동명세"/>
      <sheetName val="Menu_Link"/>
      <sheetName val="장할생활 (2)"/>
      <sheetName val="회사정보"/>
      <sheetName val="1월"/>
      <sheetName val="갑지(추정)"/>
      <sheetName val="경영혁신본부"/>
      <sheetName val="99퇴직"/>
      <sheetName val="YTD Sales(0411)"/>
      <sheetName val="총물량"/>
      <sheetName val="관A준공"/>
      <sheetName val="대전"/>
      <sheetName val="코드"/>
      <sheetName val="Sheet11"/>
      <sheetName val="계정과목"/>
      <sheetName val="환율시트"/>
      <sheetName val="현금"/>
      <sheetName val="법인구분"/>
      <sheetName val="기초코드"/>
      <sheetName val="보증금(전신전화가입권)"/>
      <sheetName val="지점장"/>
      <sheetName val="세부pl"/>
      <sheetName val="IDONG"/>
      <sheetName val="증감분석 및 연결조정"/>
      <sheetName val="감가상각"/>
      <sheetName val="외상매출금현황-수정분 A2"/>
      <sheetName val="PAN"/>
      <sheetName val="원가율"/>
      <sheetName val="TSCLFEB"/>
      <sheetName val="계수원본(99.2.28)"/>
      <sheetName val="213"/>
      <sheetName val="제조부문배부"/>
      <sheetName val="99선급비용"/>
      <sheetName val="차액보증"/>
      <sheetName val="공통비배부기준"/>
      <sheetName val="취합표"/>
      <sheetName val="물량산출"/>
      <sheetName val="자료"/>
      <sheetName val="주요기준"/>
      <sheetName val="원천세납부"/>
      <sheetName val="공통비(전체)"/>
      <sheetName val="서식시트"/>
      <sheetName val="Cash Flow"/>
      <sheetName val="입력자료"/>
      <sheetName val="Code"/>
      <sheetName val="WPL"/>
      <sheetName val="수익성분석"/>
      <sheetName val="손익계산서"/>
      <sheetName val="이익잉여금처분계산서"/>
      <sheetName val="제조원가명세서"/>
      <sheetName val="현금흐름표"/>
      <sheetName val="basic_info"/>
      <sheetName val="①매출"/>
      <sheetName val="99매출현"/>
      <sheetName val="은행"/>
      <sheetName val="내역"/>
      <sheetName val="설계"/>
      <sheetName val="비용"/>
      <sheetName val="보정전BS(세분류)"/>
      <sheetName val="Net PL(세분류)"/>
      <sheetName val="지역개발"/>
      <sheetName val="Voucher"/>
      <sheetName val="XREF"/>
      <sheetName val="운반장소등록"/>
      <sheetName val="대차대조표"/>
      <sheetName val="공동"/>
      <sheetName val="단독"/>
      <sheetName val="Total"/>
      <sheetName val="ke24(0404)"/>
      <sheetName val="KE24(0403)"/>
      <sheetName val="계정code"/>
      <sheetName val="산출기준(파견전산실)"/>
      <sheetName val="발생집계"/>
      <sheetName val="95년간접비"/>
      <sheetName val="B"/>
      <sheetName val="6_3"/>
      <sheetName val="기본자료"/>
      <sheetName val="Details"/>
      <sheetName val="3.판관비명세서"/>
      <sheetName val="9-1차이내역"/>
      <sheetName val="담보평가"/>
      <sheetName val="정보"/>
      <sheetName val="11.17-11.23"/>
      <sheetName val="11.24-11.30"/>
      <sheetName val="기타현황"/>
      <sheetName val="MH_생산"/>
      <sheetName val="Menu"/>
      <sheetName val="CashFlow(중간집계)"/>
      <sheetName val="LoanList"/>
      <sheetName val="보빈규격"/>
      <sheetName val="2.상각보정명세"/>
      <sheetName val="외상매입금_Detail"/>
      <sheetName val="일위대가"/>
      <sheetName val="요약BS"/>
      <sheetName val="총괄표"/>
      <sheetName val="현금흐름Ⅰ"/>
      <sheetName val="score_sheet"/>
      <sheetName val="공제사업score_sheet"/>
      <sheetName val="법인세비용_계산"/>
      <sheetName val="정관_및_회계규정"/>
      <sheetName val="주요ISSUE_사항"/>
      <sheetName val="완성차_미수금"/>
      <sheetName val="2006_과표및세액조정계산서"/>
      <sheetName val="외상매출금현황-수정분_A2"/>
      <sheetName val="계수원본(99_2_28)"/>
      <sheetName val="YTD_Sales(0411)"/>
      <sheetName val="10_31"/>
      <sheetName val="매출_물동명세"/>
      <sheetName val="부도어음"/>
      <sheetName val="받을어음할인및 융통어음"/>
      <sheetName val="아파트 기성내역서"/>
      <sheetName val="업무분장 "/>
      <sheetName val="2.대외공문"/>
      <sheetName val="1공장 재공품생산현황"/>
      <sheetName val="하수급견적대비"/>
      <sheetName val="건축공사"/>
      <sheetName val="공통"/>
      <sheetName val="미지급비용2"/>
      <sheetName val="미지급비용"/>
      <sheetName val="매출채권 및 담보비율 변동"/>
      <sheetName val="공사기성"/>
      <sheetName val="3-31"/>
      <sheetName val="건설중인"/>
      <sheetName val="달성율"/>
      <sheetName val="2공구산출내역"/>
      <sheetName val="쌍용자료"/>
      <sheetName val="대우자료"/>
      <sheetName val="RC"/>
      <sheetName val="cfanal"/>
      <sheetName val="profit"/>
      <sheetName val="주주명부&lt;끝&gt;"/>
      <sheetName val="가정"/>
      <sheetName val="현장관리비"/>
      <sheetName val="리츠"/>
      <sheetName val="수h"/>
      <sheetName val="설계내역서"/>
      <sheetName val="해창정"/>
      <sheetName val="1월실적 (2)"/>
      <sheetName val="크라운"/>
      <sheetName val="인원자료"/>
      <sheetName val="화섬 MDP"/>
      <sheetName val="시산표"/>
      <sheetName val="이자율"/>
      <sheetName val="영업소실적"/>
      <sheetName val="금융"/>
      <sheetName val="리스"/>
      <sheetName val="보험"/>
      <sheetName val="S&amp;R"/>
      <sheetName val="만기"/>
      <sheetName val="노임이"/>
      <sheetName val="Sheet6"/>
      <sheetName val="부산"/>
      <sheetName val="DATA"/>
      <sheetName val="손익"/>
      <sheetName val="비교원가제출.고"/>
      <sheetName val="공사개요"/>
      <sheetName val="개인법인구분"/>
      <sheetName val="금액집계(리포트)"/>
      <sheetName val="퇴직급여충당금12.31"/>
      <sheetName val="TCA"/>
      <sheetName val="미오"/>
      <sheetName val="자본금"/>
      <sheetName val="재고"/>
      <sheetName val="퇴충"/>
      <sheetName val="사업자등록증"/>
      <sheetName val="Summary"/>
      <sheetName val="업종코드"/>
      <sheetName val="본공사"/>
      <sheetName val="양식3"/>
      <sheetName val="기초"/>
      <sheetName val="추가(완)"/>
      <sheetName val="8월배정예산"/>
      <sheetName val="3"/>
      <sheetName val="수리결과"/>
      <sheetName val="범한여행"/>
      <sheetName val="대차대조표12.01"/>
      <sheetName val="해외법인"/>
      <sheetName val="TB"/>
      <sheetName val="합계잔액시산표"/>
      <sheetName val="명세서"/>
      <sheetName val="인별호봉표"/>
      <sheetName val="토목"/>
      <sheetName val="적현로"/>
      <sheetName val="각종data"/>
      <sheetName val="입고단가기준"/>
      <sheetName val="其他应收款明细及帐龄分析(表5)"/>
      <sheetName val="월별"/>
      <sheetName val="연체대출"/>
      <sheetName val="유림골조"/>
      <sheetName val="4-1. 매출원가 손익계획 집계표"/>
      <sheetName val="의뢰건 (2)"/>
      <sheetName val="유통망계획"/>
      <sheetName val="수입"/>
      <sheetName val="실행내역서(DCU)"/>
      <sheetName val="경남"/>
      <sheetName val="경북"/>
      <sheetName val="중부"/>
      <sheetName val="5.소재"/>
      <sheetName val="손익(10월)"/>
      <sheetName val="월별손익"/>
      <sheetName val="수불표"/>
      <sheetName val="입고12"/>
      <sheetName val="출고12"/>
      <sheetName val="3250-41"/>
      <sheetName val="4.2유효폭의 계산"/>
      <sheetName val="작업불가"/>
      <sheetName val="Dólar Observado"/>
      <sheetName val="Rate"/>
      <sheetName val="적용환율"/>
      <sheetName val="00'미수"/>
      <sheetName val="기준봉급표"/>
      <sheetName val="우리종금예상재무제표"/>
      <sheetName val="Reference"/>
      <sheetName val="직급별인적"/>
      <sheetName val="회수율"/>
      <sheetName val="급여지급"/>
      <sheetName val="조견표"/>
      <sheetName val="입력항목"/>
      <sheetName val="INFORM"/>
      <sheetName val="25.보증금(임차보증금외)"/>
      <sheetName val="국산화"/>
      <sheetName val="지성학원"/>
      <sheetName val="ILBAN"/>
      <sheetName val="IJABUNRI"/>
      <sheetName val="WELDING"/>
      <sheetName val="요약"/>
      <sheetName val="보조부문비배부"/>
      <sheetName val="계정"/>
      <sheetName val="관계사"/>
      <sheetName val="통화코드"/>
      <sheetName val="투자자산처분손익"/>
      <sheetName val="24.보증금(전신전화가입권)"/>
      <sheetName val="경비예산"/>
      <sheetName val="생산성(2차)"/>
      <sheetName val="요약(1차)"/>
      <sheetName val="경기남부"/>
      <sheetName val="이익잉여금"/>
      <sheetName val="정의"/>
      <sheetName val="E_B_L"/>
      <sheetName val="기초자료"/>
      <sheetName val="테이블"/>
      <sheetName val="J"/>
      <sheetName val="각주"/>
      <sheetName val="대비"/>
      <sheetName val="1.MDF1공장"/>
      <sheetName val="FRDS9805"/>
      <sheetName val="대구은행"/>
      <sheetName val="A1"/>
      <sheetName val="외상매입금점별현황"/>
      <sheetName val="0"/>
      <sheetName val="대차정산"/>
      <sheetName val="작성요령"/>
      <sheetName val="(실사조정)총괄"/>
      <sheetName val="항목"/>
      <sheetName val="BM_NEW2"/>
      <sheetName val="권리분석"/>
      <sheetName val="RECIMAKE"/>
      <sheetName val="근태현황"/>
      <sheetName val="1"/>
      <sheetName val="2"/>
      <sheetName val="4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8"/>
      <sheetName val="29"/>
      <sheetName val="30"/>
      <sheetName val="31"/>
      <sheetName val="32"/>
      <sheetName val="3-4현"/>
      <sheetName val="3-3현"/>
      <sheetName val="Farmtrac(Long)"/>
      <sheetName val="Table"/>
      <sheetName val="공수"/>
      <sheetName val="비용 배부후"/>
      <sheetName val="Class-Char"/>
      <sheetName val="부재료입고집계"/>
      <sheetName val="위험보험료표"/>
      <sheetName val="주주명부-가나다"/>
      <sheetName val="CAUDIT"/>
      <sheetName val="민감도"/>
      <sheetName val="연장수당"/>
      <sheetName val="듀레이션"/>
      <sheetName val="본부별매출"/>
      <sheetName val="투자자본상계"/>
      <sheetName val="총괄"/>
      <sheetName val="수율"/>
      <sheetName val="별첨1(임금)"/>
      <sheetName val="Scoresheet"/>
      <sheetName val="지급이자와할인료(직매각)"/>
      <sheetName val="누계매출"/>
      <sheetName val="#REF"/>
      <sheetName val="Asset98-CAK"/>
      <sheetName val="Asset9809CAK"/>
      <sheetName val="상세"/>
      <sheetName val="T6-6(7)"/>
      <sheetName val="입력.판매"/>
      <sheetName val="입력.인원"/>
      <sheetName val="0701"/>
      <sheetName val="지급보증금74"/>
      <sheetName val="분개종합(01)"/>
      <sheetName val="LEASE4"/>
      <sheetName val="기초작업"/>
      <sheetName val="Config"/>
      <sheetName val="중장기 외화자금 보정명세(PBC)"/>
      <sheetName val="당월손익계산서★"/>
      <sheetName val="고객지원무상출하"/>
      <sheetName val="연구소예외출고"/>
      <sheetName val="2.Critical Component Estimation"/>
      <sheetName val="R&amp;D"/>
      <sheetName val="부서코드"/>
      <sheetName val="CT 재공품생산현황"/>
      <sheetName val="페이지전경"/>
      <sheetName val="1페이지보고"/>
      <sheetName val="아울렛 농산벤더"/>
      <sheetName val="을-ATYPE"/>
      <sheetName val="국민연금"/>
      <sheetName val="인원계획-미화"/>
      <sheetName val="주차별리스트"/>
      <sheetName val="가격비"/>
      <sheetName val="단기차입금(200006)"/>
      <sheetName val="comm"/>
      <sheetName val="Macro1"/>
      <sheetName val="TDTKP"/>
      <sheetName val="DK-KH"/>
      <sheetName val="회사제시"/>
      <sheetName val="부서CODE"/>
      <sheetName val="호봉CODE"/>
      <sheetName val="송전기본"/>
      <sheetName val="유가증권미수"/>
      <sheetName val="Template"/>
      <sheetName val="기초해지2"/>
      <sheetName val="기초해지"/>
      <sheetName val="Reference (변경)"/>
      <sheetName val="건설가계정"/>
      <sheetName val="마스터"/>
      <sheetName val="BOM"/>
      <sheetName val="검산금액"/>
      <sheetName val="선수보증금"/>
      <sheetName val="연체일수"/>
      <sheetName val="잔가합계"/>
      <sheetName val="중도해지진행업체"/>
      <sheetName val="00.08계정"/>
      <sheetName val="보증어음분류"/>
      <sheetName val="사모사채분류"/>
      <sheetName val="Reference(15년)"/>
      <sheetName val="경영계획 수립 참고자료 ▶▶▶"/>
      <sheetName val="수립지침"/>
      <sheetName val="계정설명"/>
      <sheetName val="전략단위설명"/>
      <sheetName val="사업부서 작성자료 ▶▶▶"/>
      <sheetName val="15년 손익 (GS신규Vision) 요약-연간비교장"/>
      <sheetName val="15년 손익 (GS신규Vision) 요약-(간접비 포함)"/>
      <sheetName val="15년 손익-GS신규Vision"/>
      <sheetName val="매출 계획"/>
      <sheetName val="매출계획 산출근거"/>
      <sheetName val="재료비(율) 계획"/>
      <sheetName val="재료비(율) 산출근거"/>
      <sheetName val="인원인건비&amp;간접비 계획"/>
      <sheetName val="투자계획"/>
      <sheetName val="투자계획(상세)"/>
      <sheetName val="감가상각비 계산"/>
      <sheetName val="마케팅비용계획"/>
      <sheetName val="비용계획"/>
      <sheetName val="간접비 계획"/>
      <sheetName val="Reference (기존)"/>
      <sheetName val="2014년 손익"/>
      <sheetName val="15년 손익 (GDR Rental사업) 요약-연간비교장"/>
      <sheetName val="15년 손익 (GDR Rent사업) 요약-(간접비 포함)"/>
      <sheetName val="15년 손익-GDR Rental사업"/>
      <sheetName val="매출&amp;재료비&amp;비용&amp;투자 산출근거"/>
      <sheetName val="BACKDATA"/>
      <sheetName val="매출(총액)"/>
      <sheetName val="판관비"/>
      <sheetName val="RES"/>
      <sheetName val="score_sheet1"/>
      <sheetName val="공제사업score_sheet1"/>
      <sheetName val="법인세비용_계산1"/>
      <sheetName val="정관_및_회계규정1"/>
      <sheetName val="주요ISSUE_사항1"/>
      <sheetName val="2006_과표및세액조정계산서1"/>
      <sheetName val="완성차_미수금1"/>
      <sheetName val="YTD_Sales(0411)1"/>
      <sheetName val="계수원본(99_2_28)1"/>
      <sheetName val="10_311"/>
      <sheetName val="외상매출금현황-수정분_A21"/>
      <sheetName val="매출_물동명세1"/>
      <sheetName val="Cash_Flow"/>
      <sheetName val="Net_PL(세분류)"/>
      <sheetName val="3_판관비명세서"/>
      <sheetName val="업무분장_"/>
      <sheetName val="1공장_재공품생산현황"/>
      <sheetName val="아파트_기성내역서"/>
      <sheetName val="받을어음할인및_융통어음"/>
      <sheetName val="2_대외공문"/>
      <sheetName val="장할생활_(2)"/>
      <sheetName val="증감분석_및_연결조정"/>
      <sheetName val="11_17-11_23"/>
      <sheetName val="11_24-11_30"/>
      <sheetName val="2_상각보정명세"/>
      <sheetName val="매출채권_및_담보비율_변동"/>
      <sheetName val="1월실적_(2)"/>
      <sheetName val="화섬_MDP"/>
      <sheetName val="비교원가제출_고"/>
      <sheetName val="퇴직급여충당금12_31"/>
      <sheetName val="T6-6(2)"/>
      <sheetName val="경영비율 "/>
      <sheetName val="뒤차축소"/>
      <sheetName val="상표권"/>
      <sheetName val="일위대가(계측기설치)"/>
      <sheetName val="#2 BSPL"/>
      <sheetName val="분개장·원장"/>
      <sheetName val="재공품"/>
      <sheetName val="대차대조"/>
      <sheetName val="판매금액기본계획"/>
      <sheetName val="판매금액실적"/>
      <sheetName val="판매금액실행계획"/>
      <sheetName val="판매수량기본계획"/>
      <sheetName val="판매수량실적"/>
      <sheetName val="판매수량실행계획"/>
      <sheetName val="해당월"/>
      <sheetName val="품셈TABLE"/>
      <sheetName val="부산9503"/>
      <sheetName val="감가상각(원본)"/>
      <sheetName val="96수표어음"/>
      <sheetName val="품종별월계"/>
      <sheetName val="공정가치"/>
      <sheetName val="기안"/>
      <sheetName val="재무제표"/>
      <sheetName val="작업일보"/>
      <sheetName val="주식적수"/>
      <sheetName val="기타"/>
      <sheetName val="제조원가"/>
      <sheetName val="재고자산명세"/>
      <sheetName val="COVER-P"/>
      <sheetName val="조흥은행"/>
      <sheetName val="확인서"/>
      <sheetName val="건설가"/>
      <sheetName val="치약_v011223"/>
      <sheetName val="본사재고"/>
      <sheetName val="Assumption"/>
      <sheetName val="보험금"/>
      <sheetName val="투자자산"/>
      <sheetName val="대손상각"/>
      <sheetName val="외상매출금"/>
      <sheetName val="받을어음"/>
      <sheetName val="재공품(3)"/>
      <sheetName val="표준원가표(2)"/>
      <sheetName val="ls"/>
      <sheetName val="퇴직충당금(3.31)(국문)"/>
      <sheetName val="관계주식"/>
      <sheetName val="全社経費"/>
      <sheetName val="実績集計"/>
      <sheetName val="実績連絡"/>
      <sheetName val="Customer"/>
      <sheetName val="버스업체(57개사)"/>
      <sheetName val="XXXXXX"/>
      <sheetName val="목차본문"/>
      <sheetName val="확정BS"/>
      <sheetName val="확정IS"/>
      <sheetName val="결손금(안)"/>
      <sheetName val="현금흐름"/>
      <sheetName val="부속명세서"/>
      <sheetName val="매출액(명) "/>
      <sheetName val="매출원가(명)"/>
      <sheetName val="경영표지"/>
      <sheetName val="영업사항"/>
      <sheetName val="대주주"/>
      <sheetName val="118.세금과공과"/>
      <sheetName val="절감항목"/>
      <sheetName val="현장"/>
      <sheetName val="선급비용"/>
      <sheetName val="YOEMAGUM"/>
      <sheetName val="BOJUNGGM"/>
      <sheetName val="control sheet"/>
      <sheetName val="인력(정규직)"/>
      <sheetName val="MON"/>
      <sheetName val="INCOME STATEMENT"/>
      <sheetName val="YTD"/>
      <sheetName val="부서현황"/>
      <sheetName val="K-1"/>
      <sheetName val="T48a"/>
      <sheetName val="단가"/>
      <sheetName val="부정형평가"/>
      <sheetName val="재공품평가"/>
      <sheetName val="99판매"/>
      <sheetName val="데이터유효성목록"/>
      <sheetName val="별제권_정리담보권1"/>
      <sheetName val="불량"/>
      <sheetName val="보고서"/>
      <sheetName val="노임단가"/>
      <sheetName val="대환취급"/>
      <sheetName val="원자재상수"/>
      <sheetName val="원자재운송비"/>
      <sheetName val="산출내역서집계표"/>
      <sheetName val="상불"/>
      <sheetName val="물가지수!"/>
      <sheetName val="공사별5"/>
      <sheetName val="생산기본계획"/>
      <sheetName val="생산실적"/>
      <sheetName val="생산실행계획"/>
      <sheetName val="98"/>
      <sheetName val="controll"/>
      <sheetName val="WACC"/>
      <sheetName val="물류창고제품별집계"/>
      <sheetName val="교각1"/>
      <sheetName val="편입토지조서"/>
      <sheetName val="계획"/>
      <sheetName val="Tiburon"/>
      <sheetName val="PL"/>
      <sheetName val="재무누계"/>
      <sheetName val="Packaging cost Back Data"/>
      <sheetName val="산업은행 경영지표"/>
      <sheetName val="제품구분"/>
      <sheetName val="현지법인 대손설정"/>
      <sheetName val="SA"/>
      <sheetName val="VB "/>
      <sheetName val="均等割DB"/>
      <sheetName val="점수"/>
      <sheetName val="building"/>
      <sheetName val="건축원가"/>
      <sheetName val="Dólar_Observado"/>
      <sheetName val="의뢰건_(2)"/>
      <sheetName val="5_소재"/>
      <sheetName val="대차대조표12_01"/>
      <sheetName val="4_2유효폭의_계산"/>
      <sheetName val="4-1__매출원가_손익계획_집계표"/>
      <sheetName val="25_보증금(임차보증금외)"/>
      <sheetName val="24_보증금(전신전화가입권)"/>
      <sheetName val="Reference_(변경)"/>
      <sheetName val="경영계획_수립_참고자료_▶▶▶"/>
      <sheetName val="사업부서_작성자료_▶▶▶"/>
      <sheetName val="15년_손익_(GS신규Vision)_요약-연간비교장"/>
      <sheetName val="15년_손익_(GS신규Vision)_요약-(간접비_포함)"/>
      <sheetName val="15년_손익-GS신규Vision"/>
      <sheetName val="매출_계획"/>
      <sheetName val="매출계획_산출근거"/>
      <sheetName val="재료비(율)_계획"/>
      <sheetName val="재료비(율)_산출근거"/>
      <sheetName val="인원인건비&amp;간접비_계획"/>
      <sheetName val="감가상각비_계산"/>
      <sheetName val="간접비_계획"/>
      <sheetName val="Reference_(기존)"/>
      <sheetName val="2014년_손익"/>
      <sheetName val="15년_손익_(GDR_Rental사업)_요약-연간비교장"/>
      <sheetName val="15년_손익_(GDR_Rent사업)_요약-(간접비_포함)"/>
      <sheetName val="15년_손익-GDR_Rental사업"/>
      <sheetName val="매출&amp;재료비&amp;비용&amp;투자_산출근거"/>
      <sheetName val="1_MDF1공장"/>
      <sheetName val="CT_재공품생산현황"/>
      <sheetName val="비용_배부후"/>
      <sheetName val="score_sheet2"/>
      <sheetName val="공제사업score_sheet2"/>
      <sheetName val="법인세비용_계산2"/>
      <sheetName val="정관_및_회계규정2"/>
      <sheetName val="주요ISSUE_사항2"/>
      <sheetName val="2006_과표및세액조정계산서2"/>
      <sheetName val="10_312"/>
      <sheetName val="완성차_미수금2"/>
      <sheetName val="매출_물동명세2"/>
      <sheetName val="외상매출금현황-수정분_A22"/>
      <sheetName val="YTD_Sales(0411)2"/>
      <sheetName val="계수원본(99_2_28)2"/>
      <sheetName val="Cash_Flow1"/>
      <sheetName val="Net_PL(세분류)1"/>
      <sheetName val="받을어음할인및_융통어음1"/>
      <sheetName val="3_판관비명세서1"/>
      <sheetName val="아파트_기성내역서1"/>
      <sheetName val="업무분장_1"/>
      <sheetName val="2_대외공문1"/>
      <sheetName val="장할생활_(2)1"/>
      <sheetName val="증감분석_및_연결조정1"/>
      <sheetName val="1공장_재공품생산현황1"/>
      <sheetName val="11_17-11_231"/>
      <sheetName val="11_24-11_301"/>
      <sheetName val="2_상각보정명세1"/>
      <sheetName val="매출채권_및_담보비율_변동1"/>
      <sheetName val="Dólar_Observado1"/>
      <sheetName val="비교원가제출_고1"/>
      <sheetName val="의뢰건_(2)1"/>
      <sheetName val="5_소재1"/>
      <sheetName val="1월실적_(2)1"/>
      <sheetName val="대차대조표12_011"/>
      <sheetName val="4_2유효폭의_계산1"/>
      <sheetName val="4-1__매출원가_손익계획_집계표1"/>
      <sheetName val="퇴직급여충당금12_311"/>
      <sheetName val="25_보증금(임차보증금외)1"/>
      <sheetName val="24_보증금(전신전화가입권)1"/>
      <sheetName val="1_MDF1공장1"/>
      <sheetName val="화섬_MDP1"/>
      <sheetName val="Reference_(변경)1"/>
      <sheetName val="경영계획_수립_참고자료_▶▶▶1"/>
      <sheetName val="사업부서_작성자료_▶▶▶1"/>
      <sheetName val="15년_손익_(GS신규Vision)_요약-연간비교장1"/>
      <sheetName val="15년_손익_(GS신규Vision)_요약-(간접비_포함1"/>
      <sheetName val="15년_손익-GS신규Vision1"/>
      <sheetName val="매출_계획1"/>
      <sheetName val="매출계획_산출근거1"/>
      <sheetName val="재료비(율)_계획1"/>
      <sheetName val="재료비(율)_산출근거1"/>
      <sheetName val="인원인건비&amp;간접비_계획1"/>
      <sheetName val="감가상각비_계산1"/>
      <sheetName val="간접비_계획1"/>
      <sheetName val="Reference_(기존)1"/>
      <sheetName val="2014년_손익1"/>
      <sheetName val="15년_손익_(GDR_Rental사업)_요약-연간비교장1"/>
      <sheetName val="15년_손익_(GDR_Rent사업)_요약-(간접비_포함1"/>
      <sheetName val="15년_손익-GDR_Rental사업1"/>
      <sheetName val="매출&amp;재료비&amp;비용&amp;투자_산출근거1"/>
      <sheetName val="CT_재공품생산현황1"/>
      <sheetName val="비용_배부후1"/>
      <sheetName val="품의양"/>
      <sheetName val="종기실공문"/>
      <sheetName val="처별전산"/>
      <sheetName val="5월"/>
      <sheetName val="도급비정산"/>
      <sheetName val="POS (2)"/>
      <sheetName val="2월특별상여"/>
      <sheetName val="9월상여"/>
      <sheetName val="05.1Q"/>
      <sheetName val="기간"/>
      <sheetName val="법인정보"/>
      <sheetName val="unit 4"/>
      <sheetName val="일위대가(가설)"/>
      <sheetName val="계정별실적"/>
      <sheetName val="10월판관"/>
      <sheetName val="마산방향"/>
      <sheetName val="진주방향"/>
      <sheetName val="내역서 (2)"/>
      <sheetName val="홍원식"/>
      <sheetName val="합계"/>
      <sheetName val="gyun"/>
      <sheetName val="관계회사거래내역및 채권채무잔액 99"/>
      <sheetName val="매입수불자재"/>
      <sheetName val="수액원료"/>
      <sheetName val="COBS"/>
      <sheetName val="조회서통제표"/>
      <sheetName val="SALE"/>
      <sheetName val="입력"/>
      <sheetName val="목표관리모델(누적)"/>
      <sheetName val="건설중인자산"/>
      <sheetName val="Team 종합"/>
      <sheetName val="비품"/>
      <sheetName val="자산별귀속부서"/>
      <sheetName val="인건비예산(정규직)"/>
      <sheetName val="인건비예산(용역)"/>
      <sheetName val="공통사항"/>
      <sheetName val="部署コード"/>
      <sheetName val="급여명세서"/>
      <sheetName val="급여등록"/>
      <sheetName val="부분품"/>
      <sheetName val="생산부대통지서"/>
      <sheetName val="정리"/>
      <sheetName val="직급별인원계획"/>
      <sheetName val="사업별인원계획"/>
      <sheetName val="RV미수수익보정"/>
      <sheetName val="불균등-거치외(미수)"/>
      <sheetName val="불균등-TOP(선수)"/>
      <sheetName val="일위_파일"/>
      <sheetName val="법인별요약"/>
      <sheetName val="admin"/>
      <sheetName val="원가계산 (2)"/>
      <sheetName val="도근좌표"/>
      <sheetName val="에뛰드 내부관리가"/>
      <sheetName val="ST"/>
      <sheetName val="유첨3.적용기준"/>
      <sheetName val="보조재료비"/>
      <sheetName val="재료비"/>
      <sheetName val="2005원가집계표(합계)"/>
      <sheetName val="원가집계표(월별)"/>
      <sheetName val="97년"/>
      <sheetName val="배부표"/>
      <sheetName val="상품입력"/>
      <sheetName val="미수수익"/>
      <sheetName val="이자수익PT"/>
      <sheetName val="현금 및 예치금Lead"/>
      <sheetName val="보정"/>
      <sheetName val="현금및예치금 명세서"/>
      <sheetName val="Sheet7"/>
      <sheetName val="YM98"/>
      <sheetName val="은행조회서"/>
      <sheetName val="생산직"/>
      <sheetName val="Lead"/>
      <sheetName val="General Inputs"/>
      <sheetName val="CGC Inputs"/>
      <sheetName val="Office only Letup"/>
      <sheetName val="Data&amp;Result"/>
      <sheetName val="부서별"/>
      <sheetName val="1부생산계획"/>
      <sheetName val="산근"/>
      <sheetName val="TB(BS)"/>
      <sheetName val="TB(PL)"/>
      <sheetName val="중부사업담당 1-11월 원가"/>
      <sheetName val="51102"/>
      <sheetName val="근로영수증"/>
      <sheetName val="퇴직영수증"/>
      <sheetName val="정시성현황"/>
      <sheetName val="중부사업담당_1-11월_원가"/>
      <sheetName val="EE"/>
      <sheetName val="업체손실공수.xls"/>
      <sheetName val="부서실적"/>
      <sheetName val="108.수선비"/>
      <sheetName val="TUL30"/>
      <sheetName val="2009BS_감사전"/>
      <sheetName val="scosht"/>
      <sheetName val="2009PL_감사전"/>
      <sheetName val="기본정보"/>
      <sheetName val="PR제조"/>
      <sheetName val="과8"/>
      <sheetName val="손익분석"/>
      <sheetName val="费率"/>
      <sheetName val="지점월추이"/>
      <sheetName val="호프"/>
      <sheetName val="9706"/>
      <sheetName val="시작"/>
      <sheetName val="외화금융(97-03)"/>
      <sheetName val="주요비율-낙관"/>
      <sheetName val="Ⅰ-1"/>
      <sheetName val="대차,손익"/>
      <sheetName val="손익계산서(管理)"/>
      <sheetName val="구동"/>
      <sheetName val="경비공통"/>
      <sheetName val="용역원가명세서"/>
      <sheetName val="sap`04.7.14"/>
      <sheetName val="F-1,2"/>
      <sheetName val="담당자"/>
      <sheetName val="마감분석"/>
      <sheetName val="업체별재고금액"/>
      <sheetName val="성적표96"/>
      <sheetName val="추가예산"/>
      <sheetName val="주관사업"/>
      <sheetName val="일반(본사)"/>
      <sheetName val="일반(의성)"/>
      <sheetName val="미수금(공동공사비)"/>
      <sheetName val="경영분석"/>
      <sheetName val="서식지정"/>
      <sheetName val="기계장치"/>
      <sheetName val="의왕"/>
      <sheetName val="result0927"/>
      <sheetName val="대우자동차용역비"/>
      <sheetName val="ORIGIN"/>
      <sheetName val="대차"/>
      <sheetName val="13.보증금(전신전화가입권)"/>
      <sheetName val="호봉표"/>
      <sheetName val="형틀공사"/>
      <sheetName val="월말마감"/>
      <sheetName val="SMCB9617145"/>
      <sheetName val="잉여금"/>
      <sheetName val="붙임2-1  지급조서명세서(2001년분)"/>
      <sheetName val="支払明細"/>
      <sheetName val="영업단위-8월"/>
      <sheetName val="T02"/>
      <sheetName val="f3"/>
      <sheetName val="요약PL"/>
      <sheetName val="참고_주임대리승진안(2013下)"/>
      <sheetName val="97년추정손익계산서"/>
      <sheetName val="0.0ControlSheet"/>
      <sheetName val="가중치_사용자본회전율"/>
      <sheetName val="5131"/>
      <sheetName val="경영계획"/>
      <sheetName val="아울렛_농산벤더"/>
      <sheetName val="경영비율_"/>
      <sheetName val="VB_"/>
      <sheetName val="원가계산_(2)"/>
      <sheetName val="LeadSchedule"/>
      <sheetName val="기본일위"/>
      <sheetName val="EQT-ESTN"/>
      <sheetName val="직급실적"/>
      <sheetName val="9703"/>
      <sheetName val="고정자산원본"/>
      <sheetName val="투자현황"/>
      <sheetName val="중부사업담당_1-11월_원가1"/>
      <sheetName val="본사감가상각대장(비품)"/>
      <sheetName val="96"/>
      <sheetName val="제조공정"/>
      <sheetName val="MA"/>
      <sheetName val="96시"/>
      <sheetName val="Index"/>
      <sheetName val="평가제외"/>
      <sheetName val="수선비"/>
      <sheetName val="WH"/>
      <sheetName val="UTCA"/>
      <sheetName val="1주"/>
      <sheetName val="2주"/>
      <sheetName val="3주"/>
      <sheetName val="4주"/>
      <sheetName val="MANAGER"/>
      <sheetName val="118_세금과공과"/>
      <sheetName val="108_수선비"/>
      <sheetName val="95D"/>
      <sheetName val="94D"/>
      <sheetName val="작업통제용"/>
      <sheetName val="93상각비"/>
      <sheetName val="보통예금"/>
      <sheetName val="2담당0113"/>
      <sheetName val="1담당0113"/>
      <sheetName val="US Revenue (2)"/>
      <sheetName val="Act-NCI"/>
      <sheetName val="Act-NCE"/>
      <sheetName val="Control"/>
      <sheetName val="현금흐름표 근거자료"/>
      <sheetName val="黄做原材料进销存"/>
      <sheetName val="충당금"/>
      <sheetName val="UTMBPL"/>
      <sheetName val="SE_Output"/>
      <sheetName val="◀Chart_Data"/>
      <sheetName val="PC실적"/>
      <sheetName val="신부서코드"/>
      <sheetName val="시설이용권명세서"/>
      <sheetName val="PUR-12K"/>
      <sheetName val="EXPENSE"/>
      <sheetName val="BOX명칭"/>
      <sheetName val="95WBS"/>
      <sheetName val="공항,제주 판매율 분석"/>
      <sheetName val="1_현금흐름표"/>
      <sheetName val="조건식"/>
      <sheetName val="산업잠재수요현황"/>
      <sheetName val="산업체판매량세부내역"/>
      <sheetName val="추가강의료내역"/>
      <sheetName val="조립지적"/>
      <sheetName val="2004년추계"/>
      <sheetName val="별제권_정리담보권"/>
      <sheetName val="INTC"/>
      <sheetName val="조정명세서"/>
      <sheetName val="34"/>
      <sheetName val="01_12月_Lot별_판매실적.xls"/>
      <sheetName val="원시데이타"/>
      <sheetName val="차량운반구상각"/>
      <sheetName val="건물"/>
      <sheetName val="구축물"/>
      <sheetName val="당좌예금"/>
      <sheetName val="CapMult"/>
      <sheetName val="Industry Indices"/>
      <sheetName val="Re1"/>
      <sheetName val="원가배분01년(등본)"/>
      <sheetName val="공구기구"/>
      <sheetName val="이름표"/>
      <sheetName val="현금흐름계산"/>
      <sheetName val="단기금융상품"/>
      <sheetName val="영업미수금"/>
      <sheetName val="저장품"/>
      <sheetName val="가동설비"/>
      <sheetName val="고정부채"/>
      <sheetName val="손익계산서(성질별)상수도"/>
      <sheetName val="차이명세"/>
      <sheetName val="총괄원가"/>
      <sheetName val="경영분석산식(참고)"/>
      <sheetName val="차입금상환표"/>
      <sheetName val="3사분기계획"/>
      <sheetName val="투자자산명세서"/>
      <sheetName val="명세"/>
      <sheetName val="제작실적"/>
      <sheetName val="금액"/>
      <sheetName val="전부인쇄"/>
      <sheetName val="부산물"/>
      <sheetName val="상품원가"/>
      <sheetName val="0000"/>
      <sheetName val="진도현황"/>
      <sheetName val="score_sheet3"/>
      <sheetName val="공제사업score_sheet3"/>
      <sheetName val="법인세비용_계산3"/>
      <sheetName val="정관_및_회계규정3"/>
      <sheetName val="주요ISSUE_사항3"/>
      <sheetName val="2006_과표및세액조정계산서3"/>
      <sheetName val="완성차_미수금3"/>
      <sheetName val="10_313"/>
      <sheetName val="매출_물동명세3"/>
      <sheetName val="외상매출금현황-수정분_A23"/>
      <sheetName val="Net_PL(세분류)2"/>
      <sheetName val="계수원본(99_2_28)3"/>
      <sheetName val="YTD_Sales(0411)3"/>
      <sheetName val="Cash_Flow2"/>
      <sheetName val="3_판관비명세서2"/>
      <sheetName val="11_17-11_232"/>
      <sheetName val="11_24-11_302"/>
      <sheetName val="2_상각보정명세2"/>
      <sheetName val="받을어음할인및_융통어음2"/>
      <sheetName val="아파트_기성내역서2"/>
      <sheetName val="장할생활_(2)2"/>
      <sheetName val="증감분석_및_연결조정2"/>
      <sheetName val="2_대외공문2"/>
      <sheetName val="업무분장_2"/>
      <sheetName val="25_보증금(임차보증금외)2"/>
      <sheetName val="24_보증금(전신전화가입권)2"/>
      <sheetName val="1월실적_(2)2"/>
      <sheetName val="비교원가제출_고2"/>
      <sheetName val="4-1__매출원가_손익계획_집계표2"/>
      <sheetName val="1공장_재공품생산현황2"/>
      <sheetName val="매출채권_및_담보비율_변동2"/>
      <sheetName val="퇴직급여충당금12_312"/>
      <sheetName val="대차대조표12_012"/>
      <sheetName val="의뢰건_(2)2"/>
      <sheetName val="5_소재2"/>
      <sheetName val="화섬_MDP2"/>
      <sheetName val="Dólar_Observado2"/>
      <sheetName val="4_2유효폭의_계산2"/>
      <sheetName val="Reference_(변경)2"/>
      <sheetName val="경영계획_수립_참고자료_▶▶▶2"/>
      <sheetName val="사업부서_작성자료_▶▶▶2"/>
      <sheetName val="15년_손익_(GS신규Vision)_요약-연간비교장2"/>
      <sheetName val="15년_손익_(GS신규Vision)_요약-(간접비_포함2"/>
      <sheetName val="15년_손익-GS신규Vision2"/>
      <sheetName val="매출_계획2"/>
      <sheetName val="매출계획_산출근거2"/>
      <sheetName val="재료비(율)_계획2"/>
      <sheetName val="재료비(율)_산출근거2"/>
      <sheetName val="인원인건비&amp;간접비_계획2"/>
      <sheetName val="감가상각비_계산2"/>
      <sheetName val="간접비_계획2"/>
      <sheetName val="Reference_(기존)2"/>
      <sheetName val="2014년_손익2"/>
      <sheetName val="15년_손익_(GDR_Rental사업)_요약-연간비교장2"/>
      <sheetName val="15년_손익_(GDR_Rent사업)_요약-(간접비_포함2"/>
      <sheetName val="15년_손익-GDR_Rental사업2"/>
      <sheetName val="매출&amp;재료비&amp;비용&amp;투자_산출근거2"/>
      <sheetName val="1_MDF1공장2"/>
      <sheetName val="입력_판매"/>
      <sheetName val="입력_인원"/>
      <sheetName val="비용_배부후2"/>
      <sheetName val="CT_재공품생산현황2"/>
      <sheetName val="아울렛_농산벤더1"/>
      <sheetName val="#2_BSPL"/>
      <sheetName val="퇴직충당금(3_31)(국문)"/>
      <sheetName val="POS_(2)"/>
      <sheetName val="05_1Q"/>
      <sheetName val="매출액(명)_"/>
      <sheetName val="산업은행_경영지표"/>
      <sheetName val="control_sheet"/>
      <sheetName val="중장기_외화자금_보정명세(PBC)"/>
      <sheetName val="2_Critical_Component_Estimation"/>
      <sheetName val="00_08계정"/>
      <sheetName val="unit_4"/>
      <sheetName val="내역서_(2)"/>
      <sheetName val="INCOME_STATEMENT"/>
      <sheetName val="관계회사거래내역및_채권채무잔액_99"/>
      <sheetName val="Team_종합"/>
      <sheetName val="현지법인_대손설정"/>
      <sheetName val="현금_및_예치금Lead"/>
      <sheetName val="현금및예치금_명세서"/>
      <sheetName val="에뛰드_내부관리가"/>
      <sheetName val="General_Inputs"/>
      <sheetName val="CGC_Inputs"/>
      <sheetName val="Packaging_cost_Back_Data"/>
      <sheetName val="유첨3_적용기준"/>
      <sheetName val="업체손실공수_xls"/>
      <sheetName val="중부사업담당_1-11월_원가2"/>
      <sheetName val="Office_only_Letup"/>
      <sheetName val="sap`04_7_14"/>
      <sheetName val="13_보증금(전신전화가입권)"/>
      <sheetName val="붙임2-1__지급조서명세서(2001년분)"/>
      <sheetName val="0_0ControlSheet"/>
      <sheetName val="流资汇总"/>
      <sheetName val="평가예상(200308)"/>
      <sheetName val="본사"/>
      <sheetName val="Main"/>
      <sheetName val="F-4,5"/>
      <sheetName val="취득"/>
      <sheetName val="매출채권등리드"/>
      <sheetName val="일위대가표"/>
      <sheetName val="시산"/>
      <sheetName val="fnc"/>
      <sheetName val="23기-3분기결산PL"/>
      <sheetName val="피보험자명세(럭키확정분)"/>
      <sheetName val="예적금"/>
      <sheetName val="외화"/>
      <sheetName val="bs"/>
      <sheetName val="8월"/>
      <sheetName val="파워콤"/>
      <sheetName val="기초데이타"/>
      <sheetName val="배서어음명세서"/>
      <sheetName val="관세구분시트"/>
      <sheetName val="99입장목표"/>
      <sheetName val="연평잔"/>
      <sheetName val="인사자료총집계"/>
      <sheetName val="본사_09"/>
      <sheetName val="23을"/>
      <sheetName val="Item LIST"/>
      <sheetName val="Volume LIST"/>
      <sheetName val="허들조견표"/>
      <sheetName val="N賃率-職"/>
      <sheetName val="현금등가물"/>
      <sheetName val="주관1"/>
      <sheetName val="결과확인공문_KEIT"/>
      <sheetName val="감사보고서 (날인X)_KEIT"/>
      <sheetName val="감사보고서_KEIT"/>
      <sheetName val="총괄검토결과내역_KEIT"/>
      <sheetName val="별첨_상세내역_KEIT"/>
      <sheetName val="불인정내역_KEIT"/>
      <sheetName val="결과확인공문_KIAT"/>
      <sheetName val="감사보고서 (날인X)_KIAT"/>
      <sheetName val="감사보고서_KIAT"/>
      <sheetName val="검토결과_KIAT"/>
      <sheetName val="기관별_검토결과_KIAT"/>
      <sheetName val="불인정사항_KIAT"/>
      <sheetName val="결과확인공문-최종결과시(전담)_KETEP"/>
      <sheetName val="결과확인공문-최종결과시(수행)_KETEP"/>
      <sheetName val="결과확인공문-최종결과시_KETEP"/>
      <sheetName val="감사보고서 (날인X)_KETEP"/>
      <sheetName val="감사보고서_KETEP"/>
      <sheetName val="검토결과_KETEP"/>
      <sheetName val="기관별검토결과_KETEP"/>
      <sheetName val="불인정내역_KETEP"/>
      <sheetName val="사용현황"/>
      <sheetName val="인건비"/>
      <sheetName val="환수금계산"/>
      <sheetName val="재원별지출내역"/>
      <sheetName val="재원별지출내역 (2)"/>
      <sheetName val="이월금"/>
      <sheetName val="연구시설·장비 및 재료비"/>
      <sheetName val="연구활동비"/>
      <sheetName val="학생인건비"/>
      <sheetName val="연구과제추진비"/>
      <sheetName val="연구수당"/>
      <sheetName val="간접비"/>
      <sheetName val="세목별 사용내역조회"/>
      <sheetName val="검토내역"/>
      <sheetName val="참여율"/>
      <sheetName val="인건비_피벗"/>
      <sheetName val="내부인건비_(DB)"/>
      <sheetName val="인건비시트"/>
      <sheetName val="★인건비시트_(재)경북테크노파크"/>
      <sheetName val="★인건비시트_재단법인경북차량용임베디드기술연구원"/>
      <sheetName val="인건비 소요 명세"/>
      <sheetName val="검토내역_문구"/>
      <sheetName val="서식"/>
      <sheetName val="간접비율"/>
      <sheetName val="건설중인자산(기타)"/>
      <sheetName val="Sheet1 (2)"/>
      <sheetName val="99.7월 당월회수 실적"/>
      <sheetName val="관리1"/>
      <sheetName val="고급필터"/>
      <sheetName val="자산"/>
      <sheetName val="매입계산서"/>
      <sheetName val="원가배부작업시간"/>
      <sheetName val="LEAD SHEET (K상각후회수율)"/>
      <sheetName val="미지금(01)"/>
      <sheetName val="기구표"/>
      <sheetName val="장기차입금"/>
      <sheetName val="MIJIBI"/>
      <sheetName val="수정사항집계표"/>
      <sheetName val="부실채권"/>
      <sheetName val="표2"/>
      <sheetName val="DB"/>
      <sheetName val="TAL"/>
      <sheetName val="6D257"/>
      <sheetName val="주당순이익1분기"/>
      <sheetName val="비교"/>
      <sheetName val="조회서"/>
      <sheetName val="년간 자금계획(90일 적용)"/>
      <sheetName val="05현금등가"/>
      <sheetName val="값목록(Do not touch)"/>
      <sheetName val="매립"/>
      <sheetName val="내역서"/>
      <sheetName val="JP_GP_UP통합"/>
      <sheetName val="참고_ 카본단가 비교"/>
      <sheetName val="KA021901"/>
      <sheetName val="매출및매출채권"/>
      <sheetName val="조정전"/>
      <sheetName val="표시트"/>
      <sheetName val="서비스별 매출추이"/>
      <sheetName val="특별경비"/>
      <sheetName val="긴급근무"/>
      <sheetName val="월별보고표"/>
      <sheetName val="집계표"/>
      <sheetName val="8월차잔"/>
      <sheetName val="정기적금"/>
      <sheetName val="일반부표"/>
      <sheetName val="잡급"/>
      <sheetName val="급여"/>
      <sheetName val="회원수&amp;결제&amp;매출"/>
      <sheetName val="지급수수료"/>
      <sheetName val="수입검사현황 Rev1"/>
      <sheetName val="7.3 DY팀"/>
      <sheetName val="치약_v011㤂ᖄ됁"/>
      <sheetName val="치약_v011_x0000_츀"/>
      <sheetName val="2.지분법적용주식Leadsheet(회사제시)"/>
      <sheetName val="981-4분기"/>
      <sheetName val="ST제품"/>
      <sheetName val="책임준비금"/>
      <sheetName val="년월차수당"/>
      <sheetName val="상여금"/>
      <sheetName val="Assumptions"/>
      <sheetName val="DATA 입력란"/>
      <sheetName val="1. 설계조건 2.단면가정 3. 하중계산"/>
      <sheetName val="주거"/>
      <sheetName val="7 _2_"/>
      <sheetName val="결산비용"/>
      <sheetName val="AQL(0.65)"/>
      <sheetName val="compare2"/>
      <sheetName val="재정비직인"/>
      <sheetName val="재정비내역"/>
      <sheetName val="지적고시내역"/>
      <sheetName val="CF_Assumption"/>
      <sheetName val="Bank charge"/>
      <sheetName val="FC-101"/>
      <sheetName val="첨부1"/>
      <sheetName val="99년하반기"/>
      <sheetName val="총제품수불"/>
      <sheetName val="작성양식"/>
      <sheetName val="차입"/>
      <sheetName val="김종록2"/>
      <sheetName val="GEN Inputs"/>
      <sheetName val="WACC_BUILDUP"/>
      <sheetName val="IRR"/>
      <sheetName val="급상여기초정보_08"/>
      <sheetName val="본사_08"/>
      <sheetName val="대항목"/>
      <sheetName val="질의(금액)참조"/>
      <sheetName val="손익항목표"/>
      <sheetName val="구매차입"/>
      <sheetName val="U3.1"/>
      <sheetName val="영업외손익등"/>
      <sheetName val="maccp04"/>
      <sheetName val="10월"/>
      <sheetName val="투자유가증권"/>
      <sheetName val="01is(누계)"/>
      <sheetName val="용연"/>
      <sheetName val="울산"/>
      <sheetName val="진천"/>
      <sheetName val="구미"/>
      <sheetName val="대구"/>
      <sheetName val="언양"/>
      <sheetName val="매출96(장항)"/>
      <sheetName val="KUBYEA"/>
      <sheetName val="목차"/>
      <sheetName val="제품분류코드"/>
      <sheetName val="관재"/>
      <sheetName val="기본입력사항"/>
      <sheetName val="이자"/>
      <sheetName val="整理後資料"/>
      <sheetName val="表03 "/>
      <sheetName val="表05-1"/>
      <sheetName val="表10-3"/>
      <sheetName val="表10-4"/>
      <sheetName val="表10-5"/>
      <sheetName val="表13-2"/>
      <sheetName val="表30-10"/>
      <sheetName val="Check"/>
      <sheetName val="綜合"/>
      <sheetName val="調前盈餘"/>
      <sheetName val="DIVP_L 1998"/>
      <sheetName val="管理費用(簡)"/>
      <sheetName val="9710"/>
      <sheetName val="개산공사비"/>
      <sheetName val="상환익(2001년도)"/>
      <sheetName val="유가증권현황"/>
      <sheetName val="12월급여"/>
      <sheetName val="11월급여"/>
      <sheetName val="명단"/>
      <sheetName val="2009년6월부터"/>
      <sheetName val="매출액(제품)"/>
      <sheetName val="고합"/>
      <sheetName val="220 (2)"/>
      <sheetName val="1급갑"/>
      <sheetName val="3.일반사상"/>
      <sheetName val="원본"/>
      <sheetName val="개발비자산성검토"/>
      <sheetName val="2월"/>
      <sheetName val="하우투_집계"/>
      <sheetName val="기존처_식"/>
      <sheetName val="제품L.D."/>
      <sheetName val="Voreinstellungen"/>
      <sheetName val="3528"/>
      <sheetName val="82150-39000"/>
      <sheetName val="상품입고집계"/>
      <sheetName val="CC Down load 0716"/>
      <sheetName val="월급제"/>
      <sheetName val="신공항A-9(원가수정)"/>
      <sheetName val="합계db"/>
      <sheetName val="전체"/>
      <sheetName val="도면번호"/>
      <sheetName val="집연95"/>
      <sheetName val="토목주소"/>
      <sheetName val="프랜트면허"/>
      <sheetName val="제품수불(대체)"/>
      <sheetName val="원재료입력"/>
      <sheetName val="제품입력"/>
      <sheetName val="BS(5월-경리과)"/>
      <sheetName val="전환원본"/>
      <sheetName val="생산계획"/>
      <sheetName val="미반영량"/>
      <sheetName val="3월연장근무"/>
      <sheetName val="지급자재"/>
      <sheetName val="原材料单价分析"/>
      <sheetName val="옥분수불"/>
      <sheetName val="비교재무제표"/>
      <sheetName val="STAND20"/>
      <sheetName val="S1.1총괄"/>
      <sheetName val="세무서코드"/>
      <sheetName val="출자한도"/>
      <sheetName val="합천내역"/>
      <sheetName val="참조"/>
      <sheetName val="주소록"/>
      <sheetName val="갑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/>
      <sheetData sheetId="505"/>
      <sheetData sheetId="506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/>
      <sheetData sheetId="515"/>
      <sheetData sheetId="516"/>
      <sheetData sheetId="517"/>
      <sheetData sheetId="518"/>
      <sheetData sheetId="519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/>
      <sheetData sheetId="545"/>
      <sheetData sheetId="546"/>
      <sheetData sheetId="547"/>
      <sheetData sheetId="548"/>
      <sheetData sheetId="549"/>
      <sheetData sheetId="550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/>
      <sheetData sheetId="851"/>
      <sheetData sheetId="852"/>
      <sheetData sheetId="853"/>
      <sheetData sheetId="854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료비"/>
      <sheetName val="인건_경비"/>
      <sheetName val="유지비용"/>
      <sheetName val="GRAPH"/>
      <sheetName val="기타부문"/>
      <sheetName val="자재사용"/>
      <sheetName val="경영지원"/>
      <sheetName val="ACTI"/>
      <sheetName val="k2개선총괄"/>
      <sheetName val="기술영업부"/>
    </sheetNames>
    <sheetDataSet>
      <sheetData sheetId="0" refreshError="1"/>
      <sheetData sheetId="1" refreshError="1"/>
      <sheetData sheetId="2" refreshError="1"/>
      <sheetData sheetId="3">
        <row r="1">
          <cell r="A1">
            <v>4</v>
          </cell>
        </row>
        <row r="6">
          <cell r="B6" t="str">
            <v>품질비용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상품입고집계"/>
      <sheetName val="산업은행 경영지표"/>
      <sheetName val="공통"/>
      <sheetName val="당초"/>
      <sheetName val="집계표"/>
      <sheetName val="현금"/>
      <sheetName val="잉여금"/>
      <sheetName val="JOB Assign"/>
      <sheetName val="108.수선비"/>
      <sheetName val="2010년"/>
      <sheetName val="주beam"/>
      <sheetName val="B"/>
      <sheetName val="회사정보"/>
      <sheetName val="CC"/>
      <sheetName val="관리1"/>
      <sheetName val="95WBS"/>
      <sheetName val="정산표"/>
      <sheetName val="9월누계해외"/>
      <sheetName val="조회서"/>
      <sheetName val="주소"/>
      <sheetName val="현금및현금등가물"/>
      <sheetName val="부재료입고집계"/>
      <sheetName val="7.3 DY팀"/>
      <sheetName val="기타코드"/>
      <sheetName val="현금흐름표"/>
      <sheetName val="Krw"/>
      <sheetName val="수정시산표"/>
      <sheetName val="건물"/>
      <sheetName val="년말집계"/>
      <sheetName val="9-1차이내역"/>
      <sheetName val="상품매출"/>
      <sheetName val="재고 "/>
      <sheetName val="기성이력현황"/>
      <sheetName val="RAW9701"/>
      <sheetName val="Sheet1"/>
      <sheetName val="공정코드"/>
      <sheetName val="업무연락"/>
      <sheetName val="월별매출"/>
      <sheetName val="경영비율 "/>
      <sheetName val="첨1.2"/>
      <sheetName val="공통부대비"/>
      <sheetName val="#REF"/>
      <sheetName val="STAND20"/>
      <sheetName val="시험연구비상각"/>
      <sheetName val="내역"/>
      <sheetName val="보고"/>
      <sheetName val="TEMP2"/>
      <sheetName val="TEMP1"/>
      <sheetName val="기본"/>
      <sheetName val="XREF"/>
      <sheetName val="유효성검사"/>
      <sheetName val="세율"/>
      <sheetName val="붙임2-1  지급조서명세서(2001년분)"/>
      <sheetName val="홍원식"/>
      <sheetName val="24.보증금(전신전화가입권)"/>
      <sheetName val="99급여표"/>
      <sheetName val="9609Aß"/>
      <sheetName val="출입자명단"/>
      <sheetName val="매출"/>
      <sheetName val="1997"/>
      <sheetName val="LIST"/>
      <sheetName val="1995년 섹터별 매출"/>
      <sheetName val="#3-1 保有 有價證券 評價 及び 評價(X-23)"/>
      <sheetName val="Config"/>
      <sheetName val="work"/>
      <sheetName val="기계기구"/>
      <sheetName val="경비공통"/>
      <sheetName val="급여표"/>
      <sheetName val="공제"/>
      <sheetName val="95년12월말"/>
      <sheetName val="유형고정"/>
      <sheetName val="CHECK"/>
      <sheetName val="내역서"/>
      <sheetName val="수입수불"/>
      <sheetName val="3.판관비명세서"/>
      <sheetName val="2.예금"/>
      <sheetName val="1안98Billing"/>
      <sheetName val="3_판관비명세서"/>
      <sheetName val="산업은행_경영지표"/>
      <sheetName val="108_수선비"/>
      <sheetName val="JOB_Assign"/>
      <sheetName val="재고_"/>
      <sheetName val="24_보증금(전신전화가입권)"/>
      <sheetName val="YOEMAGUM"/>
      <sheetName val="표준대차대조표(1)"/>
      <sheetName val="교통대책내역"/>
      <sheetName val="IDONG"/>
      <sheetName val="송전기본"/>
      <sheetName val="금액집계(리포트)"/>
      <sheetName val="보험금"/>
      <sheetName val="F3"/>
      <sheetName val="F12"/>
      <sheetName val="부서실적"/>
      <sheetName val="10월판관"/>
      <sheetName val="3공장_Lot_Card"/>
      <sheetName val="유림골조"/>
      <sheetName val="실행철강하도"/>
      <sheetName val="Eq. Mobilization"/>
      <sheetName val="98지급계획"/>
      <sheetName val="자료입력"/>
      <sheetName val="건축"/>
      <sheetName val="포장공사"/>
      <sheetName val="손익계산서"/>
      <sheetName val="지급이자"/>
      <sheetName val="대차대조표-공시형"/>
      <sheetName val="채널별"/>
      <sheetName val="업무분장 "/>
      <sheetName val="공사내역"/>
      <sheetName val="의왕F사"/>
      <sheetName val="가공사"/>
      <sheetName val="표지"/>
      <sheetName val="토목"/>
      <sheetName val="간접비 총괄표"/>
      <sheetName val="Summary"/>
      <sheetName val="지급자재"/>
      <sheetName val="부문별재고 (상품)"/>
      <sheetName val="2.대외공문"/>
      <sheetName val="Sheet4"/>
      <sheetName val="조명시설"/>
      <sheetName val="PIPE(UG)내역"/>
      <sheetName val="공통(20-91)"/>
      <sheetName val="삭제하지마세요!!"/>
      <sheetName val="지사인원사무실"/>
      <sheetName val="일위대가목차"/>
      <sheetName val="수입비용1021"/>
      <sheetName val="현장코드"/>
      <sheetName val="직무급테이블"/>
      <sheetName val="발생집계"/>
      <sheetName val="외화"/>
      <sheetName val="CAUDIT"/>
      <sheetName val="p2-1"/>
      <sheetName val="Reckitt"/>
      <sheetName val="CJE집계"/>
      <sheetName val="공사별5 "/>
      <sheetName val="외상매출금현황-수정분 A2"/>
      <sheetName val="49평형15층이하"/>
      <sheetName val="입금액"/>
      <sheetName val="기초코드"/>
      <sheetName val="시산표"/>
      <sheetName val="분개장·원장"/>
      <sheetName val="#2 BSPL"/>
      <sheetName val="항목"/>
      <sheetName val="대환취급"/>
      <sheetName val="환율"/>
      <sheetName val="실적분석"/>
      <sheetName val="Major Shareholder"/>
      <sheetName val="보험계리보고서"/>
      <sheetName val="10한빛"/>
      <sheetName val="tsuga"/>
      <sheetName val="요약BS"/>
      <sheetName val="추정손익"/>
      <sheetName val="투자총괄"/>
      <sheetName val="설계내역서"/>
      <sheetName val="총내용"/>
      <sheetName val="코드"/>
      <sheetName val="대차"/>
      <sheetName val="용접집계"/>
      <sheetName val="정상 출하집계"/>
      <sheetName val="당기추가완료"/>
      <sheetName val="산업은행_경영지표1"/>
      <sheetName val="JOB_Assign1"/>
      <sheetName val="108_수선비1"/>
      <sheetName val="24_보증금(전신전화가입권)1"/>
      <sheetName val="1995년_섹터별_매출"/>
      <sheetName val="경영비율_"/>
      <sheetName val="첨1_2"/>
      <sheetName val="재고_1"/>
      <sheetName val="붙임2-1__지급조서명세서(2001년분)"/>
      <sheetName val="3_판관비명세서1"/>
      <sheetName val="#3-1_保有_有價證券_評價_及び_評價(X-23)"/>
      <sheetName val="2_예금"/>
      <sheetName val="외상매출금현황-수정분_A2"/>
      <sheetName val="7_3_DY팀"/>
      <sheetName val="Eq__Mobilization"/>
      <sheetName val="공사별5_"/>
      <sheetName val="Sheet2"/>
      <sheetName val="진천"/>
      <sheetName val="매출채권"/>
      <sheetName val="레포트"/>
      <sheetName val="감가상각"/>
      <sheetName val="장기차입금"/>
      <sheetName val="major"/>
      <sheetName val="A1"/>
      <sheetName val="수탁현황"/>
      <sheetName val="부서자료"/>
      <sheetName val="업무분장_"/>
      <sheetName val="A"/>
      <sheetName val="최종전사PL"/>
      <sheetName val="HWGSI"/>
      <sheetName val="참조"/>
      <sheetName val="data"/>
      <sheetName val="Mar"/>
      <sheetName val="분양가"/>
      <sheetName val="#2_BSPL"/>
      <sheetName val="Major_Shareholder"/>
      <sheetName val="퇴직금"/>
      <sheetName val="간접비_총괄표"/>
      <sheetName val="부문별재고_(상품)"/>
      <sheetName val="2_대외공문"/>
      <sheetName val="생산매출 (3)"/>
      <sheetName val="생산현황"/>
      <sheetName val="$bhp"/>
      <sheetName val="열받는소급분"/>
      <sheetName val="토공사"/>
      <sheetName val="산업은행_경영지표2"/>
      <sheetName val="108_수선비2"/>
      <sheetName val="JOB_Assign2"/>
      <sheetName val="재고_2"/>
      <sheetName val="첨1_21"/>
      <sheetName val="경영비율_1"/>
      <sheetName val="2_예금1"/>
      <sheetName val="Eq__Mobilization1"/>
      <sheetName val="붙임2-1__지급조서명세서(2001년분)1"/>
      <sheetName val="간접비_총괄표1"/>
      <sheetName val="1995년_섹터별_매출1"/>
      <sheetName val="부문별재고_(상품)1"/>
      <sheetName val="2_대외공문1"/>
      <sheetName val="24_보증금(전신전화가입권)2"/>
      <sheetName val="#3-1_保有_有價證券_評價_及び_評價(X-23)1"/>
      <sheetName val="7_3_DY팀1"/>
      <sheetName val="3_판관비명세서2"/>
      <sheetName val="업무분장_1"/>
      <sheetName val="외상매출금현황-수정분_A21"/>
      <sheetName val="Major_Shareholder1"/>
      <sheetName val="#2_BSPL1"/>
      <sheetName val="공사별5_1"/>
      <sheetName val="00'미수"/>
      <sheetName val="민감도"/>
      <sheetName val="출금실적"/>
      <sheetName val="선비명세2"/>
      <sheetName val="⑤항목별1"/>
      <sheetName val="리스(CIF)산출"/>
      <sheetName val="***********************00"/>
      <sheetName val="생산직"/>
      <sheetName val="과거실적"/>
      <sheetName val="일반물자(한국통신)"/>
      <sheetName val="SI100600"/>
      <sheetName val="재무가정"/>
      <sheetName val="상가매매0115"/>
      <sheetName val="상가임대0115"/>
      <sheetName val="인원계획-미화"/>
      <sheetName val="노무비"/>
      <sheetName val="투자효율분석"/>
      <sheetName val="설계명세서"/>
      <sheetName val="정상_출하집계"/>
      <sheetName val="_______________________00"/>
      <sheetName val="가. 2006년 사업계획서"/>
      <sheetName val="수정용피벗"/>
      <sheetName val="신구계정대사표"/>
      <sheetName val="주재원연락처"/>
      <sheetName val="금형비"/>
      <sheetName val="미정산비용(원유)"/>
      <sheetName val="미정산비용(수입상품)"/>
      <sheetName val="원유입고집계"/>
      <sheetName val="제조98"/>
      <sheetName val="받을어음"/>
      <sheetName val="98CKL"/>
      <sheetName val="수리결과"/>
      <sheetName val="99년하반기"/>
      <sheetName val="현장"/>
      <sheetName val="9.1 Lease Type"/>
      <sheetName val="FAB별"/>
      <sheetName val="차입금상환표"/>
      <sheetName val="입찰보고"/>
      <sheetName val="FOOD&amp;BEVERAGE"/>
      <sheetName val="갑지"/>
      <sheetName val="Core CPI"/>
      <sheetName val="5- 2"/>
      <sheetName val="예총"/>
      <sheetName val="대구파크쿨링타워"/>
      <sheetName val="A230 수정사항집계표"/>
      <sheetName val="갑지(추정)"/>
      <sheetName val="목동세대 산출근거"/>
      <sheetName val="안전보호구98"/>
      <sheetName val="Lead"/>
      <sheetName val="순매출액"/>
      <sheetName val="서류합격_기본사항"/>
      <sheetName val="계열사현황종합"/>
      <sheetName val="공사별5"/>
      <sheetName val="프로젝트관리대장"/>
      <sheetName val="입찰"/>
      <sheetName val="현경"/>
      <sheetName val="도기류"/>
      <sheetName val="주주명부&lt;끝&gt;"/>
      <sheetName val="BLGR"/>
      <sheetName val="1월"/>
      <sheetName val="A2"/>
      <sheetName val="2.호선별예상실적"/>
      <sheetName val="조정내역"/>
      <sheetName val="업무용유지비실적"/>
      <sheetName val="賃料等一覧"/>
      <sheetName val="설-원가"/>
      <sheetName val="설치자재"/>
      <sheetName val="단중"/>
      <sheetName val="fwd"/>
      <sheetName val="실적"/>
      <sheetName val="총요약"/>
      <sheetName val="下조건"/>
      <sheetName val="영업점별목표산출"/>
      <sheetName val="특수채 2"/>
      <sheetName val="CASH"/>
      <sheetName val="기본자료"/>
      <sheetName val="산업은행_경영지표3"/>
      <sheetName val="108_수선비3"/>
      <sheetName val="JOB_Assign3"/>
      <sheetName val="업무분장_2"/>
      <sheetName val="경영비율_2"/>
      <sheetName val="재고_3"/>
      <sheetName val="24_보증금(전신전화가입권)3"/>
      <sheetName val="붙임2-1__지급조서명세서(2001년분)2"/>
      <sheetName val="7_3_DY팀2"/>
      <sheetName val="1995년_섹터별_매출2"/>
      <sheetName val="3_판관비명세서3"/>
      <sheetName val="#3-1_保有_有價證券_評價_及び_評價(X-23)2"/>
      <sheetName val="첨1_22"/>
      <sheetName val="2_예금2"/>
      <sheetName val="Eq__Mobilization2"/>
      <sheetName val="외상매출금현황-수정분_A22"/>
      <sheetName val="Major_Shareholder2"/>
      <sheetName val="#2_BSPL2"/>
      <sheetName val="간접비_총괄표2"/>
      <sheetName val="부문별재고_(상품)2"/>
      <sheetName val="2_대외공문2"/>
      <sheetName val="공사별5_2"/>
      <sheetName val="생산매출_(3)"/>
      <sheetName val="Cover"/>
      <sheetName val="T&amp;E-2019FCST2"/>
      <sheetName val="T&amp;E-2020ABP"/>
      <sheetName val="Other Expenses"/>
      <sheetName val="2019FCST"/>
      <sheetName val="2020ABP"/>
      <sheetName val="J"/>
      <sheetName val="미지급비용"/>
      <sheetName val="isbg"/>
      <sheetName val="범한여행"/>
      <sheetName val="주요재무비율"/>
      <sheetName val="기준"/>
      <sheetName val="科目名称表"/>
      <sheetName val="산전수불집계표"/>
      <sheetName val="빌딩코드"/>
      <sheetName val="단기차입금(200006)"/>
      <sheetName val="2C1"/>
      <sheetName val="CODE"/>
      <sheetName val="상불"/>
      <sheetName val="수익분배율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/>
      <sheetData sheetId="194"/>
      <sheetData sheetId="195" refreshError="1"/>
      <sheetData sheetId="196"/>
      <sheetData sheetId="197"/>
      <sheetData sheetId="198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/>
      <sheetData sheetId="245" refreshError="1"/>
      <sheetData sheetId="246" refreshError="1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빠진자 확인"/>
      <sheetName val="청구근태"/>
      <sheetName val="근태"/>
      <sheetName val="FAB"/>
      <sheetName val="PKG"/>
      <sheetName val="품질"/>
      <sheetName val="구매"/>
      <sheetName val="YM"/>
      <sheetName val="Y환"/>
      <sheetName val="MA"/>
    </sheetNames>
    <sheetDataSet>
      <sheetData sheetId="0"/>
      <sheetData sheetId="1"/>
      <sheetData sheetId="2">
        <row r="5">
          <cell r="BQ5">
            <v>1</v>
          </cell>
          <cell r="BR5">
            <v>5.4</v>
          </cell>
          <cell r="BT5">
            <v>1</v>
          </cell>
          <cell r="BU5">
            <v>2.2000000000000002</v>
          </cell>
          <cell r="BW5">
            <v>1</v>
          </cell>
          <cell r="BX5">
            <v>1.2</v>
          </cell>
        </row>
        <row r="6">
          <cell r="BQ6">
            <v>2</v>
          </cell>
          <cell r="BR6">
            <v>11.2</v>
          </cell>
          <cell r="BT6">
            <v>2</v>
          </cell>
          <cell r="BU6">
            <v>4.4000000000000004</v>
          </cell>
          <cell r="BW6">
            <v>2</v>
          </cell>
          <cell r="BX6">
            <v>2.4</v>
          </cell>
        </row>
        <row r="7">
          <cell r="BQ7">
            <v>3</v>
          </cell>
          <cell r="BR7">
            <v>17</v>
          </cell>
          <cell r="BT7">
            <v>3</v>
          </cell>
          <cell r="BU7">
            <v>7</v>
          </cell>
          <cell r="BW7">
            <v>3</v>
          </cell>
          <cell r="BX7">
            <v>4</v>
          </cell>
        </row>
        <row r="8">
          <cell r="BQ8">
            <v>4</v>
          </cell>
          <cell r="BR8">
            <v>22.4</v>
          </cell>
          <cell r="BT8">
            <v>4</v>
          </cell>
          <cell r="BU8">
            <v>9.1999999999999993</v>
          </cell>
          <cell r="BW8">
            <v>4</v>
          </cell>
          <cell r="BX8">
            <v>5.2</v>
          </cell>
        </row>
        <row r="9">
          <cell r="BQ9">
            <v>5</v>
          </cell>
          <cell r="BR9">
            <v>28.2</v>
          </cell>
          <cell r="BT9">
            <v>5</v>
          </cell>
          <cell r="BU9">
            <v>11.399999999999999</v>
          </cell>
          <cell r="BW9">
            <v>5</v>
          </cell>
          <cell r="BX9">
            <v>6.4</v>
          </cell>
        </row>
        <row r="10">
          <cell r="BQ10">
            <v>6</v>
          </cell>
          <cell r="BR10">
            <v>34</v>
          </cell>
          <cell r="BT10">
            <v>6</v>
          </cell>
          <cell r="BU10">
            <v>14</v>
          </cell>
          <cell r="BW10">
            <v>6</v>
          </cell>
          <cell r="BX10">
            <v>8</v>
          </cell>
        </row>
        <row r="11">
          <cell r="BQ11">
            <v>7</v>
          </cell>
          <cell r="BR11">
            <v>39.4</v>
          </cell>
          <cell r="BT11">
            <v>7</v>
          </cell>
          <cell r="BU11">
            <v>16.2</v>
          </cell>
          <cell r="BW11">
            <v>7</v>
          </cell>
          <cell r="BX11">
            <v>9.1999999999999993</v>
          </cell>
        </row>
        <row r="12">
          <cell r="BQ12">
            <v>8</v>
          </cell>
          <cell r="BR12">
            <v>45.2</v>
          </cell>
          <cell r="BT12">
            <v>8</v>
          </cell>
          <cell r="BU12">
            <v>18.399999999999999</v>
          </cell>
          <cell r="BW12">
            <v>8</v>
          </cell>
          <cell r="BX12">
            <v>10.399999999999999</v>
          </cell>
        </row>
        <row r="13">
          <cell r="BQ13">
            <v>9</v>
          </cell>
          <cell r="BR13">
            <v>51</v>
          </cell>
          <cell r="BT13">
            <v>9</v>
          </cell>
          <cell r="BU13">
            <v>21</v>
          </cell>
          <cell r="BW13">
            <v>9</v>
          </cell>
          <cell r="BX13">
            <v>12</v>
          </cell>
        </row>
        <row r="14">
          <cell r="BQ14">
            <v>10</v>
          </cell>
          <cell r="BR14">
            <v>56.4</v>
          </cell>
          <cell r="BT14">
            <v>10</v>
          </cell>
          <cell r="BU14">
            <v>23.2</v>
          </cell>
          <cell r="BW14">
            <v>10</v>
          </cell>
          <cell r="BX14">
            <v>13.2</v>
          </cell>
        </row>
        <row r="15">
          <cell r="BQ15">
            <v>11</v>
          </cell>
          <cell r="BR15">
            <v>62.2</v>
          </cell>
          <cell r="BT15">
            <v>11</v>
          </cell>
          <cell r="BU15">
            <v>25.4</v>
          </cell>
          <cell r="BW15">
            <v>11</v>
          </cell>
          <cell r="BX15">
            <v>14.399999999999999</v>
          </cell>
        </row>
        <row r="16">
          <cell r="BQ16">
            <v>12</v>
          </cell>
          <cell r="BR16">
            <v>68</v>
          </cell>
          <cell r="BT16">
            <v>12</v>
          </cell>
          <cell r="BU16">
            <v>28</v>
          </cell>
          <cell r="BW16">
            <v>12</v>
          </cell>
          <cell r="BX16">
            <v>16</v>
          </cell>
        </row>
        <row r="17">
          <cell r="BQ17">
            <v>13</v>
          </cell>
          <cell r="BR17">
            <v>73.400000000000006</v>
          </cell>
          <cell r="BT17">
            <v>13</v>
          </cell>
          <cell r="BU17">
            <v>30.2</v>
          </cell>
          <cell r="BW17">
            <v>13</v>
          </cell>
          <cell r="BX17">
            <v>17.2</v>
          </cell>
        </row>
        <row r="18">
          <cell r="BQ18">
            <v>14</v>
          </cell>
          <cell r="BR18">
            <v>79.2</v>
          </cell>
          <cell r="BT18">
            <v>14</v>
          </cell>
          <cell r="BU18">
            <v>32.4</v>
          </cell>
          <cell r="BW18">
            <v>14</v>
          </cell>
          <cell r="BX18">
            <v>18.399999999999999</v>
          </cell>
        </row>
        <row r="19">
          <cell r="BQ19">
            <v>15</v>
          </cell>
          <cell r="BR19">
            <v>85</v>
          </cell>
          <cell r="BT19">
            <v>15</v>
          </cell>
          <cell r="BU19">
            <v>35</v>
          </cell>
          <cell r="BW19">
            <v>15</v>
          </cell>
          <cell r="BX19">
            <v>20</v>
          </cell>
        </row>
        <row r="20">
          <cell r="BQ20">
            <v>16</v>
          </cell>
          <cell r="BR20">
            <v>90.4</v>
          </cell>
          <cell r="BT20">
            <v>16</v>
          </cell>
          <cell r="BU20">
            <v>37.200000000000003</v>
          </cell>
          <cell r="BW20">
            <v>16</v>
          </cell>
          <cell r="BX20">
            <v>21.2</v>
          </cell>
        </row>
        <row r="21">
          <cell r="BQ21">
            <v>17</v>
          </cell>
          <cell r="BR21">
            <v>96.2</v>
          </cell>
          <cell r="BT21">
            <v>17</v>
          </cell>
          <cell r="BU21">
            <v>39.400000000000006</v>
          </cell>
          <cell r="BW21">
            <v>17</v>
          </cell>
          <cell r="BX21">
            <v>22.4</v>
          </cell>
        </row>
        <row r="22">
          <cell r="BQ22">
            <v>18</v>
          </cell>
          <cell r="BR22">
            <v>102</v>
          </cell>
          <cell r="BT22">
            <v>18</v>
          </cell>
          <cell r="BU22">
            <v>42</v>
          </cell>
          <cell r="BW22">
            <v>18</v>
          </cell>
          <cell r="BX22">
            <v>24</v>
          </cell>
        </row>
        <row r="23">
          <cell r="BQ23">
            <v>19</v>
          </cell>
          <cell r="BR23">
            <v>107.4</v>
          </cell>
          <cell r="BT23">
            <v>19</v>
          </cell>
          <cell r="BU23">
            <v>44.2</v>
          </cell>
          <cell r="BW23">
            <v>19</v>
          </cell>
          <cell r="BX23">
            <v>25.2</v>
          </cell>
        </row>
        <row r="24">
          <cell r="BQ24">
            <v>20</v>
          </cell>
          <cell r="BR24">
            <v>113.2</v>
          </cell>
          <cell r="BT24">
            <v>20</v>
          </cell>
          <cell r="BU24">
            <v>46.400000000000006</v>
          </cell>
          <cell r="BW24">
            <v>20</v>
          </cell>
          <cell r="BX24">
            <v>26.4</v>
          </cell>
        </row>
        <row r="25">
          <cell r="BT25">
            <v>21</v>
          </cell>
          <cell r="BU25">
            <v>49</v>
          </cell>
          <cell r="BW25">
            <v>21</v>
          </cell>
          <cell r="BX25">
            <v>28</v>
          </cell>
        </row>
        <row r="26">
          <cell r="BT26">
            <v>22</v>
          </cell>
          <cell r="BU26">
            <v>51.2</v>
          </cell>
          <cell r="BW26">
            <v>22</v>
          </cell>
          <cell r="BX26">
            <v>29.2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통"/>
      <sheetName val="업무분장 "/>
      <sheetName val="B-90"/>
      <sheetName val="기말요약"/>
      <sheetName val="중요성기준"/>
      <sheetName val="A9-1~5 "/>
      <sheetName val="A9-3"/>
      <sheetName val="경영분석"/>
      <sheetName val="98경영"/>
      <sheetName val="A9-부2 "/>
      <sheetName val="A9"/>
      <sheetName val="A9-2(구)"/>
      <sheetName val="주석자료A7"/>
      <sheetName val="주총요약"/>
      <sheetName val="지급보증"/>
      <sheetName val="(법인,토지)등기부등본요약"/>
      <sheetName val="보험가입"/>
      <sheetName val="계속기업검토표"/>
      <sheetName val="A7"/>
      <sheetName val="등본요약"/>
      <sheetName val="계속기업"/>
      <sheetName val="A1"/>
      <sheetName val="A2"/>
      <sheetName val="to do"/>
      <sheetName val="재고"/>
      <sheetName val="AR"/>
      <sheetName val="단가검증"/>
      <sheetName val="재고분석"/>
      <sheetName val="가공비배부"/>
      <sheetName val="제,원"/>
      <sheetName val="투자"/>
      <sheetName val="평가"/>
      <sheetName val="무형"/>
      <sheetName val="M"/>
      <sheetName val="M1-anl"/>
      <sheetName val="퇴충"/>
      <sheetName val="분석적검토"/>
      <sheetName val="자본"/>
      <sheetName val="스탁옵션"/>
      <sheetName val="원가"/>
      <sheetName val="제조원가"/>
      <sheetName val="월별제조"/>
      <sheetName val="영업외"/>
      <sheetName val="우발"/>
      <sheetName val="법인"/>
      <sheetName val="미지급법인세"/>
      <sheetName val="이연법인세"/>
      <sheetName val="BS일이후"/>
      <sheetName val="매입"/>
      <sheetName val="원재료평가"/>
      <sheetName val="제품평가"/>
      <sheetName val="cc"/>
      <sheetName val="조회"/>
      <sheetName val="총괄"/>
      <sheetName val="미수"/>
      <sheetName val="Sheet3"/>
      <sheetName val="#REF"/>
      <sheetName val="시산표"/>
      <sheetName val="투찰가"/>
      <sheetName val="1.MDF1공장"/>
      <sheetName val="108.수선비"/>
      <sheetName val="수정시산표"/>
      <sheetName val="금융"/>
      <sheetName val="은행"/>
      <sheetName val="리스"/>
      <sheetName val="보험"/>
      <sheetName val="SM1-09"/>
      <sheetName val="SM2-09"/>
      <sheetName val="Menu_Link"/>
      <sheetName val="A조서-한서"/>
      <sheetName val="현금흐름표"/>
      <sheetName val="과장"/>
      <sheetName val="f_BS"/>
      <sheetName val="YOEMAGUM"/>
      <sheetName val="95WBS"/>
      <sheetName val="TEMP1"/>
      <sheetName val="Ctrl"/>
      <sheetName val="compare2"/>
      <sheetName val="Code"/>
      <sheetName val="시산표12월(수정후)"/>
      <sheetName val="97 사업추정(WEKI)"/>
      <sheetName val="Krw"/>
      <sheetName val="상품입력"/>
      <sheetName val="원재료입력"/>
      <sheetName val="영업외손익등"/>
      <sheetName val="회사정보"/>
      <sheetName val="당좌차월"/>
      <sheetName val="표준 Table_2004년"/>
      <sheetName val="US$ I (SEG.)"/>
      <sheetName val="Data"/>
      <sheetName val="원97"/>
      <sheetName val="EE118C"/>
      <sheetName val="EE118"/>
      <sheetName val="계정code"/>
      <sheetName val="주메뉴"/>
      <sheetName val="매입유형"/>
      <sheetName val="매입처등록"/>
      <sheetName val="BS"/>
      <sheetName val="명세"/>
      <sheetName val="SO416"/>
      <sheetName val="투입&amp;생산"/>
      <sheetName val="범한여행"/>
      <sheetName val="주주명부&lt;끝&gt;"/>
      <sheetName val="아이콘"/>
    </sheetNames>
    <sheetDataSet>
      <sheetData sheetId="0">
        <row r="4">
          <cell r="A4" t="str">
            <v>감사기준일 : 1999.12.31</v>
          </cell>
        </row>
      </sheetData>
      <sheetData sheetId="1">
        <row r="1">
          <cell r="A1" t="str">
            <v>감 사 업 무 분 담 표</v>
          </cell>
        </row>
      </sheetData>
      <sheetData sheetId="2"/>
      <sheetData sheetId="3"/>
      <sheetData sheetId="4"/>
      <sheetData sheetId="5">
        <row r="4">
          <cell r="A4" t="str">
            <v>감사기준일 : 1999.12.31</v>
          </cell>
        </row>
      </sheetData>
      <sheetData sheetId="6">
        <row r="1">
          <cell r="A1" t="str">
            <v>감 사 업 무 분 담 표</v>
          </cell>
        </row>
      </sheetData>
      <sheetData sheetId="7"/>
      <sheetData sheetId="8"/>
      <sheetData sheetId="9">
        <row r="45">
          <cell r="F45" t="str">
            <v>V</v>
          </cell>
        </row>
      </sheetData>
      <sheetData sheetId="10"/>
      <sheetData sheetId="11"/>
      <sheetData sheetId="12"/>
      <sheetData sheetId="13">
        <row r="4">
          <cell r="A4" t="str">
            <v>감사기준일 : 1999.12.31</v>
          </cell>
        </row>
      </sheetData>
      <sheetData sheetId="14">
        <row r="1">
          <cell r="A1" t="str">
            <v>감 사 업 무 분 담 표</v>
          </cell>
        </row>
      </sheetData>
      <sheetData sheetId="15"/>
      <sheetData sheetId="16"/>
      <sheetData sheetId="17"/>
      <sheetData sheetId="18" refreshError="1"/>
      <sheetData sheetId="19" refreshError="1"/>
      <sheetData sheetId="20" refreshError="1"/>
      <sheetData sheetId="21">
        <row r="4">
          <cell r="A4" t="str">
            <v>감사기준일 : 1999.12.31</v>
          </cell>
        </row>
      </sheetData>
      <sheetData sheetId="22">
        <row r="1">
          <cell r="A1" t="str">
            <v>감 사 업 무 분 담 표</v>
          </cell>
        </row>
      </sheetData>
      <sheetData sheetId="23"/>
      <sheetData sheetId="24"/>
      <sheetData sheetId="25"/>
      <sheetData sheetId="26">
        <row r="4">
          <cell r="A4" t="str">
            <v>감사기준일 : 1999.12.31</v>
          </cell>
        </row>
      </sheetData>
      <sheetData sheetId="27">
        <row r="1">
          <cell r="A1" t="str">
            <v>감 사 업 무 분 담 표</v>
          </cell>
        </row>
      </sheetData>
      <sheetData sheetId="28"/>
      <sheetData sheetId="29"/>
      <sheetData sheetId="30"/>
      <sheetData sheetId="31"/>
      <sheetData sheetId="32"/>
      <sheetData sheetId="33"/>
      <sheetData sheetId="34">
        <row r="4">
          <cell r="A4" t="str">
            <v>감사기준일 : 1999.12.31</v>
          </cell>
        </row>
      </sheetData>
      <sheetData sheetId="35">
        <row r="1">
          <cell r="A1" t="str">
            <v>감 사 업 무 분 담 표</v>
          </cell>
        </row>
      </sheetData>
      <sheetData sheetId="36"/>
      <sheetData sheetId="37"/>
      <sheetData sheetId="38"/>
      <sheetData sheetId="39"/>
      <sheetData sheetId="40"/>
      <sheetData sheetId="41"/>
      <sheetData sheetId="42">
        <row r="4">
          <cell r="A4" t="str">
            <v>감사기준일 : 1999.12.31</v>
          </cell>
        </row>
      </sheetData>
      <sheetData sheetId="43">
        <row r="1">
          <cell r="A1" t="str">
            <v>감 사 업 무 분 담 표</v>
          </cell>
        </row>
      </sheetData>
      <sheetData sheetId="44"/>
      <sheetData sheetId="45"/>
      <sheetData sheetId="46"/>
      <sheetData sheetId="47">
        <row r="4">
          <cell r="A4" t="str">
            <v>감사기준일 : 1999.12.31</v>
          </cell>
        </row>
      </sheetData>
      <sheetData sheetId="48">
        <row r="1">
          <cell r="A1" t="str">
            <v>감 사 업 무 분 담 표</v>
          </cell>
        </row>
      </sheetData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"/>
      <sheetName val="stretch"/>
      <sheetName val="당월차질"/>
      <sheetName val="7월스트리치비"/>
      <sheetName val="8월스트리치비"/>
      <sheetName val="Sheet1"/>
      <sheetName val="지역별"/>
      <sheetName val="제품지역별"/>
      <sheetName val="Sheet4"/>
      <sheetName val="거래선"/>
      <sheetName val="기종별"/>
      <sheetName val="기지별"/>
      <sheetName val="원본"/>
      <sheetName val="Sheet2"/>
      <sheetName val="영업담당"/>
      <sheetName val="인별매출"/>
      <sheetName val="TYPE별"/>
      <sheetName val="6월실적"/>
      <sheetName val="0710"/>
      <sheetName val="중기차질"/>
      <sheetName val="참조"/>
      <sheetName val="S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"/>
      <sheetName val="stretch"/>
      <sheetName val="당월차질"/>
      <sheetName val="7월스트리치비"/>
      <sheetName val="8월스트리치비"/>
      <sheetName val="Sheet1"/>
      <sheetName val="지역별"/>
      <sheetName val="제품지역별"/>
      <sheetName val="Sheet4"/>
      <sheetName val="거래선"/>
      <sheetName val="기종별"/>
      <sheetName val="기지별"/>
      <sheetName val="원본"/>
      <sheetName val="Sheet2"/>
      <sheetName val="영업담당"/>
      <sheetName val="인별매출"/>
      <sheetName val="TYPE별"/>
      <sheetName val="6월실적"/>
      <sheetName val="0710"/>
      <sheetName val="중기차질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</sheetNames>
    <sheetDataSet>
      <sheetData sheetId="0">
        <row r="79">
          <cell r="A79" t="str">
            <v>총자산증가율</v>
          </cell>
          <cell r="C79">
            <v>0.2616</v>
          </cell>
          <cell r="E79">
            <v>0.19170000000000001</v>
          </cell>
        </row>
        <row r="80">
          <cell r="A80" t="str">
            <v>고정자산증가율</v>
          </cell>
          <cell r="C80">
            <v>0.159</v>
          </cell>
          <cell r="E80">
            <v>0.2576</v>
          </cell>
        </row>
        <row r="81">
          <cell r="A81" t="str">
            <v>유동자산증가율</v>
          </cell>
          <cell r="C81">
            <v>0.34539999999999998</v>
          </cell>
          <cell r="E81">
            <v>0.19800000000000001</v>
          </cell>
        </row>
        <row r="82">
          <cell r="A82" t="str">
            <v>재고자산증가율</v>
          </cell>
          <cell r="C82">
            <v>0.25030000000000002</v>
          </cell>
          <cell r="E82">
            <v>0.22500000000000001</v>
          </cell>
        </row>
        <row r="83">
          <cell r="A83" t="str">
            <v>자기자본증가율</v>
          </cell>
          <cell r="C83">
            <v>0.10200000000000001</v>
          </cell>
          <cell r="E83">
            <v>0.2492</v>
          </cell>
        </row>
        <row r="84">
          <cell r="A84" t="str">
            <v>매출액증가율</v>
          </cell>
          <cell r="C84">
            <v>0.19220000000000001</v>
          </cell>
          <cell r="E84">
            <v>0.3377</v>
          </cell>
        </row>
        <row r="113">
          <cell r="A113" t="str">
            <v>총자산경상이익율</v>
          </cell>
          <cell r="C113">
            <v>2.87E-2</v>
          </cell>
          <cell r="E113">
            <v>5.11E-2</v>
          </cell>
        </row>
        <row r="114">
          <cell r="A114" t="str">
            <v>총자산순이익율</v>
          </cell>
          <cell r="C114">
            <v>1.9700000000000002E-2</v>
          </cell>
          <cell r="E114">
            <v>3.5799999999999998E-2</v>
          </cell>
        </row>
        <row r="115">
          <cell r="A115" t="str">
            <v>자기자본순이익율</v>
          </cell>
          <cell r="C115">
            <v>0.1216</v>
          </cell>
          <cell r="E115">
            <v>0.1787</v>
          </cell>
        </row>
        <row r="116">
          <cell r="A116" t="str">
            <v>차입금평균이자율</v>
          </cell>
          <cell r="C116">
            <v>0.1164</v>
          </cell>
          <cell r="E116">
            <v>0.13270000000000001</v>
          </cell>
        </row>
        <row r="117">
          <cell r="A117" t="str">
            <v>매출액경상이익율</v>
          </cell>
          <cell r="C117">
            <v>2.3100000000000002E-2</v>
          </cell>
          <cell r="E117">
            <v>3.6200000000000003E-2</v>
          </cell>
        </row>
        <row r="118">
          <cell r="A118" t="str">
            <v>매출액순이익률</v>
          </cell>
          <cell r="C118">
            <v>1.5900000000000001E-2</v>
          </cell>
          <cell r="E118">
            <v>2.5400000000000002E-2</v>
          </cell>
        </row>
        <row r="119">
          <cell r="A119" t="str">
            <v>매출액영업이익률</v>
          </cell>
          <cell r="C119">
            <v>6.6799999999999998E-2</v>
          </cell>
          <cell r="E119">
            <v>7.1300000000000002E-2</v>
          </cell>
        </row>
        <row r="148">
          <cell r="A148" t="str">
            <v>자기자본비율</v>
          </cell>
          <cell r="C148">
            <v>0.22159999999999999</v>
          </cell>
          <cell r="E148">
            <v>0.29189999999999999</v>
          </cell>
        </row>
        <row r="149">
          <cell r="A149" t="str">
            <v>유동비율</v>
          </cell>
          <cell r="C149">
            <v>1.1627000000000001</v>
          </cell>
          <cell r="E149">
            <v>1.2373000000000001</v>
          </cell>
        </row>
        <row r="150">
          <cell r="A150" t="str">
            <v>당좌비율</v>
          </cell>
          <cell r="C150">
            <v>0.82900000000000007</v>
          </cell>
          <cell r="E150">
            <v>0.81220000000000003</v>
          </cell>
        </row>
        <row r="151">
          <cell r="A151" t="str">
            <v>고정비율</v>
          </cell>
          <cell r="C151">
            <v>1.7063999999999999</v>
          </cell>
          <cell r="E151">
            <v>1.1568000000000001</v>
          </cell>
        </row>
        <row r="152">
          <cell r="A152" t="str">
            <v>부채비율</v>
          </cell>
          <cell r="C152">
            <v>3.5124</v>
          </cell>
          <cell r="E152">
            <v>2.4262999999999999</v>
          </cell>
        </row>
        <row r="153">
          <cell r="A153" t="str">
            <v>유동부채비율</v>
          </cell>
          <cell r="C153">
            <v>2.3174000000000001</v>
          </cell>
          <cell r="E153">
            <v>1.7485999999999999</v>
          </cell>
        </row>
        <row r="154">
          <cell r="A154" t="str">
            <v>고정부채비율</v>
          </cell>
          <cell r="C154">
            <v>1.1950000000000001</v>
          </cell>
          <cell r="E154">
            <v>0.67679999999999996</v>
          </cell>
        </row>
        <row r="155">
          <cell r="A155" t="str">
            <v>매출채권대매입채무</v>
          </cell>
          <cell r="C155">
            <v>1.5289999999999999</v>
          </cell>
          <cell r="E155">
            <v>1.167</v>
          </cell>
        </row>
        <row r="156">
          <cell r="A156" t="str">
            <v>순운전자본대총자산</v>
          </cell>
          <cell r="C156">
            <v>8.3600000000000008E-2</v>
          </cell>
          <cell r="E156">
            <v>0.1211</v>
          </cell>
        </row>
        <row r="185">
          <cell r="A185" t="str">
            <v>재고자산회전율</v>
          </cell>
          <cell r="C185">
            <v>8.67</v>
          </cell>
          <cell r="E185">
            <v>7.8</v>
          </cell>
        </row>
        <row r="186">
          <cell r="A186" t="str">
            <v>매출채권회전율</v>
          </cell>
          <cell r="C186">
            <v>4.1399999999999997</v>
          </cell>
          <cell r="E186">
            <v>5.2700000000000005</v>
          </cell>
        </row>
      </sheetData>
      <sheetData sheetId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출결현황"/>
      <sheetName val="지각계"/>
      <sheetName val="조퇴계"/>
      <sheetName val="시간외근무계"/>
      <sheetName val="급여대장"/>
      <sheetName val="6월가불"/>
      <sheetName val="추가잔업근태"/>
      <sheetName val="인원별시급"/>
      <sheetName val="직원고깃값"/>
      <sheetName val="급여명세서"/>
      <sheetName val="개인근태시트"/>
      <sheetName val="기타수당내역"/>
      <sheetName val="사용방법설명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Sheet1"/>
      <sheetName val="Sheet2"/>
    </sheetNames>
    <sheetDataSet>
      <sheetData sheetId="0">
        <row r="4">
          <cell r="B4" t="str">
            <v>최창선</v>
          </cell>
        </row>
        <row r="5">
          <cell r="B5" t="str">
            <v>신성민</v>
          </cell>
        </row>
        <row r="6">
          <cell r="B6" t="str">
            <v>정해창</v>
          </cell>
        </row>
        <row r="7">
          <cell r="B7" t="str">
            <v>이리나</v>
          </cell>
        </row>
        <row r="8">
          <cell r="B8" t="str">
            <v>김금용</v>
          </cell>
        </row>
        <row r="9">
          <cell r="B9" t="str">
            <v>전형균</v>
          </cell>
        </row>
        <row r="10">
          <cell r="B10" t="str">
            <v>자브</v>
          </cell>
        </row>
        <row r="11">
          <cell r="B11" t="str">
            <v>딘바듀이</v>
          </cell>
        </row>
        <row r="12">
          <cell r="B12" t="str">
            <v>김헌녕</v>
          </cell>
        </row>
        <row r="13">
          <cell r="B13" t="str">
            <v>이유리</v>
          </cell>
        </row>
        <row r="14">
          <cell r="B14" t="str">
            <v>오송옥</v>
          </cell>
        </row>
        <row r="15">
          <cell r="B15" t="str">
            <v>틴쟈</v>
          </cell>
        </row>
        <row r="16">
          <cell r="B16" t="str">
            <v>유리</v>
          </cell>
        </row>
        <row r="17">
          <cell r="B17" t="str">
            <v>브라드키</v>
          </cell>
        </row>
        <row r="18">
          <cell r="B18" t="str">
            <v>임명찬</v>
          </cell>
        </row>
        <row r="19">
          <cell r="B19" t="str">
            <v>최성희</v>
          </cell>
        </row>
        <row r="20">
          <cell r="B20" t="str">
            <v>김원화</v>
          </cell>
        </row>
        <row r="21">
          <cell r="B21" t="str">
            <v>김현숙</v>
          </cell>
        </row>
        <row r="22">
          <cell r="B22" t="str">
            <v>이상식</v>
          </cell>
        </row>
        <row r="23">
          <cell r="B23" t="str">
            <v>박순자</v>
          </cell>
        </row>
        <row r="24">
          <cell r="B24" t="str">
            <v>서영애</v>
          </cell>
        </row>
        <row r="25">
          <cell r="B25" t="str">
            <v>정정순</v>
          </cell>
        </row>
        <row r="26">
          <cell r="B26" t="str">
            <v>채희순</v>
          </cell>
        </row>
        <row r="27">
          <cell r="B27" t="str">
            <v>최경순</v>
          </cell>
        </row>
        <row r="28">
          <cell r="B28" t="str">
            <v>김영식</v>
          </cell>
        </row>
        <row r="29">
          <cell r="B29" t="str">
            <v>이영자</v>
          </cell>
        </row>
        <row r="30">
          <cell r="B30" t="str">
            <v>최순덕</v>
          </cell>
        </row>
        <row r="31">
          <cell r="B31" t="str">
            <v>김영애</v>
          </cell>
        </row>
        <row r="32">
          <cell r="B32" t="str">
            <v>강연순</v>
          </cell>
        </row>
        <row r="33">
          <cell r="B33" t="str">
            <v>안군수</v>
          </cell>
        </row>
        <row r="34">
          <cell r="B34" t="str">
            <v>김진현</v>
          </cell>
        </row>
        <row r="35">
          <cell r="B35" t="str">
            <v>송종욱</v>
          </cell>
        </row>
        <row r="36">
          <cell r="B36" t="str">
            <v>이향숙</v>
          </cell>
        </row>
        <row r="37">
          <cell r="B37" t="str">
            <v>보재</v>
          </cell>
        </row>
        <row r="38">
          <cell r="B38" t="str">
            <v>이용재</v>
          </cell>
        </row>
        <row r="39">
          <cell r="B39" t="str">
            <v>송정호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DS9805"/>
      <sheetName val="Scenario"/>
      <sheetName val="제조원가계산"/>
      <sheetName val="품목별매출"/>
      <sheetName val="분당임차변경"/>
      <sheetName val="제조원가"/>
      <sheetName val="조회총괄"/>
      <sheetName val="보정사항"/>
      <sheetName val="한세A4PL"/>
      <sheetName val="지역개발"/>
      <sheetName val="시산표"/>
      <sheetName val="외화계약"/>
      <sheetName val="CAUDIT"/>
      <sheetName val="손익계산서"/>
      <sheetName val="CF"/>
      <sheetName val="FRDispute"/>
      <sheetName val="2001생산"/>
      <sheetName val="96수표어음"/>
      <sheetName val="집계표"/>
      <sheetName val="A1"/>
      <sheetName val="CAPEX Progress Index"/>
      <sheetName val="8월차잔"/>
      <sheetName val="은행"/>
      <sheetName val="임테블"/>
      <sheetName val="#REF"/>
      <sheetName val="2001년결산"/>
      <sheetName val="기본정보입력"/>
      <sheetName val="Sheet3"/>
      <sheetName val="99제품운영(안) (2)"/>
      <sheetName val="이익잉여금처분계산서"/>
      <sheetName val="comm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1"/>
      <sheetName val="A2"/>
      <sheetName val="to do"/>
      <sheetName val="재고"/>
      <sheetName val="AR"/>
      <sheetName val="단가검증"/>
      <sheetName val="재고분석"/>
      <sheetName val="가공비배부"/>
      <sheetName val="제,원"/>
      <sheetName val="투자"/>
      <sheetName val="평가"/>
      <sheetName val="무형"/>
      <sheetName val="M"/>
      <sheetName val="M1-anl"/>
      <sheetName val="퇴충"/>
      <sheetName val="분석적검토"/>
      <sheetName val="자본"/>
      <sheetName val="스탁옵션"/>
      <sheetName val="원가"/>
      <sheetName val="제조원가"/>
      <sheetName val="월별제조"/>
      <sheetName val="영업외"/>
      <sheetName val="우발"/>
      <sheetName val="법인"/>
      <sheetName val="미지급법인세"/>
      <sheetName val="이연법인세"/>
      <sheetName val="BS일이후"/>
      <sheetName val="매입"/>
      <sheetName val="원재료평가"/>
      <sheetName val="제품평가"/>
      <sheetName val="cc"/>
      <sheetName val="조회"/>
      <sheetName val="총괄"/>
      <sheetName val="미수"/>
      <sheetName val="메모"/>
      <sheetName val="입출금메모"/>
      <sheetName val="판관비"/>
      <sheetName val="월간판관"/>
      <sheetName val="C-1구매"/>
      <sheetName val="C-2제조"/>
      <sheetName val="배부기준"/>
      <sheetName val="C-21-1매입toc"/>
      <sheetName val="C-22-월별경비"/>
      <sheetName val="부문별"/>
      <sheetName val="회선사용"/>
      <sheetName val="C-42원가AR"/>
      <sheetName val="C-43-11cutoff"/>
      <sheetName val="C-43-31"/>
      <sheetName val="매출"/>
      <sheetName val="건설중인자산"/>
      <sheetName val="중간감사-드림라인"/>
      <sheetName val="#REF"/>
      <sheetName val="업무분장 "/>
      <sheetName val="공통"/>
      <sheetName val="95WBS"/>
      <sheetName val="현금흐름표"/>
      <sheetName val="YOEMAGUM"/>
      <sheetName val="산업은행 경영지표"/>
      <sheetName val="Config"/>
      <sheetName val="호봉표(2005)"/>
      <sheetName val="當期시산표(결재)"/>
      <sheetName val="code"/>
      <sheetName val="과장"/>
      <sheetName val="식음료"/>
      <sheetName val="제조7과일일경영"/>
      <sheetName val="제조1과일일경영"/>
      <sheetName val="금융"/>
      <sheetName val="2월"/>
      <sheetName val="산출기준(파견전산실)"/>
      <sheetName val="반기_유가증권"/>
      <sheetName val="신공항A-9(원가수정)"/>
      <sheetName val="수정시산표"/>
      <sheetName val="f_BS"/>
      <sheetName val="회차별합계"/>
      <sheetName val="상품입고집계"/>
      <sheetName val="S1.1총괄"/>
      <sheetName val="유동자산"/>
      <sheetName val="4월"/>
      <sheetName val="예금현황"/>
      <sheetName val="Asset98-CAK"/>
      <sheetName val="Lead"/>
      <sheetName val="base"/>
      <sheetName val="환율"/>
      <sheetName val="BS-중간"/>
      <sheetName val="Ctrl"/>
      <sheetName val="BS"/>
      <sheetName val="수입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D, IDD, 端子V"/>
      <sheetName val="IMD,IDD,端子V (2)"/>
      <sheetName val="MEC_IMD(VDD依存,温特)"/>
      <sheetName val="Tx高調波"/>
      <sheetName val="IL,IDD-Pin"/>
      <sheetName val="J93_ACLR"/>
      <sheetName val="GD表"/>
      <sheetName val="TEMP"/>
      <sheetName val="거래선"/>
    </sheetNames>
    <sheetDataSet>
      <sheetData sheetId="0"/>
      <sheetData sheetId="1" refreshError="1">
        <row r="5">
          <cell r="G5" t="str">
            <v>1</v>
          </cell>
        </row>
      </sheetData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Gﾘｽﾄ"/>
      <sheetName val="小信号"/>
      <sheetName val="ISL@Pin=26dBm"/>
      <sheetName val="IMD"/>
      <sheetName val="TX高調波"/>
      <sheetName val="IL,IDD-Pin"/>
      <sheetName val="ｽﾌﾟﾘｱｽ"/>
      <sheetName val="TSW"/>
      <sheetName val="GC表1"/>
      <sheetName val="GC表2"/>
      <sheetName val="GC表3"/>
      <sheetName val="공사기본내용입력"/>
      <sheetName val="IMD,IDD,端子V (2)"/>
    </sheetNames>
    <sheetDataSet>
      <sheetData sheetId="0"/>
      <sheetData sheetId="1"/>
      <sheetData sheetId="2"/>
      <sheetData sheetId="3"/>
      <sheetData sheetId="4"/>
      <sheetData sheetId="5" refreshError="1">
        <row r="3">
          <cell r="B3">
            <v>-0.2</v>
          </cell>
        </row>
        <row r="4">
          <cell r="B4">
            <v>-0.38</v>
          </cell>
        </row>
      </sheetData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자금실적 및 계획(원)USD_VND"/>
      <sheetName val="KRW_VND"/>
      <sheetName val="GL201906"/>
      <sheetName val="GL201907"/>
      <sheetName val="GL201905"/>
      <sheetName val="GL201908"/>
      <sheetName val="GL201911"/>
      <sheetName val="Plan201912"/>
      <sheetName val="GL201910"/>
      <sheetName val="GL201909"/>
      <sheetName val="자금실적 NOV"/>
      <sheetName val="자금실적 SEPT"/>
      <sheetName val="자금실적 AUG"/>
      <sheetName val="자금실적 JULY"/>
      <sheetName val="자금실적 JUNE"/>
      <sheetName val="자금실적 MAY"/>
      <sheetName val="환율추이OCT"/>
      <sheetName val="환율추이SEPT"/>
      <sheetName val="환율추이AUG"/>
      <sheetName val="환율추이JULY"/>
      <sheetName val="환율추이JUNE"/>
      <sheetName val="환율추이MAY"/>
      <sheetName val="자금계획 NOV"/>
      <sheetName val="자금계획 OCT"/>
      <sheetName val="자금계획 SEPT"/>
      <sheetName val="자금계획 AUG"/>
      <sheetName val="자금계획 JULY"/>
      <sheetName val="자금계획 JU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is(누계)"/>
      <sheetName val="02is(월계)"/>
      <sheetName val="02is(누계)"/>
      <sheetName val="03is(월계)"/>
      <sheetName val="03is(누계)"/>
      <sheetName val="04is(월계)"/>
      <sheetName val="04is(누계)"/>
      <sheetName val="05is(월계)"/>
      <sheetName val="05is(누계)"/>
      <sheetName val="06is(월계)"/>
      <sheetName val="06is(누계)"/>
      <sheetName val="07is(월계)"/>
      <sheetName val="07is(누계)"/>
      <sheetName val="08is(월계)"/>
      <sheetName val="08is(누계)"/>
      <sheetName val="8월전체"/>
      <sheetName val="09is(월계)"/>
      <sheetName val="09is(누계)"/>
      <sheetName val="9월전체"/>
      <sheetName val="10is(월계)"/>
      <sheetName val="10is(누계)"/>
      <sheetName val="10월전체"/>
      <sheetName val="11is(월계)"/>
      <sheetName val="11is(누계)"/>
      <sheetName val="11월전체"/>
      <sheetName val="12is(월계)"/>
      <sheetName val="12is(누계)"/>
      <sheetName val="12월총괄"/>
      <sheetName val="99monis"/>
      <sheetName val="99monis(시흥)"/>
      <sheetName val="월별매출"/>
      <sheetName val="9906손익보고"/>
      <sheetName val="시산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IZE別製造經費現況"/>
      <sheetName val="SIZE別賣出現況"/>
      <sheetName val="SIZE別賣出損益"/>
      <sheetName val="1005 SIZE賣出損益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토지"/>
      <sheetName val="건물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정시산표"/>
    </sheetNames>
    <sheetDataSet>
      <sheetData sheetId="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꼼죕롤2"/>
      <sheetName val="栗꼼悧흙욋"/>
      <sheetName val="탤埼빈y삠쪽"/>
      <sheetName val="悧흙욋 "/>
      <sheetName val="칩인덕터"/>
      <sheetName val="MLCC"/>
      <sheetName val="거래선"/>
      <sheetName val="Sheet371"/>
      <sheetName val="3.产品"/>
      <sheetName val="2.客户"/>
      <sheetName val="해외법인"/>
      <sheetName val="125PIECE"/>
      <sheetName val="꼼죕CZ11"/>
      <sheetName val="제조 경영"/>
      <sheetName val="悧흙욋_"/>
      <sheetName val="#REF"/>
      <sheetName val="이복"/>
      <sheetName val="Sheet4"/>
      <sheetName val="IND"/>
      <sheetName val="자본변동표 및 포괄손익계산서"/>
      <sheetName val="LS"/>
      <sheetName val="MPA2180HXA(3)"/>
      <sheetName val="MPC1820HNC(3)"/>
      <sheetName val="MPC1820HNC(4)"/>
      <sheetName val="인쇄LOSS"/>
      <sheetName val="성형LOSS"/>
      <sheetName val="日别稼动率"/>
      <sheetName val="세부"/>
      <sheetName val="DATA"/>
      <sheetName val="Defaults"/>
      <sheetName val="old"/>
      <sheetName val="WBS_선행"/>
      <sheetName val="D1.2 COF모듈자재 입출재고 (B급)"/>
      <sheetName val="9609추"/>
      <sheetName val="PKG 2G"/>
      <sheetName val="Sheet1"/>
      <sheetName val="출결현황"/>
      <sheetName val="2.불량율-TC SAW"/>
      <sheetName val="Export1"/>
      <sheetName val="P&amp;L"/>
      <sheetName val="9904"/>
      <sheetName val="9908"/>
      <sheetName val="9912"/>
      <sheetName val="9902"/>
      <sheetName val="9901"/>
      <sheetName val="9907"/>
      <sheetName val="9906"/>
      <sheetName val="9903"/>
      <sheetName val="9905"/>
      <sheetName val="9911"/>
      <sheetName val="9910"/>
      <sheetName val="9909"/>
      <sheetName val="外觀混入"/>
      <sheetName val="calendar"/>
      <sheetName val="HEADER"/>
      <sheetName val="language"/>
      <sheetName val="원가절감 조직도"/>
      <sheetName val="D1_2_COF모듈자재_입출재고_(B급)"/>
      <sheetName val="3_产品"/>
      <sheetName val="2_客户"/>
      <sheetName val="PKG_2G"/>
      <sheetName val="CONNECTER改善报告 ) (3)"/>
      <sheetName val="O_970122"/>
      <sheetName val="10"/>
      <sheetName val="Activity Codes"/>
      <sheetName val="SAM Expenses Tree of Accounts"/>
      <sheetName val="데이터유효성검사"/>
      <sheetName val="$$$....$$$...Sumary data $$$.."/>
      <sheetName val="Plan"/>
      <sheetName val="2409 공급 Simulation(3.11)"/>
      <sheetName val="정리"/>
      <sheetName val="DOE 색좌표"/>
      <sheetName val="최신"/>
      <sheetName val="Sheet1 (2)"/>
      <sheetName val="목록만들기"/>
      <sheetName val="Initial"/>
      <sheetName val="제품"/>
      <sheetName val="2周周报"/>
      <sheetName val="건물"/>
      <sheetName val="悧흙욋_1"/>
      <sheetName val="3_产品1"/>
      <sheetName val="2_客户1"/>
      <sheetName val="D1_2_COF모듈자재_입출재고_(B급)1"/>
      <sheetName val="PKG_2G1"/>
      <sheetName val="제조_경영"/>
      <sheetName val="자본변동표_및_포괄손익계산서"/>
      <sheetName val="2_불량율-TC_SAW"/>
      <sheetName val="원가절감_조직도"/>
      <sheetName val="CONNECTER改善报告_)_(3)"/>
      <sheetName val="Activity_Codes"/>
      <sheetName val="SAM_Expenses_Tree_of_Accounts"/>
      <sheetName val="$$$____$$$___Sumary_data_$$$__"/>
      <sheetName val="2409_공급_Simulation(3_11)"/>
      <sheetName val="DOE_색좌표"/>
      <sheetName val="Sheet1_(2)"/>
      <sheetName val="임차보증금"/>
    </sheetNames>
    <sheetDataSet>
      <sheetData sheetId="0" refreshError="1">
        <row r="3">
          <cell r="A3" t="str">
            <v>혐         롸</v>
          </cell>
          <cell r="C3" t="str">
            <v>북   셕</v>
          </cell>
          <cell r="D3" t="str">
            <v>HEAD</v>
          </cell>
          <cell r="E3" t="str">
            <v>DRUM</v>
          </cell>
          <cell r="F3" t="str">
            <v>DMT</v>
          </cell>
          <cell r="G3" t="str">
            <v>CMT</v>
          </cell>
          <cell r="H3" t="str">
            <v>SMA</v>
          </cell>
          <cell r="I3" t="str">
            <v>TUNER</v>
          </cell>
          <cell r="J3" t="str">
            <v>RF-MOD</v>
          </cell>
          <cell r="K3" t="str">
            <v>FBT</v>
          </cell>
          <cell r="L3" t="str">
            <v>COND</v>
          </cell>
        </row>
        <row r="11">
          <cell r="A11" t="str">
            <v>묏</v>
          </cell>
          <cell r="B11" t="str">
            <v>굶퍅쥴痰</v>
          </cell>
          <cell r="C11">
            <v>430627818.3499999</v>
          </cell>
          <cell r="D11">
            <v>76388933.799999997</v>
          </cell>
          <cell r="E11">
            <v>124156046.42</v>
          </cell>
          <cell r="F11">
            <v>34199758.109999999</v>
          </cell>
          <cell r="G11">
            <v>36372673.210000001</v>
          </cell>
          <cell r="H11">
            <v>38264178.93</v>
          </cell>
          <cell r="I11">
            <v>102693438.08</v>
          </cell>
          <cell r="J11">
            <v>14787109.51</v>
          </cell>
          <cell r="K11">
            <v>1059535.26</v>
          </cell>
          <cell r="L11">
            <v>2706145.03</v>
          </cell>
        </row>
        <row r="19">
          <cell r="A19" t="str">
            <v xml:space="preserve">  꼼죕롤뀌嫩</v>
          </cell>
          <cell r="C19">
            <v>13993839.335768498</v>
          </cell>
          <cell r="D19">
            <v>7181168.0755103156</v>
          </cell>
          <cell r="E19">
            <v>5896295.8248192966</v>
          </cell>
          <cell r="F19">
            <v>-3637327.368165195</v>
          </cell>
          <cell r="G19">
            <v>-3582374.4754339904</v>
          </cell>
          <cell r="H19">
            <v>-817451.36713297665</v>
          </cell>
          <cell r="I19">
            <v>6873047.0678800493</v>
          </cell>
          <cell r="J19">
            <v>849998.82519770041</v>
          </cell>
          <cell r="K19">
            <v>253996.39575130004</v>
          </cell>
          <cell r="L19">
            <v>976486.35734199989</v>
          </cell>
        </row>
        <row r="27">
          <cell r="A27" t="str">
            <v>覩</v>
          </cell>
          <cell r="B27" t="str">
            <v>샘뇟瞳욋</v>
          </cell>
          <cell r="C27">
            <v>1527446.7362049785</v>
          </cell>
          <cell r="D27">
            <v>256227.54817641363</v>
          </cell>
          <cell r="E27">
            <v>229278.06911565928</v>
          </cell>
          <cell r="F27">
            <v>791776.44828287419</v>
          </cell>
          <cell r="G27">
            <v>0</v>
          </cell>
          <cell r="H27">
            <v>0</v>
          </cell>
          <cell r="I27">
            <v>250164.67063003147</v>
          </cell>
          <cell r="J27">
            <v>0</v>
          </cell>
          <cell r="K27">
            <v>0</v>
          </cell>
          <cell r="L27">
            <v>0</v>
          </cell>
        </row>
        <row r="35">
          <cell r="A35" t="str">
            <v>틔</v>
          </cell>
          <cell r="B35" t="str">
            <v>퍅칫瞳욋</v>
          </cell>
          <cell r="C35">
            <v>3033469.6096843272</v>
          </cell>
          <cell r="D35">
            <v>1397788.2056005457</v>
          </cell>
          <cell r="E35">
            <v>837138.58538977744</v>
          </cell>
          <cell r="F35">
            <v>61695.034629600836</v>
          </cell>
          <cell r="G35">
            <v>147183.53808059904</v>
          </cell>
          <cell r="H35">
            <v>8739.1428127130712</v>
          </cell>
          <cell r="I35">
            <v>281388.6469933851</v>
          </cell>
          <cell r="J35">
            <v>85289.267814208302</v>
          </cell>
          <cell r="K35">
            <v>38833.163076113349</v>
          </cell>
          <cell r="L35">
            <v>175414.02528738382</v>
          </cell>
        </row>
        <row r="43">
          <cell r="A43" t="str">
            <v xml:space="preserve">  茄셥LOSS쪽</v>
          </cell>
          <cell r="D43">
            <v>0.22345275549758581</v>
          </cell>
          <cell r="E43">
            <v>6.3301381354882391E-2</v>
          </cell>
          <cell r="F43">
            <v>-7.8834137874468024E-2</v>
          </cell>
          <cell r="G43">
            <v>-7.4035661587666612E-2</v>
          </cell>
          <cell r="H43">
            <v>-1.1751381119627924E-3</v>
          </cell>
          <cell r="I43">
            <v>0.10551974525987196</v>
          </cell>
          <cell r="J43">
            <v>9.6204787325053776E-2</v>
          </cell>
          <cell r="K43">
            <v>0.52817158231693329</v>
          </cell>
          <cell r="L43">
            <v>3.7098436482532584</v>
          </cell>
        </row>
      </sheetData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2:Q55"/>
  <sheetViews>
    <sheetView showGridLines="0" zoomScaleSheetLayoutView="10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P11" sqref="P11"/>
    </sheetView>
  </sheetViews>
  <sheetFormatPr defaultColWidth="9" defaultRowHeight="22.5" customHeight="1"/>
  <cols>
    <col min="1" max="1" width="1.85546875" style="484" customWidth="1"/>
    <col min="2" max="2" width="10.42578125" style="484" customWidth="1"/>
    <col min="3" max="3" width="2.7109375" style="484" customWidth="1"/>
    <col min="4" max="4" width="5.42578125" style="484" bestFit="1" customWidth="1"/>
    <col min="5" max="5" width="11" style="484" bestFit="1" customWidth="1"/>
    <col min="6" max="6" width="11.42578125" style="484" bestFit="1" customWidth="1"/>
    <col min="7" max="16" width="9.42578125" style="484" bestFit="1" customWidth="1"/>
    <col min="17" max="17" width="10.28515625" style="484" bestFit="1" customWidth="1"/>
    <col min="18" max="16384" width="9" style="484"/>
  </cols>
  <sheetData>
    <row r="2" spans="2:17" ht="22.5" customHeight="1">
      <c r="B2" s="483" t="s">
        <v>731</v>
      </c>
    </row>
    <row r="3" spans="2:17" ht="15" customHeight="1">
      <c r="B3" s="485" t="s">
        <v>732</v>
      </c>
    </row>
    <row r="4" spans="2:17" ht="15" collapsed="1">
      <c r="B4" s="697" t="s">
        <v>733</v>
      </c>
      <c r="C4" s="697"/>
      <c r="D4" s="697"/>
      <c r="E4" s="697"/>
      <c r="F4" s="486">
        <v>21.01</v>
      </c>
      <c r="G4" s="591">
        <v>21.02</v>
      </c>
      <c r="H4" s="597">
        <v>21.03</v>
      </c>
      <c r="I4" s="600">
        <v>21.04</v>
      </c>
      <c r="J4" s="610">
        <v>21.05</v>
      </c>
      <c r="K4" s="611">
        <v>21.06</v>
      </c>
      <c r="L4" s="617">
        <v>21.07</v>
      </c>
      <c r="M4" s="649">
        <v>21.08</v>
      </c>
      <c r="N4" s="660">
        <v>21.09</v>
      </c>
      <c r="O4" s="680" t="s">
        <v>2164</v>
      </c>
      <c r="P4" s="680" t="s">
        <v>2410</v>
      </c>
      <c r="Q4" s="599" t="s">
        <v>734</v>
      </c>
    </row>
    <row r="5" spans="2:17" ht="15">
      <c r="B5" s="487" t="s">
        <v>735</v>
      </c>
      <c r="C5" s="488"/>
      <c r="D5" s="698" t="s">
        <v>736</v>
      </c>
      <c r="E5" s="699"/>
      <c r="F5" s="489">
        <f>+'자금실적 및 계획(원)USD_VND'!G8*$B$38/100000000</f>
        <v>38.286353921400014</v>
      </c>
      <c r="G5" s="489">
        <f>+'자금실적 및 계획(원)USD_VND'!I8*$B$38/100000000</f>
        <v>35.40669031917502</v>
      </c>
      <c r="H5" s="489">
        <f>+'자금실적 및 계획(원)USD_VND'!K8*$B$38/100000000</f>
        <v>34.809329810950032</v>
      </c>
      <c r="I5" s="489">
        <f>+'자금실적 및 계획(원)USD_VND'!M8*$B$38/100000000</f>
        <v>61.946089794950019</v>
      </c>
      <c r="J5" s="489">
        <f>+'자금실적 및 계획(원)USD_VND'!O8*$B$38/100000000</f>
        <v>60.542228363500023</v>
      </c>
      <c r="K5" s="489">
        <f>+'자금실적 및 계획(원)USD_VND'!Q8*$B$38/100000000</f>
        <v>73.829083833225141</v>
      </c>
      <c r="L5" s="489">
        <f>+'자금실적 및 계획(원)USD_VND'!S8*$B$38/100000000</f>
        <v>83.966798101800123</v>
      </c>
      <c r="M5" s="489">
        <f>+'자금실적 및 계획(원)USD_VND'!U8*$B$38/100000000</f>
        <v>83.847773535300107</v>
      </c>
      <c r="N5" s="489">
        <f>+'자금실적 및 계획(원)USD_VND'!W8*$B$38/100000000</f>
        <v>85.455819422499999</v>
      </c>
      <c r="O5" s="489">
        <f>+'자금실적 및 계획(원)USD_VND'!Y8*$B$38/100000000</f>
        <v>126.32606283400001</v>
      </c>
      <c r="P5" s="489">
        <f>+'자금실적 및 계획(원)USD_VND'!AA8*$B$38/100000000</f>
        <v>139.66773094200002</v>
      </c>
      <c r="Q5" s="499">
        <f>F5</f>
        <v>38.286353921400014</v>
      </c>
    </row>
    <row r="6" spans="2:17" ht="15">
      <c r="B6" s="490"/>
      <c r="C6" s="491"/>
      <c r="D6" s="700" t="s">
        <v>737</v>
      </c>
      <c r="E6" s="701"/>
      <c r="F6" s="492">
        <f>+'자금실적 및 계획(원)USD_VND'!G4*$B$38/100000000</f>
        <v>69.711102820999997</v>
      </c>
      <c r="G6" s="492">
        <f>+'자금실적 및 계획(원)USD_VND'!I4*$B$38/100000000</f>
        <v>69.711102820999997</v>
      </c>
      <c r="H6" s="492">
        <f>+'자금실적 및 계획(원)USD_VND'!K4*$B$38/100000000</f>
        <v>207.58611335250001</v>
      </c>
      <c r="I6" s="492">
        <f>+'자금실적 및 계획(원)USD_VND'!M4*$B$38/100000000</f>
        <v>207.58611335250001</v>
      </c>
      <c r="J6" s="492">
        <f>+'자금실적 및 계획(원)USD_VND'!O4*$B$38/100000000</f>
        <v>207.58611335250001</v>
      </c>
      <c r="K6" s="492">
        <f>+'자금실적 및 계획(원)USD_VND'!Q4*$B$38/100000000</f>
        <v>207.58611335250001</v>
      </c>
      <c r="L6" s="492">
        <f>+'자금실적 및 계획(원)USD_VND'!S4*$B$38/100000000</f>
        <v>207.58611335250001</v>
      </c>
      <c r="M6" s="492">
        <f>+'자금실적 및 계획(원)USD_VND'!U4*$B$38/100000000</f>
        <v>207.58611335250001</v>
      </c>
      <c r="N6" s="492">
        <f>+'자금실적 및 계획(원)USD_VND'!W4*$B$38/100000000</f>
        <v>207.58611335250001</v>
      </c>
      <c r="O6" s="492">
        <f>+'자금실적 및 계획(원)USD_VND'!Y4*$B$38/100000000</f>
        <v>207.58611335250001</v>
      </c>
      <c r="P6" s="492">
        <f>+'자금실적 및 계획(원)USD_VND'!AA4*$B$38/100000000</f>
        <v>207.58611335250001</v>
      </c>
      <c r="Q6" s="503">
        <f>+F30</f>
        <v>69.711102820999997</v>
      </c>
    </row>
    <row r="7" spans="2:17" ht="15">
      <c r="B7" s="493"/>
      <c r="C7" s="494"/>
      <c r="D7" s="702" t="s">
        <v>39</v>
      </c>
      <c r="E7" s="703"/>
      <c r="F7" s="495">
        <f t="shared" ref="F7" si="0">+F5-F6</f>
        <v>-31.424748899599983</v>
      </c>
      <c r="G7" s="495">
        <f t="shared" ref="G7:H7" si="1">+G5-G6</f>
        <v>-34.304412501824977</v>
      </c>
      <c r="H7" s="495">
        <f t="shared" si="1"/>
        <v>-172.77678354154997</v>
      </c>
      <c r="I7" s="495">
        <f t="shared" ref="I7:J7" si="2">+I5-I6</f>
        <v>-145.64002355754999</v>
      </c>
      <c r="J7" s="495">
        <f t="shared" si="2"/>
        <v>-147.04388498899999</v>
      </c>
      <c r="K7" s="495">
        <f t="shared" ref="K7:L7" si="3">+K5-K6</f>
        <v>-133.75702951927485</v>
      </c>
      <c r="L7" s="495">
        <f t="shared" si="3"/>
        <v>-123.61931525069988</v>
      </c>
      <c r="M7" s="495">
        <f t="shared" ref="M7:N7" si="4">+M5-M6</f>
        <v>-123.7383398171999</v>
      </c>
      <c r="N7" s="495">
        <f t="shared" si="4"/>
        <v>-122.13029393000001</v>
      </c>
      <c r="O7" s="495">
        <f>+O5-O6</f>
        <v>-81.260050518499995</v>
      </c>
      <c r="P7" s="495">
        <f>+P5-P6</f>
        <v>-67.918382410499987</v>
      </c>
      <c r="Q7" s="495">
        <f>+Q5-Q6</f>
        <v>-31.424748899599983</v>
      </c>
    </row>
    <row r="8" spans="2:17" ht="15">
      <c r="B8" s="496" t="s">
        <v>738</v>
      </c>
      <c r="C8" s="497"/>
      <c r="D8" s="704" t="s">
        <v>739</v>
      </c>
      <c r="E8" s="498" t="s">
        <v>740</v>
      </c>
      <c r="F8" s="499">
        <f>SUMIF('자금실적 및 계획(원)USD_VND'!$D$4:$D$44,자금요약!$E8,'자금실적 및 계획(원)USD_VND'!$G$4:$G$44)*$B$38/100000000</f>
        <v>0</v>
      </c>
      <c r="G8" s="499">
        <f>SUMIF('자금실적 및 계획(원)USD_VND'!$D$4:$D$44,자금요약!$E8,'자금실적 및 계획(원)USD_VND'!$I$4:$I$44)*$B$38/100000000</f>
        <v>6.4862881635000003</v>
      </c>
      <c r="H8" s="499">
        <f>SUMIF('자금실적 및 계획(원)USD_VND'!$D$4:$D$44,자금요약!$E8,'자금실적 및 계획(원)USD_VND'!$K$4:$K$44)*$B$38/100000000</f>
        <v>6.2616784089999999</v>
      </c>
      <c r="I8" s="499">
        <f>SUMIF('자금실적 및 계획(원)USD_VND'!$D$4:$D$44,자금요약!$E8,'자금실적 및 계획(원)USD_VND'!$M$4:$M$44)*$B$38/100000000</f>
        <v>0</v>
      </c>
      <c r="J8" s="499">
        <f>SUMIF('자금실적 및 계획(원)USD_VND'!$D$4:$D$44,자금요약!$E8,'자금실적 및 계획(원)USD_VND'!$O$4:$O$44)*$B$38/100000000</f>
        <v>15.507270077499999</v>
      </c>
      <c r="K8" s="499">
        <f>SUMIF('자금실적 및 계획(원)USD_VND'!$D$4:$D$44,자금요약!$E8,'자금실적 및 계획(원)USD_VND'!$Q$4:$Q$44)*$B$38/100000000</f>
        <v>18.119543494000002</v>
      </c>
      <c r="L8" s="499">
        <f>SUMIF('자금실적 및 계획(원)USD_VND'!$D$4:$D$44,자금요약!$E8,'자금실적 및 계획(원)USD_VND'!$S$4:$S$44)*$B$38/100000000</f>
        <v>23.779175604500004</v>
      </c>
      <c r="M8" s="499">
        <f>SUMIF('자금실적 및 계획(원)USD_VND'!$D$4:$D$44,자금요약!$E8,'자금실적 및 계획(원)USD_VND'!$U$4:$U$44)*$B$38/100000000</f>
        <v>25.775669094000001</v>
      </c>
      <c r="N8" s="499">
        <f>SUMIF('자금실적 및 계획(원)USD_VND'!$D$4:$D$44,자금요약!$E8,'자금실적 및 계획(원)USD_VND'!$W$4:$W$44)*$B$38/100000000</f>
        <v>19.461220789000002</v>
      </c>
      <c r="O8" s="499">
        <f>SUMIF('자금실적 및 계획(원)USD_VND'!$D$4:$D$44,자금요약!$E8,'자금실적 및 계획(원)USD_VND'!$Y$4:$Y$44)*$B$38/100000000</f>
        <v>19.261312278000002</v>
      </c>
      <c r="P8" s="499">
        <f>SUMIF('자금실적 및 계획(원)USD_VND'!$D$4:$D$44,자금요약!$E8,'자금실적 및 계획(원)USD_VND'!$AA$4:$AA$44)*$B$38/100000000</f>
        <v>27.757455097499999</v>
      </c>
      <c r="Q8" s="499">
        <f>SUM(F8:P8)</f>
        <v>162.40961300700002</v>
      </c>
    </row>
    <row r="9" spans="2:17" ht="15">
      <c r="B9" s="500"/>
      <c r="C9" s="501"/>
      <c r="D9" s="704"/>
      <c r="E9" s="502" t="s">
        <v>27</v>
      </c>
      <c r="F9" s="503">
        <f>SUMIF('자금실적 및 계획(원)USD_VND'!$D$4:$D$44,자금요약!$E9,'자금실적 및 계획(원)USD_VND'!$G$4:$G$44)*$B$38/100000000</f>
        <v>0</v>
      </c>
      <c r="G9" s="503">
        <f>SUMIF('자금실적 및 계획(원)USD_VND'!$D$4:$D$44,자금요약!$E9,'자금실적 및 계획(원)USD_VND'!$I$4:$I$44)*$B$38/100000000</f>
        <v>0</v>
      </c>
      <c r="H9" s="503">
        <f>SUMIF('자금실적 및 계획(원)USD_VND'!$D$4:$D$44,자금요약!$E9,'자금실적 및 계획(원)USD_VND'!$K$4:$K$44)*$B$38/100000000</f>
        <v>0</v>
      </c>
      <c r="I9" s="503">
        <f>SUMIF('자금실적 및 계획(원)USD_VND'!$D$4:$D$44,자금요약!$E9,'자금실적 및 계획(원)USD_VND'!$M$4:$M$44)*$B$38/100000000</f>
        <v>0</v>
      </c>
      <c r="J9" s="503">
        <f>SUMIF('자금실적 및 계획(원)USD_VND'!$D$4:$D$44,자금요약!$E9,'자금실적 및 계획(원)USD_VND'!$O$4:$O$44)*$B$38/100000000</f>
        <v>0</v>
      </c>
      <c r="K9" s="503">
        <f>SUMIF('자금실적 및 계획(원)USD_VND'!$D$4:$D$44,자금요약!$E9,'자금실적 및 계획(원)USD_VND'!$Q$4:$Q$44)*$B$38/100000000</f>
        <v>0</v>
      </c>
      <c r="L9" s="503">
        <f>SUMIF('자금실적 및 계획(원)USD_VND'!$D$4:$D$44,자금요약!$E9,'자금실적 및 계획(원)USD_VND'!$S$4:$S$44)*$B$38/100000000</f>
        <v>0</v>
      </c>
      <c r="M9" s="503">
        <f>SUMIF('자금실적 및 계획(원)USD_VND'!$D$4:$D$44,자금요약!$E9,'자금실적 및 계획(원)USD_VND'!$U$4:$U$44)*$B$38/100000000</f>
        <v>0</v>
      </c>
      <c r="N9" s="503">
        <f>SUMIF('자금실적 및 계획(원)USD_VND'!$D$4:$D$44,자금요약!$E9,'자금실적 및 계획(원)USD_VND'!$W$4:$W$44)*$B$38/100000000</f>
        <v>0</v>
      </c>
      <c r="O9" s="503">
        <f>SUMIF('자금실적 및 계획(원)USD_VND'!$D$4:$D$44,자금요약!$E9,'자금실적 및 계획(원)USD_VND'!$Y$4:$Y$44)*$B$38/100000000</f>
        <v>0</v>
      </c>
      <c r="P9" s="503">
        <f>SUMIF('자금실적 및 계획(원)USD_VND'!$D$4:$D$44,자금요약!$E9,'자금실적 및 계획(원)USD_VND'!$AA$4:$AA$44)*$B$38/100000000</f>
        <v>0</v>
      </c>
      <c r="Q9" s="503">
        <f>SUM(F9:P9)</f>
        <v>0</v>
      </c>
    </row>
    <row r="10" spans="2:17" ht="15">
      <c r="B10" s="500"/>
      <c r="C10" s="501"/>
      <c r="D10" s="704"/>
      <c r="E10" s="502" t="s">
        <v>741</v>
      </c>
      <c r="F10" s="503">
        <f>SUMIF('자금실적 및 계획(원)USD_VND'!$D$4:$D$44,자금요약!$E10,'자금실적 및 계획(원)USD_VND'!$G$4:$G$44)*$B$38/100000000</f>
        <v>0</v>
      </c>
      <c r="G10" s="503">
        <f>SUMIF('자금실적 및 계획(원)USD_VND'!$D$4:$D$44,자금요약!$E10,'자금실적 및 계획(원)USD_VND'!$I$4:$I$44)*$B$38/100000000</f>
        <v>0</v>
      </c>
      <c r="H10" s="503">
        <f>SUMIF('자금실적 및 계획(원)USD_VND'!$D$4:$D$44,자금요약!$E10,'자금실적 및 계획(원)USD_VND'!$K$4:$K$44)*$B$38/100000000</f>
        <v>0</v>
      </c>
      <c r="I10" s="503">
        <f>SUMIF('자금실적 및 계획(원)USD_VND'!$D$4:$D$44,자금요약!$E10,'자금실적 및 계획(원)USD_VND'!$M$4:$M$44)*$B$38/100000000</f>
        <v>0</v>
      </c>
      <c r="J10" s="503">
        <f>SUMIF('자금실적 및 계획(원)USD_VND'!$D$4:$D$44,자금요약!$E10,'자금실적 및 계획(원)USD_VND'!$O$4:$O$44)*$B$38/100000000</f>
        <v>0</v>
      </c>
      <c r="K10" s="503">
        <f>SUMIF('자금실적 및 계획(원)USD_VND'!$D$4:$D$44,자금요약!$E10,'자금실적 및 계획(원)USD_VND'!$Q$4:$Q$44)*$B$38/100000000</f>
        <v>0</v>
      </c>
      <c r="L10" s="503">
        <f>SUMIF('자금실적 및 계획(원)USD_VND'!$D$4:$D$44,자금요약!$E10,'자금실적 및 계획(원)USD_VND'!$S$4:$S$44)*$B$38/100000000</f>
        <v>0</v>
      </c>
      <c r="M10" s="503">
        <f>SUMIF('자금실적 및 계획(원)USD_VND'!$D$4:$D$44,자금요약!$E10,'자금실적 및 계획(원)USD_VND'!$U$4:$U$44)*$B$38/100000000</f>
        <v>0</v>
      </c>
      <c r="N10" s="503">
        <f>SUMIF('자금실적 및 계획(원)USD_VND'!$D$4:$D$44,자금요약!$E10,'자금실적 및 계획(원)USD_VND'!$W$4:$W$44)*$B$38/100000000</f>
        <v>0</v>
      </c>
      <c r="O10" s="503">
        <f>SUMIF('자금실적 및 계획(원)USD_VND'!$D$4:$D$44,자금요약!$E10,'자금실적 및 계획(원)USD_VND'!$Y$4:$Y$44)*$B$38/100000000</f>
        <v>0</v>
      </c>
      <c r="P10" s="503">
        <f>SUMIF('자금실적 및 계획(원)USD_VND'!$D$4:$D$44,자금요약!$E10,'자금실적 및 계획(원)USD_VND'!$AA$4:$AA$44)*$B$38/100000000</f>
        <v>0</v>
      </c>
      <c r="Q10" s="503">
        <f>SUM(F10:P10)</f>
        <v>0</v>
      </c>
    </row>
    <row r="11" spans="2:17" ht="15">
      <c r="B11" s="500"/>
      <c r="C11" s="501"/>
      <c r="D11" s="704"/>
      <c r="E11" s="502" t="s">
        <v>742</v>
      </c>
      <c r="F11" s="517">
        <f>SUMIF('자금실적 및 계획(원)USD_VND'!$D$4:$D$44,자금요약!$E11,'자금실적 및 계획(원)USD_VND'!$G$4:$G$44)*$B$38/100000000</f>
        <v>78.357335407500003</v>
      </c>
      <c r="G11" s="517">
        <f>SUMIF('자금실적 및 계획(원)USD_VND'!$D$4:$D$44,자금요약!$E11,'자금실적 및 계획(원)USD_VND'!$I$4:$I$44)*$B$38/100000000</f>
        <v>129.1051646025</v>
      </c>
      <c r="H11" s="517">
        <f>SUMIF('자금실적 및 계획(원)USD_VND'!$D$4:$D$44,자금요약!$E11,'자금실적 및 계획(원)USD_VND'!$K$4:$K$44)*$B$38/100000000</f>
        <v>169.95881304050002</v>
      </c>
      <c r="I11" s="517">
        <f>SUMIF('자금실적 및 계획(원)USD_VND'!$D$4:$D$44,자금요약!$E11,'자금실적 및 계획(원)USD_VND'!$M$4:$M$44)*$B$38/100000000</f>
        <v>108.525007035</v>
      </c>
      <c r="J11" s="517">
        <f>SUMIF('자금실적 및 계획(원)USD_VND'!$D$4:$D$44,자금요약!$E11,'자금실적 및 계획(원)USD_VND'!$O$4:$O$44)*$B$38/100000000</f>
        <v>155.15486759150002</v>
      </c>
      <c r="K11" s="517">
        <f>SUMIF('자금실적 및 계획(원)USD_VND'!$D$4:$D$44,자금요약!$E11,'자금실적 및 계획(원)USD_VND'!$Q$4:$Q$44)*$B$38/100000000</f>
        <v>126.595543635</v>
      </c>
      <c r="L11" s="517">
        <f>SUMIF('자금실적 및 계획(원)USD_VND'!$D$4:$D$44,자금요약!$E11,'자금실적 및 계획(원)USD_VND'!$S$4:$S$44)*$B$38/100000000</f>
        <v>150.55705726850002</v>
      </c>
      <c r="M11" s="517">
        <f>SUMIF('자금실적 및 계획(원)USD_VND'!$D$4:$D$44,자금요약!$E11,'자금실적 및 계획(원)USD_VND'!$U$4:$U$44)*$B$38/100000000</f>
        <v>124.74288774400002</v>
      </c>
      <c r="N11" s="517">
        <f>SUMIF('자금실적 및 계획(원)USD_VND'!$D$4:$D$44,자금요약!$E11,'자금실적 및 계획(원)USD_VND'!$W$4:$W$44)*$B$38/100000000</f>
        <v>187.87901115350002</v>
      </c>
      <c r="O11" s="517">
        <f>SUMIF('자금실적 및 계획(원)USD_VND'!$D$4:$D$44,자금요약!$E11,'자금실적 및 계획(원)USD_VND'!$Y$4:$Y$44)*$B$38/100000000</f>
        <v>158.94939357800001</v>
      </c>
      <c r="P11" s="517">
        <f>SUMIF('자금실적 및 계획(원)USD_VND'!$D$4:$D$44,자금요약!$E11,'자금실적 및 계획(원)USD_VND'!$AA$4:$AA$44)*$B$38/100000000</f>
        <v>156.61480433150001</v>
      </c>
      <c r="Q11" s="503">
        <f>SUM(F11:P11)</f>
        <v>1546.4398853874998</v>
      </c>
    </row>
    <row r="12" spans="2:17" ht="15">
      <c r="B12" s="500"/>
      <c r="C12" s="501"/>
      <c r="D12" s="705"/>
      <c r="E12" s="504" t="s">
        <v>743</v>
      </c>
      <c r="F12" s="505">
        <f t="shared" ref="F12" si="5">+SUM(F8:F11)</f>
        <v>78.357335407500003</v>
      </c>
      <c r="G12" s="505">
        <f t="shared" ref="G12:H12" si="6">+SUM(G8:G11)</f>
        <v>135.591452766</v>
      </c>
      <c r="H12" s="505">
        <f t="shared" si="6"/>
        <v>176.22049144950003</v>
      </c>
      <c r="I12" s="505">
        <f t="shared" ref="I12:J12" si="7">+SUM(I8:I11)</f>
        <v>108.525007035</v>
      </c>
      <c r="J12" s="505">
        <f t="shared" si="7"/>
        <v>170.66213766900003</v>
      </c>
      <c r="K12" s="505">
        <f t="shared" ref="K12:L12" si="8">+SUM(K8:K11)</f>
        <v>144.71508712900001</v>
      </c>
      <c r="L12" s="505">
        <f t="shared" si="8"/>
        <v>174.33623287300003</v>
      </c>
      <c r="M12" s="505">
        <f>+SUM(M8:M11)</f>
        <v>150.51855683800002</v>
      </c>
      <c r="N12" s="505">
        <f>+SUM(N8:N11)</f>
        <v>207.34023194250003</v>
      </c>
      <c r="O12" s="505">
        <f>+SUM(O8:O11)</f>
        <v>178.210705856</v>
      </c>
      <c r="P12" s="505">
        <f>+SUM(P8:P11)</f>
        <v>184.372259429</v>
      </c>
      <c r="Q12" s="505">
        <f>+SUM(Q8:Q11)</f>
        <v>1708.8494983944997</v>
      </c>
    </row>
    <row r="13" spans="2:17" ht="15">
      <c r="B13" s="500"/>
      <c r="C13" s="501"/>
      <c r="D13" s="694" t="s">
        <v>744</v>
      </c>
      <c r="E13" s="506" t="s">
        <v>15</v>
      </c>
      <c r="F13" s="548">
        <f>SUMIF('자금실적 및 계획(원)USD_VND'!$D$4:$D$44,자금요약!$E13,'자금실적 및 계획(원)USD_VND'!$G$4:$G$44)*$B$38/100000000</f>
        <v>0</v>
      </c>
      <c r="G13" s="548">
        <f>SUMIF('자금실적 및 계획(원)USD_VND'!$D$4:$D$44,자금요약!$E13,'자금실적 및 계획(원)USD_VND'!$I$4:$I$44)*$B$38/100000000</f>
        <v>137.87501053150001</v>
      </c>
      <c r="H13" s="548">
        <f>SUMIF('자금실적 및 계획(원)USD_VND'!$D$4:$D$44,자금요약!$E13,'자금실적 및 계획(원)USD_VND'!$K$4:$K$44)*$B$38/100000000</f>
        <v>0</v>
      </c>
      <c r="I13" s="548">
        <f>SUMIF('자금실적 및 계획(원)USD_VND'!$D$4:$D$44,자금요약!$E13,'자금실적 및 계획(원)USD_VND'!$M$4:$M$44)*$B$38/100000000</f>
        <v>0</v>
      </c>
      <c r="J13" s="548">
        <f>SUMIF('자금실적 및 계획(원)USD_VND'!$D$4:$D$44,자금요약!$E13,'자금실적 및 계획(원)USD_VND'!$O$4:$O$44)*$B$38/100000000</f>
        <v>0</v>
      </c>
      <c r="K13" s="548">
        <f>SUMIF('자금실적 및 계획(원)USD_VND'!$D$4:$D$44,자금요약!$E13,'자금실적 및 계획(원)USD_VND'!$Q$4:$Q$44)*$B$38/100000000</f>
        <v>0</v>
      </c>
      <c r="L13" s="548">
        <f>SUMIF('자금실적 및 계획(원)USD_VND'!$D$4:$D$44,자금요약!$E13,'자금실적 및 계획(원)USD_VND'!$S$4:$S$44)*$B$38/100000000</f>
        <v>0</v>
      </c>
      <c r="M13" s="548">
        <f>SUMIF('자금실적 및 계획(원)USD_VND'!$D$4:$D$44,자금요약!$E13,'자금실적 및 계획(원)USD_VND'!$U$4:$U$44)*$B$38/100000000</f>
        <v>0</v>
      </c>
      <c r="N13" s="548">
        <f>SUMIF('자금실적 및 계획(원)USD_VND'!$D$4:$D$44,자금요약!$E13,'자금실적 및 계획(원)USD_VND'!$W$4:$W$44)*$B$38/100000000</f>
        <v>0</v>
      </c>
      <c r="O13" s="548">
        <f>SUMIF('자금실적 및 계획(원)USD_VND'!$D$4:$D$44,자금요약!$E13,'자금실적 및 계획(원)USD_VND'!$Y$4:$Y$44)*$B$38/100000000</f>
        <v>0</v>
      </c>
      <c r="P13" s="548">
        <f>SUMIF('자금실적 및 계획(원)USD_VND'!$D$4:$D$44,자금요약!$E13,'자금실적 및 계획(원)USD_VND'!$AA$4:$AA$44)*$B$38/100000000</f>
        <v>67.673913608000007</v>
      </c>
      <c r="Q13" s="507">
        <f>SUM(F13:P13)</f>
        <v>205.5489241395</v>
      </c>
    </row>
    <row r="14" spans="2:17" ht="15">
      <c r="B14" s="500"/>
      <c r="C14" s="501"/>
      <c r="D14" s="695"/>
      <c r="E14" s="502" t="s">
        <v>745</v>
      </c>
      <c r="F14" s="503">
        <f>SUMIF('자금실적 및 계획(원)USD_VND'!$D$4:$D$44,자금요약!$E14,'자금실적 및 계획(원)USD_VND'!$G$4:$G$44)*$B$38/100000000</f>
        <v>10.337249999999999</v>
      </c>
      <c r="G14" s="503">
        <f>SUMIF('자금실적 및 계획(원)USD_VND'!$D$4:$D$44,자금요약!$E14,'자금실적 및 계획(원)USD_VND'!$I$4:$I$44)*$B$38/100000000</f>
        <v>21.777498000000001</v>
      </c>
      <c r="H14" s="503">
        <f>SUMIF('자금실적 및 계획(원)USD_VND'!$D$4:$D$44,자금요약!$E14,'자금실적 및 계획(원)USD_VND'!$K$4:$K$44)*$B$38/100000000</f>
        <v>15.490500000000001</v>
      </c>
      <c r="I14" s="503">
        <f>SUMIF('자금실적 및 계획(원)USD_VND'!$D$4:$D$44,자금요약!$E14,'자금실적 및 계획(원)USD_VND'!$M$4:$M$44)*$B$38/100000000</f>
        <v>13.205375</v>
      </c>
      <c r="J14" s="503">
        <f>SUMIF('자금실적 및 계획(원)USD_VND'!$D$4:$D$44,자금요약!$E14,'자금실적 및 계획(원)USD_VND'!$O$4:$O$44)*$B$38/100000000</f>
        <v>12.619</v>
      </c>
      <c r="K14" s="503">
        <f>SUMIF('자금실적 및 계획(원)USD_VND'!$D$4:$D$44,자금요약!$E14,'자금실적 및 계획(원)USD_VND'!$Q$4:$Q$44)*$B$38/100000000</f>
        <v>13.153499999999999</v>
      </c>
      <c r="L14" s="503">
        <f>SUMIF('자금실적 및 계획(원)USD_VND'!$D$4:$D$44,자금요약!$E14,'자금실적 및 계획(원)USD_VND'!$S$4:$S$44)*$B$38/100000000</f>
        <v>19.460750000000001</v>
      </c>
      <c r="M14" s="503">
        <f>SUMIF('자금실적 및 계획(원)USD_VND'!$D$4:$D$44,자금요약!$E14,'자금실적 및 계획(원)USD_VND'!$U$4:$U$44)*$B$38/100000000</f>
        <v>12.508125</v>
      </c>
      <c r="N14" s="503">
        <f>SUMIF('자금실적 및 계획(원)USD_VND'!$D$4:$D$44,자금요약!$E14,'자금실적 및 계획(원)USD_VND'!$W$4:$W$44)*$B$38/100000000</f>
        <v>6.2246249999999996</v>
      </c>
      <c r="O14" s="503">
        <f>SUMIF('자금실적 및 계획(원)USD_VND'!$D$4:$D$44,자금요약!$E14,'자금실적 및 계획(원)USD_VND'!$Y$4:$Y$44)*$B$38/100000000</f>
        <v>2.8306249999999999</v>
      </c>
      <c r="P14" s="503">
        <f>SUMIF('자금실적 및 계획(원)USD_VND'!$D$4:$D$44,자금요약!$E14,'자금실적 및 계획(원)USD_VND'!$AA$4:$AA$44)*$B$38/100000000</f>
        <v>7.3206249999999997</v>
      </c>
      <c r="Q14" s="503">
        <f>SUM(F14:P14)</f>
        <v>134.92787300000001</v>
      </c>
    </row>
    <row r="15" spans="2:17" ht="15">
      <c r="B15" s="500"/>
      <c r="C15" s="501"/>
      <c r="D15" s="695"/>
      <c r="E15" s="502" t="s">
        <v>746</v>
      </c>
      <c r="F15" s="517">
        <f>SUMIF('자금실적 및 계획(원)USD_VND'!$D$4:$D$44,자금요약!$E15,'자금실적 및 계획(원)USD_VND'!$G$4:$G$44)*$B$38/100000000</f>
        <v>0.150143411</v>
      </c>
      <c r="G15" s="517">
        <f>SUMIF('자금실적 및 계획(원)USD_VND'!$D$4:$D$44,자금요약!$E15,'자금실적 및 계획(원)USD_VND'!$I$4:$I$44)*$B$38/100000000</f>
        <v>1.6457275E-3</v>
      </c>
      <c r="H15" s="517">
        <f>SUMIF('자금실적 및 계획(원)USD_VND'!$D$4:$D$44,자금요약!$E15,'자금실적 및 계획(원)USD_VND'!$K$4:$K$44)*$B$38/100000000</f>
        <v>0.11389446450000001</v>
      </c>
      <c r="I15" s="517">
        <f>SUMIF('자금실적 및 계획(원)USD_VND'!$D$4:$D$44,자금요약!$E15,'자금실적 및 계획(원)USD_VND'!$M$4:$M$44)*$B$38/100000000</f>
        <v>0.31993768500000003</v>
      </c>
      <c r="J15" s="517">
        <f>SUMIF('자금실적 및 계획(원)USD_VND'!$D$4:$D$44,자금요약!$E15,'자금실적 및 계획(원)USD_VND'!$O$4:$O$44)*$B$38/100000000</f>
        <v>8.8650682000000008E-2</v>
      </c>
      <c r="K15" s="517">
        <f>SUMIF('자금실적 및 계획(원)USD_VND'!$D$4:$D$44,자금요약!$E15,'자금실적 및 계획(원)USD_VND'!$Q$4:$Q$44)*$B$38/100000000</f>
        <v>0.12263601450000002</v>
      </c>
      <c r="L15" s="517">
        <f>SUMIF('자금실적 및 계획(원)USD_VND'!$D$4:$D$44,자금요약!$E15,'자금실적 및 계획(원)USD_VND'!$S$4:$S$44)*$B$38/100000000</f>
        <v>0.22083170050000001</v>
      </c>
      <c r="M15" s="517">
        <f>SUMIF('자금실적 및 계획(원)USD_VND'!$D$4:$D$44,자금요약!$E15,'자금실적 및 계획(원)USD_VND'!$U$4:$U$44)*$B$38/100000000</f>
        <v>2.3420289040000002</v>
      </c>
      <c r="N15" s="517">
        <f>SUMIF('자금실적 및 계획(원)USD_VND'!$D$4:$D$44,자금요약!$E15,'자금실적 및 계획(원)USD_VND'!$W$4:$W$44)*$B$38/100000000</f>
        <v>1.9690474360000003</v>
      </c>
      <c r="O15" s="517">
        <f>SUMIF('자금실적 및 계획(원)USD_VND'!$D$4:$D$44,자금요약!$E15,'자금실적 및 계획(원)USD_VND'!$Y$4:$Y$44)*$B$38/100000000</f>
        <v>0.17007467749999999</v>
      </c>
      <c r="P15" s="517">
        <f>SUMIF('자금실적 및 계획(원)USD_VND'!$D$4:$D$44,자금요약!$E15,'자금실적 및 계획(원)USD_VND'!$AA$4:$AA$44)*$B$38/100000000</f>
        <v>9.7309549500000009E-2</v>
      </c>
      <c r="Q15" s="503">
        <f>SUM(F15:P15)</f>
        <v>5.596200252</v>
      </c>
    </row>
    <row r="16" spans="2:17" ht="15">
      <c r="B16" s="500"/>
      <c r="C16" s="501"/>
      <c r="D16" s="696"/>
      <c r="E16" s="504" t="s">
        <v>743</v>
      </c>
      <c r="F16" s="505">
        <f t="shared" ref="F16" si="9">+SUM(F13:F15)</f>
        <v>10.487393410999999</v>
      </c>
      <c r="G16" s="505">
        <f t="shared" ref="G16:H16" si="10">+SUM(G13:G15)</f>
        <v>159.65415425900002</v>
      </c>
      <c r="H16" s="505">
        <f t="shared" si="10"/>
        <v>15.6043944645</v>
      </c>
      <c r="I16" s="505">
        <f t="shared" ref="I16:J16" si="11">+SUM(I13:I15)</f>
        <v>13.525312684999999</v>
      </c>
      <c r="J16" s="505">
        <f t="shared" si="11"/>
        <v>12.707650682000001</v>
      </c>
      <c r="K16" s="505">
        <f t="shared" ref="K16:L16" si="12">+SUM(K13:K15)</f>
        <v>13.276136014499999</v>
      </c>
      <c r="L16" s="505">
        <f t="shared" si="12"/>
        <v>19.681581700500001</v>
      </c>
      <c r="M16" s="505">
        <f t="shared" ref="M16:N16" si="13">+SUM(M13:M15)</f>
        <v>14.850153903999999</v>
      </c>
      <c r="N16" s="505">
        <f t="shared" si="13"/>
        <v>8.1936724359999999</v>
      </c>
      <c r="O16" s="505">
        <f>+SUM(O13:O15)</f>
        <v>3.0006996775000001</v>
      </c>
      <c r="P16" s="505">
        <f>+SUM(P13:P15)</f>
        <v>75.091848157499996</v>
      </c>
      <c r="Q16" s="505">
        <f>+SUM(Q13:Q15)</f>
        <v>346.07299739150005</v>
      </c>
    </row>
    <row r="17" spans="2:17" ht="15">
      <c r="B17" s="508"/>
      <c r="C17" s="509"/>
      <c r="D17" s="708" t="s">
        <v>747</v>
      </c>
      <c r="E17" s="709"/>
      <c r="F17" s="505">
        <f t="shared" ref="F17" si="14">+F12+F16</f>
        <v>88.844728818500002</v>
      </c>
      <c r="G17" s="505">
        <f t="shared" ref="G17:H17" si="15">+G12+G16</f>
        <v>295.24560702500003</v>
      </c>
      <c r="H17" s="505">
        <f t="shared" si="15"/>
        <v>191.82488591400002</v>
      </c>
      <c r="I17" s="505">
        <f t="shared" ref="I17:J17" si="16">+I12+I16</f>
        <v>122.05031972</v>
      </c>
      <c r="J17" s="505">
        <f t="shared" si="16"/>
        <v>183.36978835100004</v>
      </c>
      <c r="K17" s="505">
        <f t="shared" ref="K17:L17" si="17">+K12+K16</f>
        <v>157.99122314350001</v>
      </c>
      <c r="L17" s="505">
        <f t="shared" si="17"/>
        <v>194.01781457350003</v>
      </c>
      <c r="M17" s="505">
        <f t="shared" ref="M17:N17" si="18">+M12+M16</f>
        <v>165.36871074200002</v>
      </c>
      <c r="N17" s="505">
        <f t="shared" si="18"/>
        <v>215.53390437850004</v>
      </c>
      <c r="O17" s="505">
        <f>+O12+O16</f>
        <v>181.2114055335</v>
      </c>
      <c r="P17" s="505">
        <f>+P12+P16</f>
        <v>259.46410758650001</v>
      </c>
      <c r="Q17" s="505">
        <f>+Q12+Q16</f>
        <v>2054.9224957859997</v>
      </c>
    </row>
    <row r="18" spans="2:17" ht="15">
      <c r="B18" s="510" t="s">
        <v>748</v>
      </c>
      <c r="C18" s="511"/>
      <c r="D18" s="710" t="s">
        <v>739</v>
      </c>
      <c r="E18" s="512" t="s">
        <v>749</v>
      </c>
      <c r="F18" s="499">
        <f>SUMIF('자금실적 및 계획(원)USD_VND'!$D$4:$D$44,자금요약!$E18,'자금실적 및 계획(원)USD_VND'!$G$4:$G$44)*$B$38/100000000</f>
        <v>25.547773738499998</v>
      </c>
      <c r="G18" s="499">
        <f>SUMIF('자금실적 및 계획(원)USD_VND'!$D$4:$D$44,자금요약!$E18,'자금실적 및 계획(원)USD_VND'!$I$4:$I$44)*$B$38/100000000</f>
        <v>142.5348822695</v>
      </c>
      <c r="H18" s="499">
        <f>SUMIF('자금실적 및 계획(원)USD_VND'!$D$4:$D$44,자금요약!$E18,'자금실적 및 계획(원)USD_VND'!$K$4:$K$44)*$B$38/100000000</f>
        <v>105.86849116499999</v>
      </c>
      <c r="I18" s="499">
        <f>SUMIF('자금실적 및 계획(원)USD_VND'!$D$4:$D$44,자금요약!$E18,'자금실적 및 계획(원)USD_VND'!$M$4:$M$44)*$B$38/100000000</f>
        <v>83.178421338450008</v>
      </c>
      <c r="J18" s="499">
        <f>SUMIF('자금실적 및 계획(원)USD_VND'!$D$4:$D$44,자금요약!$E18,'자금실적 및 계획(원)USD_VND'!$O$4:$O$44)*$B$38/100000000</f>
        <v>138.83371278877487</v>
      </c>
      <c r="K18" s="499">
        <f>SUMIF('자금실적 및 계획(원)USD_VND'!$D$4:$D$44,자금요약!$E18,'자금실적 및 계획(원)USD_VND'!$Q$4:$Q$44)*$B$38/100000000</f>
        <v>110.50391306142502</v>
      </c>
      <c r="L18" s="499">
        <f>SUMIF('자금실적 및 계획(원)USD_VND'!$D$4:$D$44,자금요약!$E18,'자금실적 및 계획(원)USD_VND'!$S$4:$S$44)*$B$38/100000000</f>
        <v>156.93406268400003</v>
      </c>
      <c r="M18" s="499">
        <f>SUMIF('자금실적 및 계획(원)USD_VND'!$D$4:$D$44,자금요약!$E18,'자금실적 및 계획(원)USD_VND'!$U$4:$U$44)*$B$38/100000000</f>
        <v>140.52413456280013</v>
      </c>
      <c r="N18" s="499">
        <f>SUMIF('자금실적 및 계획(원)USD_VND'!$D$4:$D$44,자금요약!$E18,'자금실적 및 계획(원)USD_VND'!$W$4:$W$44)*$B$38/100000000</f>
        <v>155.746642546</v>
      </c>
      <c r="O18" s="499">
        <f>SUMIF('자금실적 및 계획(원)USD_VND'!$D$4:$D$44,자금요약!$E18,'자금실적 및 계획(원)USD_VND'!$Y$4:$Y$44)*$B$38/100000000</f>
        <v>152.37149089249999</v>
      </c>
      <c r="P18" s="499">
        <f>SUMIF('자금실적 및 계획(원)USD_VND'!$D$4:$D$44,자금요약!$E18,'자금실적 및 계획(원)USD_VND'!$AA$4:$AA$44)*$B$38/100000000</f>
        <v>157.14562476292491</v>
      </c>
      <c r="Q18" s="499">
        <f>SUM(F18:P18)</f>
        <v>1369.1891498098748</v>
      </c>
    </row>
    <row r="19" spans="2:17" ht="15">
      <c r="B19" s="513"/>
      <c r="C19" s="514"/>
      <c r="D19" s="704"/>
      <c r="E19" s="515" t="s">
        <v>750</v>
      </c>
      <c r="F19" s="503">
        <f>SUMIF('자금실적 및 계획(원)USD_VND'!$D$4:$D$44,자금요약!$E19,'자금실적 및 계획(원)USD_VND'!$G$4:$G$44)*$B$38/100000000</f>
        <v>3.9883243165000004</v>
      </c>
      <c r="G19" s="503">
        <f>SUMIF('자금실적 및 계획(원)USD_VND'!$D$4:$D$44,자금요약!$E19,'자금실적 및 계획(원)USD_VND'!$I$4:$I$44)*$B$38/100000000</f>
        <v>6.0955018474999996</v>
      </c>
      <c r="H19" s="503">
        <f>SUMIF('자금실적 및 계획(원)USD_VND'!$D$4:$D$44,자금요약!$E19,'자금실적 및 계획(원)USD_VND'!$K$4:$K$44)*$B$38/100000000</f>
        <v>3.5030303455</v>
      </c>
      <c r="I19" s="503">
        <f>SUMIF('자금실적 및 계획(원)USD_VND'!$D$4:$D$44,자금요약!$E19,'자금실적 및 계획(원)USD_VND'!$M$4:$M$44)*$B$38/100000000</f>
        <v>3.4829012100000001</v>
      </c>
      <c r="J19" s="503">
        <f>SUMIF('자금실적 및 계획(원)USD_VND'!$D$4:$D$44,자금요약!$E19,'자금실적 및 계획(원)USD_VND'!$O$4:$O$44)*$B$38/100000000</f>
        <v>3.7242551745000005</v>
      </c>
      <c r="K19" s="503">
        <f>SUMIF('자금실적 및 계획(원)USD_VND'!$D$4:$D$44,자금요약!$E19,'자금실적 및 계획(원)USD_VND'!$Q$4:$Q$44)*$B$38/100000000</f>
        <v>3.6955528585000001</v>
      </c>
      <c r="L19" s="503">
        <f>SUMIF('자금실적 및 계획(원)USD_VND'!$D$4:$D$44,자금요약!$E19,'자금실적 및 계획(원)USD_VND'!$S$4:$S$44)*$B$38/100000000</f>
        <v>7.0665461595000005</v>
      </c>
      <c r="M19" s="503">
        <f>SUMIF('자금실적 및 계획(원)USD_VND'!$D$4:$D$44,자금요약!$E19,'자금실적 및 계획(원)USD_VND'!$U$4:$U$44)*$B$38/100000000</f>
        <v>3.6958758185000002</v>
      </c>
      <c r="N19" s="503">
        <f>SUMIF('자금실적 및 계획(원)USD_VND'!$D$4:$D$44,자금요약!$E19,'자금실적 및 계획(원)USD_VND'!$W$4:$W$44)*$B$38/100000000</f>
        <v>4.1136716424999999</v>
      </c>
      <c r="O19" s="503">
        <f>SUMIF('자금실적 및 계획(원)USD_VND'!$D$4:$D$44,자금요약!$E19,'자금실적 및 계획(원)USD_VND'!$Y$4:$Y$44)*$B$38/100000000</f>
        <v>4.0787904470000003</v>
      </c>
      <c r="P19" s="503">
        <f>SUMIF('자금실적 및 계획(원)USD_VND'!$D$4:$D$44,자금요약!$E19,'자금실적 및 계획(원)USD_VND'!$AA$4:$AA$44)*$B$38/100000000</f>
        <v>3.7312053595000005</v>
      </c>
      <c r="Q19" s="503">
        <f>SUM(F19:P19)</f>
        <v>47.175655179500012</v>
      </c>
    </row>
    <row r="20" spans="2:17" ht="15">
      <c r="B20" s="513"/>
      <c r="C20" s="514"/>
      <c r="D20" s="704"/>
      <c r="E20" s="516" t="s">
        <v>751</v>
      </c>
      <c r="F20" s="517">
        <f>SUMIF('자금실적 및 계획(원)USD_VND'!$D$4:$D$44,자금요약!$E20,'자금실적 및 계획(원)USD_VND'!$G$4:$G$44)*$B$38/100000000</f>
        <v>0</v>
      </c>
      <c r="G20" s="517">
        <f>SUMIF('자금실적 및 계획(원)USD_VND'!$D$4:$D$44,자금요약!$E20,'자금실적 및 계획(원)USD_VND'!$I$4:$I$44)*$B$38/100000000</f>
        <v>0</v>
      </c>
      <c r="H20" s="517">
        <f>SUMIF('자금실적 및 계획(원)USD_VND'!$D$4:$D$44,자금요약!$E20,'자금실적 및 계획(원)USD_VND'!$K$4:$K$44)*$B$38/100000000</f>
        <v>0</v>
      </c>
      <c r="I20" s="517">
        <f>SUMIF('자금실적 및 계획(원)USD_VND'!$D$4:$D$44,자금요약!$E20,'자금실적 및 계획(원)USD_VND'!$M$4:$M$44)*$B$38/100000000</f>
        <v>0</v>
      </c>
      <c r="J20" s="517">
        <f>SUMIF('자금실적 및 계획(원)USD_VND'!$D$4:$D$44,자금요약!$E20,'자금실적 및 계획(원)USD_VND'!$O$4:$O$44)*$B$38/100000000</f>
        <v>0</v>
      </c>
      <c r="K20" s="517">
        <f>SUMIF('자금실적 및 계획(원)USD_VND'!$D$4:$D$44,자금요약!$E20,'자금실적 및 계획(원)USD_VND'!$Q$4:$Q$44)*$B$38/100000000</f>
        <v>0</v>
      </c>
      <c r="L20" s="517">
        <f>SUMIF('자금실적 및 계획(원)USD_VND'!$D$4:$D$44,자금요약!$E20,'자금실적 및 계획(원)USD_VND'!$S$4:$S$44)*$B$38/100000000</f>
        <v>0</v>
      </c>
      <c r="M20" s="517">
        <f>SUMIF('자금실적 및 계획(원)USD_VND'!$D$4:$D$44,자금요약!$E20,'자금실적 및 계획(원)USD_VND'!$U$4:$U$44)*$B$38/100000000</f>
        <v>0</v>
      </c>
      <c r="N20" s="517">
        <f>SUMIF('자금실적 및 계획(원)USD_VND'!$D$4:$D$44,자금요약!$E20,'자금실적 및 계획(원)USD_VND'!$W$4:$W$44)*$B$38/100000000</f>
        <v>0</v>
      </c>
      <c r="O20" s="517">
        <f>SUMIF('자금실적 및 계획(원)USD_VND'!$D$4:$D$44,자금요약!$E20,'자금실적 및 계획(원)USD_VND'!$Y$4:$Y$44)*$B$38/100000000</f>
        <v>0</v>
      </c>
      <c r="P20" s="517">
        <f>SUMIF('자금실적 및 계획(원)USD_VND'!$D$4:$D$44,자금요약!$E20,'자금실적 및 계획(원)USD_VND'!$AA$4:$AA$44)*$B$38/100000000</f>
        <v>0</v>
      </c>
      <c r="Q20" s="517">
        <f>SUM(F20:P20)</f>
        <v>0</v>
      </c>
    </row>
    <row r="21" spans="2:17" ht="15">
      <c r="B21" s="513"/>
      <c r="C21" s="514"/>
      <c r="D21" s="705"/>
      <c r="E21" s="518" t="s">
        <v>743</v>
      </c>
      <c r="F21" s="505">
        <f t="shared" ref="F21" si="19">SUM(F18:F20)</f>
        <v>29.536098055</v>
      </c>
      <c r="G21" s="505">
        <f t="shared" ref="G21:H21" si="20">SUM(G18:G20)</f>
        <v>148.63038411700001</v>
      </c>
      <c r="H21" s="505">
        <f t="shared" si="20"/>
        <v>109.37152151049999</v>
      </c>
      <c r="I21" s="505">
        <f t="shared" ref="I21:M21" si="21">SUM(I18:I20)</f>
        <v>86.661322548450002</v>
      </c>
      <c r="J21" s="505">
        <f t="shared" si="21"/>
        <v>142.55796796327488</v>
      </c>
      <c r="K21" s="505">
        <f t="shared" si="21"/>
        <v>114.19946591992502</v>
      </c>
      <c r="L21" s="505">
        <f t="shared" si="21"/>
        <v>164.00060884350003</v>
      </c>
      <c r="M21" s="505">
        <f t="shared" si="21"/>
        <v>144.22001038130014</v>
      </c>
      <c r="N21" s="505">
        <f t="shared" ref="N21:O21" si="22">SUM(N18:N20)</f>
        <v>159.86031418850001</v>
      </c>
      <c r="O21" s="505">
        <f t="shared" si="22"/>
        <v>156.45028133949998</v>
      </c>
      <c r="P21" s="505">
        <f t="shared" ref="P21" si="23">SUM(P18:P20)</f>
        <v>160.87683012242491</v>
      </c>
      <c r="Q21" s="505">
        <f>SUM(Q18:Q20)</f>
        <v>1416.3648049893748</v>
      </c>
    </row>
    <row r="22" spans="2:17" ht="15">
      <c r="B22" s="513"/>
      <c r="C22" s="514"/>
      <c r="D22" s="710" t="s">
        <v>744</v>
      </c>
      <c r="E22" s="512" t="s">
        <v>752</v>
      </c>
      <c r="F22" s="499">
        <f>SUMIF('자금실적 및 계획(원)USD_VND'!$D$4:$D$44,자금요약!$E22,'자금실적 및 계획(원)USD_VND'!$G$4:$G$44)*$B$38/100000000</f>
        <v>46.483326411224994</v>
      </c>
      <c r="G22" s="499">
        <f>SUMIF('자금실적 및 계획(원)USD_VND'!$D$4:$D$44,자금요약!$E22,'자금실적 및 계획(원)USD_VND'!$I$4:$I$44)*$B$38/100000000</f>
        <v>112.76134660522503</v>
      </c>
      <c r="H22" s="499">
        <f>SUMIF('자금실적 및 계획(원)USD_VND'!$D$4:$D$44,자금요약!$E22,'자금실적 및 계획(원)USD_VND'!$K$4:$K$44)*$B$38/100000000</f>
        <v>31.388013267000002</v>
      </c>
      <c r="I22" s="499">
        <f>SUMIF('자금실적 및 계획(원)USD_VND'!$D$4:$D$44,자금요약!$E22,'자금실적 및 계획(원)USD_VND'!$M$4:$M$44)*$B$38/100000000</f>
        <v>16.755820145000001</v>
      </c>
      <c r="J22" s="499">
        <f>SUMIF('자금실적 및 계획(원)USD_VND'!$D$4:$D$44,자금요약!$E22,'자금실적 및 계획(원)USD_VND'!$O$4:$O$44)*$B$38/100000000</f>
        <v>8.8441778635000006</v>
      </c>
      <c r="K22" s="499">
        <f>SUMIF('자금실적 및 계획(원)USD_VND'!$D$4:$D$44,자금요약!$E22,'자금실적 및 계획(원)USD_VND'!$Q$4:$Q$44)*$B$38/100000000</f>
        <v>14.078214033000002</v>
      </c>
      <c r="L22" s="499">
        <f>SUMIF('자금실적 및 계획(원)USD_VND'!$D$4:$D$44,자금요약!$E22,'자금실적 및 계획(원)USD_VND'!$S$4:$S$44)*$B$38/100000000</f>
        <v>2.0319374875</v>
      </c>
      <c r="M22" s="499">
        <f>SUMIF('자금실적 및 계획(원)USD_VND'!$D$4:$D$44,자금요약!$E22,'자금실적 및 계획(원)USD_VND'!$U$4:$U$44)*$B$38/100000000</f>
        <v>0.3502019985</v>
      </c>
      <c r="N22" s="499">
        <f>SUMIF('자금실적 및 계획(원)USD_VND'!$D$4:$D$44,자금요약!$E22,'자금실적 및 계획(원)USD_VND'!$W$4:$W$44)*$B$38/100000000</f>
        <v>1.3152663080000002</v>
      </c>
      <c r="O22" s="499">
        <f>SUMIF('자금실적 및 계획(원)USD_VND'!$D$4:$D$44,자금요약!$E22,'자금실적 및 계획(원)USD_VND'!$Y$4:$Y$44)*$B$38/100000000</f>
        <v>1.7809645245000001</v>
      </c>
      <c r="P22" s="499">
        <f>SUMIF('자금실적 및 계획(원)USD_VND'!$D$4:$D$44,자금요약!$E22,'자금실적 및 계획(원)USD_VND'!$AA$4:$AA$44)*$B$38/100000000</f>
        <v>1.9479543195000002</v>
      </c>
      <c r="Q22" s="499">
        <f>SUM(F22:P22)</f>
        <v>237.73722296295</v>
      </c>
    </row>
    <row r="23" spans="2:17" ht="15">
      <c r="B23" s="513"/>
      <c r="C23" s="514"/>
      <c r="D23" s="704"/>
      <c r="E23" s="519" t="s">
        <v>77</v>
      </c>
      <c r="F23" s="507">
        <f>SUMIF('자금실적 및 계획(원)USD_VND'!$D$4:$D$44,자금요약!$E23,'자금실적 및 계획(원)USD_VND'!$G$4:$G$44)*$B$38/100000000</f>
        <v>0</v>
      </c>
      <c r="G23" s="507">
        <f>SUMIF('자금실적 및 계획(원)USD_VND'!$D$4:$D$44,자금요약!$E23,'자금실적 및 계획(원)USD_VND'!$I$4:$I$44)*$B$38/100000000</f>
        <v>0</v>
      </c>
      <c r="H23" s="507">
        <f>SUMIF('자금실적 및 계획(원)USD_VND'!$D$4:$D$44,자금요약!$E23,'자금실적 및 계획(원)USD_VND'!$K$4:$K$44)*$B$38/100000000</f>
        <v>0</v>
      </c>
      <c r="I23" s="507">
        <f>SUMIF('자금실적 및 계획(원)USD_VND'!$D$4:$D$44,자금요약!$E23,'자금실적 및 계획(원)USD_VND'!$M$4:$M$44)*$B$38/100000000</f>
        <v>0</v>
      </c>
      <c r="J23" s="507">
        <f>SUMIF('자금실적 및 계획(원)USD_VND'!$D$4:$D$44,자금요약!$E23,'자금실적 및 계획(원)USD_VND'!$O$4:$O$44)*$B$38/100000000</f>
        <v>0</v>
      </c>
      <c r="K23" s="507">
        <f>SUMIF('자금실적 및 계획(원)USD_VND'!$D$4:$D$44,자금요약!$E23,'자금실적 및 계획(원)USD_VND'!$Q$4:$Q$44)*$B$38/100000000</f>
        <v>0</v>
      </c>
      <c r="L23" s="507">
        <f>SUMIF('자금실적 및 계획(원)USD_VND'!$D$4:$D$44,자금요약!$E23,'자금실적 및 계획(원)USD_VND'!$S$4:$S$44)*$B$38/100000000</f>
        <v>0</v>
      </c>
      <c r="M23" s="507">
        <f>SUMIF('자금실적 및 계획(원)USD_VND'!$D$4:$D$44,자금요약!$E23,'자금실적 및 계획(원)USD_VND'!$U$4:$U$44)*$B$38/100000000</f>
        <v>0</v>
      </c>
      <c r="N23" s="507">
        <f>SUMIF('자금실적 및 계획(원)USD_VND'!$D$4:$D$44,자금요약!$E23,'자금실적 및 계획(원)USD_VND'!$W$4:$W$44)*$B$38/100000000</f>
        <v>0</v>
      </c>
      <c r="O23" s="507">
        <f>SUMIF('자금실적 및 계획(원)USD_VND'!$D$4:$D$44,자금요약!$E23,'자금실적 및 계획(원)USD_VND'!$Y$4:$Y$44)*$B$38/100000000</f>
        <v>0</v>
      </c>
      <c r="P23" s="507">
        <f>SUMIF('자금실적 및 계획(원)USD_VND'!$D$4:$D$44,자금요약!$E23,'자금실적 및 계획(원)USD_VND'!$AA$4:$AA$44)*$B$38/100000000</f>
        <v>67.779404685499998</v>
      </c>
      <c r="Q23" s="507">
        <f>SUM(F23:P23)</f>
        <v>67.779404685499998</v>
      </c>
    </row>
    <row r="24" spans="2:17" ht="15">
      <c r="B24" s="513"/>
      <c r="C24" s="514"/>
      <c r="D24" s="704"/>
      <c r="E24" s="515" t="s">
        <v>753</v>
      </c>
      <c r="F24" s="503">
        <f>SUMIF('자금실적 및 계획(원)USD_VND'!$D$4:$D$44,자금요약!$E24,'자금실적 및 계획(원)USD_VND'!$G$4:$G$44)*$B$38/100000000</f>
        <v>0.51301792900000009</v>
      </c>
      <c r="G24" s="503">
        <f>SUMIF('자금실적 및 계획(원)USD_VND'!$D$4:$D$44,자금요약!$E24,'자금실적 및 계획(원)USD_VND'!$I$4:$I$44)*$B$38/100000000</f>
        <v>0.67157582400000004</v>
      </c>
      <c r="H24" s="503">
        <f>SUMIF('자금실적 및 계획(원)USD_VND'!$D$4:$D$44,자금요약!$E24,'자금실적 및 계획(원)USD_VND'!$K$4:$K$44)*$B$38/100000000</f>
        <v>0.91934564850000011</v>
      </c>
      <c r="I24" s="503">
        <f>SUMIF('자금실적 및 계획(원)USD_VND'!$D$4:$D$44,자금요약!$E24,'자금실적 및 계획(원)USD_VND'!$M$4:$M$44)*$B$38/100000000</f>
        <v>0.52819791849999997</v>
      </c>
      <c r="J24" s="503">
        <f>SUMIF('자금실적 및 계획(원)USD_VND'!$D$4:$D$44,자금요약!$E24,'자금실적 및 계획(원)USD_VND'!$O$4:$O$44)*$B$38/100000000</f>
        <v>0.91736385300000012</v>
      </c>
      <c r="K24" s="503">
        <f>SUMIF('자금실적 및 계획(원)USD_VND'!$D$4:$D$44,자금요약!$E24,'자금실적 및 계획(원)USD_VND'!$Q$4:$Q$44)*$B$38/100000000</f>
        <v>0.41990692150000009</v>
      </c>
      <c r="L24" s="503">
        <f>SUMIF('자금실적 및 계획(원)USD_VND'!$D$4:$D$44,자금요약!$E24,'자금실적 및 계획(원)USD_VND'!$S$4:$S$44)*$B$38/100000000</f>
        <v>0.95052598600000004</v>
      </c>
      <c r="M24" s="503">
        <f>SUMIF('자금실적 및 계획(원)USD_VND'!$D$4:$D$44,자금요약!$E24,'자금실적 및 계획(원)USD_VND'!$U$4:$U$44)*$B$38/100000000</f>
        <v>1.1122295830000002</v>
      </c>
      <c r="N24" s="503">
        <f>SUMIF('자금실적 및 계획(원)USD_VND'!$D$4:$D$44,자금요약!$E24,'자금실적 및 계획(원)USD_VND'!$W$4:$W$44)*$B$38/100000000</f>
        <v>0.398749941</v>
      </c>
      <c r="O24" s="503">
        <f>SUMIF('자금실적 및 계획(원)USD_VND'!$D$4:$D$44,자금요약!$E24,'자금실적 및 계획(원)USD_VND'!$Y$4:$Y$44)*$B$38/100000000</f>
        <v>0.59444764000000005</v>
      </c>
      <c r="P24" s="503">
        <f>SUMIF('자금실적 및 계획(원)USD_VND'!$D$4:$D$44,자금요약!$E24,'자금실적 및 계획(원)USD_VND'!$AA$4:$AA$44)*$B$38/100000000</f>
        <v>2.3036355865</v>
      </c>
      <c r="Q24" s="503">
        <f>SUM(F24:P24)</f>
        <v>9.3289968310000013</v>
      </c>
    </row>
    <row r="25" spans="2:17" ht="15">
      <c r="B25" s="513"/>
      <c r="C25" s="514"/>
      <c r="D25" s="704"/>
      <c r="E25" s="515" t="s">
        <v>754</v>
      </c>
      <c r="F25" s="503">
        <f>SUMIF('자금실적 및 계획(원)USD_VND'!$D$4:$D$44,자금요약!$E25,'자금실적 및 계획(원)USD_VND'!$G$4:$G$44)*$B$38/100000000</f>
        <v>10.344964728500001</v>
      </c>
      <c r="G25" s="503">
        <f>SUMIF('자금실적 및 계획(원)USD_VND'!$D$4:$D$44,자금요약!$E25,'자금실적 및 계획(원)USD_VND'!$I$4:$I$44)*$B$38/100000000</f>
        <v>21.832317194000002</v>
      </c>
      <c r="H25" s="503">
        <f>SUMIF('자금실적 및 계획(원)USD_VND'!$D$4:$D$44,자금요약!$E25,'자금실적 및 계획(원)USD_VND'!$K$4:$K$44)*$B$38/100000000</f>
        <v>15.480084236500002</v>
      </c>
      <c r="I25" s="503">
        <f>SUMIF('자금실적 및 계획(원)USD_VND'!$D$4:$D$44,자금요약!$E25,'자금실적 및 계획(원)USD_VND'!$M$4:$M$44)*$B$38/100000000</f>
        <v>13.202148229000001</v>
      </c>
      <c r="J25" s="503">
        <f>SUMIF('자금실적 및 계획(원)USD_VND'!$D$4:$D$44,자금요약!$E25,'자금실적 및 계획(원)USD_VND'!$O$4:$O$44)*$B$38/100000000</f>
        <v>12.620660407000001</v>
      </c>
      <c r="K25" s="503">
        <f>SUMIF('자금실적 및 계획(원)USD_VND'!$D$4:$D$44,자금요약!$E25,'자금실적 및 계획(원)USD_VND'!$Q$4:$Q$44)*$B$38/100000000</f>
        <v>13.166531307</v>
      </c>
      <c r="L25" s="503">
        <f>SUMIF('자금실적 및 계획(원)USD_VND'!$D$4:$D$44,자금요약!$E25,'자금실적 및 계획(원)USD_VND'!$S$4:$S$44)*$B$38/100000000</f>
        <v>19.457574371500002</v>
      </c>
      <c r="M25" s="503">
        <f>SUMIF('자금실적 및 계획(원)USD_VND'!$D$4:$D$44,자금요약!$E25,'자금실적 및 계획(원)USD_VND'!$U$4:$U$44)*$B$38/100000000</f>
        <v>12.5443509975</v>
      </c>
      <c r="N25" s="503">
        <f>SUMIF('자금실적 및 계획(원)USD_VND'!$D$4:$D$44,자금요약!$E25,'자금실적 및 계획(원)USD_VND'!$W$4:$W$44)*$B$38/100000000</f>
        <v>6.2368787330000011</v>
      </c>
      <c r="O25" s="503">
        <f>SUMIF('자금실적 및 계획(원)USD_VND'!$D$4:$D$44,자금요약!$E25,'자금실적 및 계획(원)USD_VND'!$Y$4:$Y$44)*$B$38/100000000</f>
        <v>2.8313663920000001</v>
      </c>
      <c r="P25" s="503">
        <f>SUMIF('자금실적 및 계획(원)USD_VND'!$D$4:$D$44,자금요약!$E25,'자금실적 및 계획(원)USD_VND'!$AA$4:$AA$44)*$B$38/100000000</f>
        <v>7.3427688409999998</v>
      </c>
      <c r="Q25" s="503">
        <f>SUM(F25:P25)</f>
        <v>135.05964543700003</v>
      </c>
    </row>
    <row r="26" spans="2:17" ht="15">
      <c r="B26" s="513"/>
      <c r="C26" s="514"/>
      <c r="D26" s="704"/>
      <c r="E26" s="516" t="s">
        <v>755</v>
      </c>
      <c r="F26" s="517">
        <f>SUMIF('자금실적 및 계획(원)USD_VND'!$D$4:$D$44,자금요약!$E26,'자금실적 및 계획(원)USD_VND'!$G$4:$G$44)*$B$38/100000000</f>
        <v>4.8469852970000007</v>
      </c>
      <c r="G26" s="517">
        <f>SUMIF('자금실적 및 계획(원)USD_VND'!$D$4:$D$44,자금요약!$E26,'자금실적 및 계획(원)USD_VND'!$I$4:$I$44)*$B$38/100000000</f>
        <v>11.946300309000002</v>
      </c>
      <c r="H26" s="517">
        <f>SUMIF('자금실적 및 계획(원)USD_VND'!$D$4:$D$44,자금요약!$E26,'자금실적 및 계획(원)USD_VND'!$K$4:$K$44)*$B$38/100000000</f>
        <v>7.5291612675000001</v>
      </c>
      <c r="I26" s="517">
        <f>SUMIF('자금실적 및 계획(원)USD_VND'!$D$4:$D$44,자금요약!$E26,'자금실적 및 계획(원)USD_VND'!$M$4:$M$44)*$B$38/100000000</f>
        <v>6.3066923105000008</v>
      </c>
      <c r="J26" s="517">
        <f>SUMIF('자금실적 및 계획(원)USD_VND'!$D$4:$D$44,자금요약!$E26,'자금실적 및 계획(원)USD_VND'!$O$4:$O$44)*$B$38/100000000</f>
        <v>5.0576353555000004</v>
      </c>
      <c r="K26" s="517">
        <f>SUMIF('자금실적 및 계획(원)USD_VND'!$D$4:$D$44,자금요약!$E26,'자금실적 및 계획(원)USD_VND'!$Q$4:$Q$44)*$B$38/100000000</f>
        <v>5.9893906934999999</v>
      </c>
      <c r="L26" s="517">
        <f>SUMIF('자금실적 및 계획(원)USD_VND'!$D$4:$D$44,자금요약!$E26,'자금실적 및 계획(원)USD_VND'!$S$4:$S$44)*$B$38/100000000</f>
        <v>7.6961924515000009</v>
      </c>
      <c r="M26" s="517">
        <f>SUMIF('자금실적 및 계획(원)USD_VND'!$D$4:$D$44,자금요약!$E26,'자금실적 및 계획(원)USD_VND'!$U$4:$U$44)*$B$38/100000000</f>
        <v>5.5338718945000007</v>
      </c>
      <c r="N26" s="517">
        <f>SUMIF('자금실적 및 계획(원)USD_VND'!$D$4:$D$44,자금요약!$E26,'자금실적 및 계획(원)USD_VND'!$W$4:$W$44)*$B$38/100000000</f>
        <v>6.8524517965000014</v>
      </c>
      <c r="O26" s="517">
        <f>SUMIF('자금실적 및 계획(원)USD_VND'!$D$4:$D$44,자금요약!$E26,'자금실적 및 계획(원)USD_VND'!$Y$4:$Y$44)*$B$38/100000000</f>
        <v>6.2126775295000005</v>
      </c>
      <c r="P26" s="517">
        <f>SUMIF('자금실적 및 계획(원)USD_VND'!$D$4:$D$44,자금요약!$E26,'자금실적 및 계획(원)USD_VND'!$AA$4:$AA$44)*$B$38/100000000</f>
        <v>4.9749513185000005</v>
      </c>
      <c r="Q26" s="517">
        <f>SUM(F26:P26)</f>
        <v>72.946310223500021</v>
      </c>
    </row>
    <row r="27" spans="2:17" ht="15">
      <c r="B27" s="513"/>
      <c r="C27" s="514"/>
      <c r="D27" s="705"/>
      <c r="E27" s="518" t="s">
        <v>743</v>
      </c>
      <c r="F27" s="505">
        <f t="shared" ref="F27" si="24">SUM(F22:F26)</f>
        <v>62.188294365725</v>
      </c>
      <c r="G27" s="505">
        <f t="shared" ref="G27:H27" si="25">SUM(G22:G26)</f>
        <v>147.21153993222504</v>
      </c>
      <c r="H27" s="505">
        <f t="shared" si="25"/>
        <v>55.31660441950001</v>
      </c>
      <c r="I27" s="505">
        <f t="shared" ref="I27:J27" si="26">SUM(I22:I26)</f>
        <v>36.792858602999999</v>
      </c>
      <c r="J27" s="505">
        <f t="shared" si="26"/>
        <v>27.439837479000001</v>
      </c>
      <c r="K27" s="505">
        <f t="shared" ref="K27:L27" si="27">SUM(K22:K26)</f>
        <v>33.654042955000001</v>
      </c>
      <c r="L27" s="505">
        <f t="shared" si="27"/>
        <v>30.136230296500003</v>
      </c>
      <c r="M27" s="505">
        <f t="shared" ref="M27:N27" si="28">SUM(M22:M26)</f>
        <v>19.540654473500002</v>
      </c>
      <c r="N27" s="505">
        <f t="shared" si="28"/>
        <v>14.803346778500003</v>
      </c>
      <c r="O27" s="505">
        <f t="shared" ref="O27:P27" si="29">SUM(O22:O26)</f>
        <v>11.419456086</v>
      </c>
      <c r="P27" s="505">
        <f t="shared" si="29"/>
        <v>84.348714750999989</v>
      </c>
      <c r="Q27" s="505">
        <f>SUM(Q22:Q26)</f>
        <v>522.8515801399501</v>
      </c>
    </row>
    <row r="28" spans="2:17" ht="15">
      <c r="B28" s="520"/>
      <c r="C28" s="521"/>
      <c r="D28" s="708" t="s">
        <v>747</v>
      </c>
      <c r="E28" s="709"/>
      <c r="F28" s="505">
        <f t="shared" ref="F28" si="30">+F21+F27</f>
        <v>91.724392420724996</v>
      </c>
      <c r="G28" s="505">
        <f t="shared" ref="G28:H28" si="31">+G21+G27</f>
        <v>295.84192404922504</v>
      </c>
      <c r="H28" s="505">
        <f t="shared" si="31"/>
        <v>164.68812593000001</v>
      </c>
      <c r="I28" s="505">
        <f t="shared" ref="I28:J28" si="32">+I21+I27</f>
        <v>123.45418115145</v>
      </c>
      <c r="J28" s="505">
        <f t="shared" si="32"/>
        <v>169.99780544227488</v>
      </c>
      <c r="K28" s="505">
        <f t="shared" ref="K28:L28" si="33">+K21+K27</f>
        <v>147.85350887492501</v>
      </c>
      <c r="L28" s="505">
        <f t="shared" si="33"/>
        <v>194.13683914000003</v>
      </c>
      <c r="M28" s="505">
        <f t="shared" ref="M28:N28" si="34">+M21+M27</f>
        <v>163.76066485480015</v>
      </c>
      <c r="N28" s="505">
        <f t="shared" si="34"/>
        <v>174.66366096700003</v>
      </c>
      <c r="O28" s="505">
        <f t="shared" ref="O28:P28" si="35">+O21+O27</f>
        <v>167.86973742549998</v>
      </c>
      <c r="P28" s="505">
        <f t="shared" si="35"/>
        <v>245.22554487342489</v>
      </c>
      <c r="Q28" s="505">
        <f>+Q21+Q27</f>
        <v>1939.2163851293249</v>
      </c>
    </row>
    <row r="29" spans="2:17" ht="15">
      <c r="B29" s="496" t="s">
        <v>756</v>
      </c>
      <c r="C29" s="497"/>
      <c r="D29" s="711" t="s">
        <v>736</v>
      </c>
      <c r="E29" s="712"/>
      <c r="F29" s="522">
        <f t="shared" ref="F29:K29" si="36">+F5+F17-F28</f>
        <v>35.406690319175027</v>
      </c>
      <c r="G29" s="522">
        <f t="shared" si="36"/>
        <v>34.810373294950011</v>
      </c>
      <c r="H29" s="522">
        <f t="shared" si="36"/>
        <v>61.946089794950041</v>
      </c>
      <c r="I29" s="522">
        <f t="shared" si="36"/>
        <v>60.542228363500016</v>
      </c>
      <c r="J29" s="522">
        <f t="shared" si="36"/>
        <v>73.914211272225174</v>
      </c>
      <c r="K29" s="522">
        <f t="shared" si="36"/>
        <v>83.966798101800123</v>
      </c>
      <c r="L29" s="522">
        <f t="shared" ref="L29:Q29" si="37">+L5+L17-L28</f>
        <v>83.847773535300092</v>
      </c>
      <c r="M29" s="522">
        <f t="shared" si="37"/>
        <v>85.455819422499985</v>
      </c>
      <c r="N29" s="522">
        <f t="shared" si="37"/>
        <v>126.326062834</v>
      </c>
      <c r="O29" s="522">
        <f t="shared" si="37"/>
        <v>139.66773094200005</v>
      </c>
      <c r="P29" s="522">
        <f t="shared" si="37"/>
        <v>153.9062936550751</v>
      </c>
      <c r="Q29" s="522">
        <f t="shared" si="37"/>
        <v>153.99246457807476</v>
      </c>
    </row>
    <row r="30" spans="2:17" ht="15">
      <c r="B30" s="490"/>
      <c r="C30" s="491"/>
      <c r="D30" s="700" t="s">
        <v>737</v>
      </c>
      <c r="E30" s="701"/>
      <c r="F30" s="492">
        <f t="shared" ref="F30" si="38">+F6+F13-F23</f>
        <v>69.711102820999997</v>
      </c>
      <c r="G30" s="492">
        <f t="shared" ref="G30:H30" si="39">+G6+G13-G23</f>
        <v>207.58611335250001</v>
      </c>
      <c r="H30" s="492">
        <f t="shared" si="39"/>
        <v>207.58611335250001</v>
      </c>
      <c r="I30" s="492">
        <f t="shared" ref="I30:J30" si="40">+I6+I13-I23</f>
        <v>207.58611335250001</v>
      </c>
      <c r="J30" s="492">
        <f t="shared" si="40"/>
        <v>207.58611335250001</v>
      </c>
      <c r="K30" s="492">
        <f t="shared" ref="K30:L30" si="41">+K6+K13-K23</f>
        <v>207.58611335250001</v>
      </c>
      <c r="L30" s="492">
        <f t="shared" si="41"/>
        <v>207.58611335250001</v>
      </c>
      <c r="M30" s="492">
        <f t="shared" ref="M30:N30" si="42">+M6+M13-M23</f>
        <v>207.58611335250001</v>
      </c>
      <c r="N30" s="492">
        <f t="shared" si="42"/>
        <v>207.58611335250001</v>
      </c>
      <c r="O30" s="492">
        <f t="shared" ref="O30:P30" si="43">+O6+O13-O23</f>
        <v>207.58611335250001</v>
      </c>
      <c r="P30" s="492">
        <f t="shared" si="43"/>
        <v>207.480622275</v>
      </c>
      <c r="Q30" s="492">
        <f>+Q6+Q13-Q23</f>
        <v>207.480622275</v>
      </c>
    </row>
    <row r="31" spans="2:17" ht="15">
      <c r="B31" s="523"/>
      <c r="C31" s="524"/>
      <c r="D31" s="706" t="s">
        <v>39</v>
      </c>
      <c r="E31" s="707"/>
      <c r="F31" s="525">
        <f t="shared" ref="F31" si="44">+F29-F30</f>
        <v>-34.30441250182497</v>
      </c>
      <c r="G31" s="525">
        <f t="shared" ref="G31" si="45">+G29-G30</f>
        <v>-172.77574005755</v>
      </c>
      <c r="H31" s="525">
        <f t="shared" ref="H31:M31" si="46">+H29-H30</f>
        <v>-145.64002355754997</v>
      </c>
      <c r="I31" s="525">
        <f t="shared" si="46"/>
        <v>-147.04388498899999</v>
      </c>
      <c r="J31" s="525">
        <f t="shared" si="46"/>
        <v>-133.67190208027483</v>
      </c>
      <c r="K31" s="525">
        <f t="shared" si="46"/>
        <v>-123.61931525069988</v>
      </c>
      <c r="L31" s="525">
        <f t="shared" si="46"/>
        <v>-123.73833981719991</v>
      </c>
      <c r="M31" s="525">
        <f t="shared" si="46"/>
        <v>-122.13029393000002</v>
      </c>
      <c r="N31" s="525">
        <f t="shared" ref="N31:O31" si="47">+N29-N30</f>
        <v>-81.260050518500009</v>
      </c>
      <c r="O31" s="525">
        <f t="shared" si="47"/>
        <v>-67.918382410499959</v>
      </c>
      <c r="P31" s="525">
        <f t="shared" ref="P31" si="48">+P29-P30</f>
        <v>-53.574328619924898</v>
      </c>
      <c r="Q31" s="525">
        <f t="shared" ref="Q31" si="49">+Q29-Q30</f>
        <v>-53.488157696925242</v>
      </c>
    </row>
    <row r="32" spans="2:17" ht="15">
      <c r="B32" s="526"/>
      <c r="C32" s="527"/>
      <c r="D32" s="528"/>
      <c r="E32" s="529" t="s">
        <v>757</v>
      </c>
      <c r="F32" s="530">
        <f t="shared" ref="F32" si="50">+F31-F7</f>
        <v>-2.8796636022249871</v>
      </c>
      <c r="G32" s="530">
        <f t="shared" ref="G32:H32" si="51">+G31-G7</f>
        <v>-138.47132755572503</v>
      </c>
      <c r="H32" s="530">
        <f t="shared" si="51"/>
        <v>27.136759984000008</v>
      </c>
      <c r="I32" s="530">
        <f t="shared" ref="I32:Q32" si="52">+I31-I7</f>
        <v>-1.4038614314499966</v>
      </c>
      <c r="J32" s="530">
        <f t="shared" si="52"/>
        <v>13.371982908725158</v>
      </c>
      <c r="K32" s="530">
        <f t="shared" si="52"/>
        <v>10.137714268574967</v>
      </c>
      <c r="L32" s="530">
        <f t="shared" si="52"/>
        <v>-0.11902456650003046</v>
      </c>
      <c r="M32" s="530">
        <f t="shared" si="52"/>
        <v>1.6080458871998786</v>
      </c>
      <c r="N32" s="530">
        <f t="shared" ref="N32:O32" si="53">+N31-N7</f>
        <v>40.870243411499999</v>
      </c>
      <c r="O32" s="530">
        <f t="shared" si="53"/>
        <v>13.341668108000036</v>
      </c>
      <c r="P32" s="530">
        <f t="shared" ref="P32" si="54">+P31-P7</f>
        <v>14.344053790575089</v>
      </c>
      <c r="Q32" s="530">
        <f t="shared" si="52"/>
        <v>-22.063408797325259</v>
      </c>
    </row>
    <row r="33" spans="2:17" ht="15"/>
    <row r="34" spans="2:17" ht="15">
      <c r="B34" s="531" t="s">
        <v>748</v>
      </c>
      <c r="C34" s="531"/>
      <c r="D34" s="532"/>
      <c r="E34" s="533" t="s">
        <v>89</v>
      </c>
      <c r="F34" s="534">
        <f>SUMIF('자금실적 및 계획(원)USD_VND'!$C$4:$C$44,자금요약!$E34,'자금실적 및 계획(원)USD_VND'!$G$4:$G$44)*$B$38/100000000</f>
        <v>0</v>
      </c>
      <c r="G34" s="534">
        <f>SUMIF('자금실적 및 계획(원)USD_VND'!$C$4:$C$44,자금요약!$E34,'자금실적 및 계획(원)USD_VND'!$G$4:$G$44)*$B$38/100000000</f>
        <v>0</v>
      </c>
      <c r="H34" s="534">
        <f>SUMIF('자금실적 및 계획(원)USD_VND'!$C$4:$C$44,자금요약!$E34,'자금실적 및 계획(원)USD_VND'!$G$4:$G$44)*$B$38/100000000</f>
        <v>0</v>
      </c>
      <c r="I34" s="534">
        <f>SUMIF('자금실적 및 계획(원)USD_VND'!$C$4:$C$44,자금요약!$E34,'자금실적 및 계획(원)USD_VND'!$G$4:$G$44)*$B$38/100000000</f>
        <v>0</v>
      </c>
      <c r="J34" s="534">
        <f>SUMIF('자금실적 및 계획(원)USD_VND'!$C$4:$C$44,자금요약!$E34,'자금실적 및 계획(원)USD_VND'!$G$4:$G$44)*$B$38/100000000</f>
        <v>0</v>
      </c>
      <c r="K34" s="534">
        <f>SUMIF('자금실적 및 계획(원)USD_VND'!$C$4:$C$44,자금요약!$E34,'자금실적 및 계획(원)USD_VND'!$G$4:$G$44)*$B$38/100000000</f>
        <v>0</v>
      </c>
      <c r="L34" s="534">
        <f>SUMIF('자금실적 및 계획(원)USD_VND'!$C$4:$C$44,자금요약!$E34,'자금실적 및 계획(원)USD_VND'!$G$4:$G$44)*$B$38/100000000</f>
        <v>0</v>
      </c>
      <c r="M34" s="534">
        <f>SUMIF('자금실적 및 계획(원)USD_VND'!$C$4:$C$44,자금요약!$E34,'자금실적 및 계획(원)USD_VND'!$G$4:$G$44)*$B$38/100000000</f>
        <v>0</v>
      </c>
      <c r="N34" s="534">
        <f>SUMIF('자금실적 및 계획(원)USD_VND'!$C$4:$C$44,자금요약!$E34,'자금실적 및 계획(원)USD_VND'!$G$4:$G$44)*$B$38/100000000</f>
        <v>0</v>
      </c>
      <c r="O34" s="534">
        <f>SUMIF('자금실적 및 계획(원)USD_VND'!$C$4:$C$44,자금요약!$E34,'자금실적 및 계획(원)USD_VND'!$G$4:$G$44)*$B$38/100000000</f>
        <v>0</v>
      </c>
      <c r="P34" s="534">
        <f>SUMIF('자금실적 및 계획(원)USD_VND'!$C$4:$C$44,자금요약!$E34,'자금실적 및 계획(원)USD_VND'!$G$4:$G$44)*$B$38/100000000</f>
        <v>0</v>
      </c>
      <c r="Q34" s="534">
        <f>SUM(F34:F34)</f>
        <v>0</v>
      </c>
    </row>
    <row r="35" spans="2:17" ht="15">
      <c r="B35" s="531" t="s">
        <v>748</v>
      </c>
      <c r="C35" s="531"/>
      <c r="D35" s="532"/>
      <c r="E35" s="535" t="s">
        <v>166</v>
      </c>
      <c r="F35" s="517">
        <f>SUMIF('자금실적 및 계획(원)USD_VND'!$C$4:$C$44,자금요약!$E35,'자금실적 및 계획(원)USD_VND'!$G$4:$G$44)*$B$38/100000000</f>
        <v>0</v>
      </c>
      <c r="G35" s="517">
        <f>SUMIF('자금실적 및 계획(원)USD_VND'!$C$4:$C$44,자금요약!$E35,'자금실적 및 계획(원)USD_VND'!$G$4:$G$44)*$B$38/100000000</f>
        <v>0</v>
      </c>
      <c r="H35" s="517">
        <f>SUMIF('자금실적 및 계획(원)USD_VND'!$C$4:$C$44,자금요약!$E35,'자금실적 및 계획(원)USD_VND'!$G$4:$G$44)*$B$38/100000000</f>
        <v>0</v>
      </c>
      <c r="I35" s="517">
        <f>SUMIF('자금실적 및 계획(원)USD_VND'!$C$4:$C$44,자금요약!$E35,'자금실적 및 계획(원)USD_VND'!$G$4:$G$44)*$B$38/100000000</f>
        <v>0</v>
      </c>
      <c r="J35" s="517">
        <f>SUMIF('자금실적 및 계획(원)USD_VND'!$C$4:$C$44,자금요약!$E35,'자금실적 및 계획(원)USD_VND'!$G$4:$G$44)*$B$38/100000000</f>
        <v>0</v>
      </c>
      <c r="K35" s="517">
        <f>SUMIF('자금실적 및 계획(원)USD_VND'!$C$4:$C$44,자금요약!$E35,'자금실적 및 계획(원)USD_VND'!$G$4:$G$44)*$B$38/100000000</f>
        <v>0</v>
      </c>
      <c r="L35" s="517">
        <f>SUMIF('자금실적 및 계획(원)USD_VND'!$C$4:$C$44,자금요약!$E35,'자금실적 및 계획(원)USD_VND'!$G$4:$G$44)*$B$38/100000000</f>
        <v>0</v>
      </c>
      <c r="M35" s="517">
        <f>SUMIF('자금실적 및 계획(원)USD_VND'!$C$4:$C$44,자금요약!$E35,'자금실적 및 계획(원)USD_VND'!$G$4:$G$44)*$B$38/100000000</f>
        <v>0</v>
      </c>
      <c r="N35" s="517">
        <f>SUMIF('자금실적 및 계획(원)USD_VND'!$C$4:$C$44,자금요약!$E35,'자금실적 및 계획(원)USD_VND'!$G$4:$G$44)*$B$38/100000000</f>
        <v>0</v>
      </c>
      <c r="O35" s="517">
        <f>SUMIF('자금실적 및 계획(원)USD_VND'!$C$4:$C$44,자금요약!$E35,'자금실적 및 계획(원)USD_VND'!$G$4:$G$44)*$B$38/100000000</f>
        <v>0</v>
      </c>
      <c r="P35" s="517">
        <f>SUMIF('자금실적 및 계획(원)USD_VND'!$C$4:$C$44,자금요약!$E35,'자금실적 및 계획(원)USD_VND'!$G$4:$G$44)*$B$38/100000000</f>
        <v>0</v>
      </c>
      <c r="Q35" s="534">
        <f>SUM(F35:F35)</f>
        <v>0</v>
      </c>
    </row>
    <row r="36" spans="2:17" ht="15">
      <c r="I36" s="604"/>
      <c r="J36" s="604"/>
      <c r="K36" s="604"/>
      <c r="L36" s="604"/>
      <c r="M36" s="604"/>
      <c r="N36" s="604"/>
      <c r="O36" s="604"/>
      <c r="P36" s="604"/>
    </row>
    <row r="37" spans="2:17" ht="15">
      <c r="B37" s="484">
        <v>0.05</v>
      </c>
      <c r="G37" s="596"/>
      <c r="H37" s="596"/>
      <c r="I37" s="596"/>
      <c r="J37" s="596"/>
      <c r="K37" s="596"/>
      <c r="L37" s="596"/>
      <c r="M37" s="596"/>
      <c r="N37" s="596"/>
      <c r="O37" s="596"/>
      <c r="P37" s="596"/>
    </row>
    <row r="38" spans="2:17" ht="22.5" customHeight="1">
      <c r="B38" s="484">
        <v>0.05</v>
      </c>
      <c r="F38" s="68"/>
      <c r="G38" s="68"/>
      <c r="H38" s="68"/>
      <c r="I38" s="68"/>
      <c r="J38" s="68"/>
      <c r="K38" s="68"/>
      <c r="L38" s="68"/>
      <c r="M38" s="658"/>
      <c r="N38" s="658"/>
      <c r="O38" s="658"/>
      <c r="P38" s="658"/>
      <c r="Q38" s="68"/>
    </row>
    <row r="39" spans="2:17" ht="22.5" customHeight="1"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</row>
    <row r="40" spans="2:17" ht="22.5" customHeight="1">
      <c r="F40" s="537"/>
      <c r="G40" s="537"/>
      <c r="H40" s="537"/>
      <c r="I40" s="537"/>
      <c r="J40" s="537"/>
      <c r="K40" s="537"/>
      <c r="L40" s="537"/>
      <c r="M40" s="537"/>
      <c r="N40" s="537"/>
      <c r="O40" s="537"/>
      <c r="P40" s="537"/>
      <c r="Q40" s="537"/>
    </row>
    <row r="41" spans="2:17" ht="22.5" customHeight="1">
      <c r="F41" s="538"/>
      <c r="G41" s="538"/>
      <c r="H41" s="538"/>
      <c r="I41" s="538"/>
      <c r="J41" s="538"/>
      <c r="K41" s="538"/>
      <c r="L41" s="538"/>
      <c r="M41" s="538"/>
      <c r="N41" s="538"/>
      <c r="O41" s="538"/>
      <c r="P41" s="538"/>
      <c r="Q41" s="538"/>
    </row>
    <row r="42" spans="2:17" ht="22.5" customHeight="1"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</row>
    <row r="43" spans="2:17" ht="22.5" customHeight="1">
      <c r="F43" s="536"/>
      <c r="G43" s="536"/>
      <c r="H43" s="536"/>
      <c r="I43" s="536"/>
      <c r="J43" s="536"/>
      <c r="K43" s="536"/>
      <c r="L43" s="536"/>
      <c r="M43" s="536"/>
      <c r="N43" s="536"/>
      <c r="O43" s="536"/>
      <c r="P43" s="536"/>
      <c r="Q43" s="68"/>
    </row>
    <row r="44" spans="2:17" ht="22.5" customHeight="1"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</row>
    <row r="45" spans="2:17" ht="22.5" customHeight="1">
      <c r="F45" s="539"/>
      <c r="G45" s="539"/>
      <c r="H45" s="539"/>
      <c r="I45" s="539"/>
      <c r="J45" s="539"/>
      <c r="K45" s="539"/>
      <c r="L45" s="539"/>
      <c r="M45" s="539"/>
      <c r="N45" s="539"/>
      <c r="O45" s="539"/>
      <c r="P45" s="539"/>
    </row>
    <row r="48" spans="2:17" ht="22.5" customHeight="1">
      <c r="B48" t="s">
        <v>758</v>
      </c>
    </row>
    <row r="49" spans="2:2" ht="22.5" customHeight="1">
      <c r="B49" t="s">
        <v>759</v>
      </c>
    </row>
    <row r="50" spans="2:2" ht="22.5" customHeight="1">
      <c r="B50" t="s">
        <v>760</v>
      </c>
    </row>
    <row r="51" spans="2:2" ht="22.5" customHeight="1">
      <c r="B51" t="s">
        <v>761</v>
      </c>
    </row>
    <row r="52" spans="2:2" ht="22.5" customHeight="1">
      <c r="B52" t="s">
        <v>762</v>
      </c>
    </row>
    <row r="53" spans="2:2" ht="22.5" customHeight="1">
      <c r="B53" t="s">
        <v>763</v>
      </c>
    </row>
    <row r="54" spans="2:2" ht="22.5" customHeight="1">
      <c r="B54" t="s">
        <v>764</v>
      </c>
    </row>
    <row r="55" spans="2:2" ht="22.5" customHeight="1">
      <c r="B55" t="s">
        <v>765</v>
      </c>
    </row>
  </sheetData>
  <mergeCells count="13">
    <mergeCell ref="D31:E31"/>
    <mergeCell ref="D17:E17"/>
    <mergeCell ref="D18:D21"/>
    <mergeCell ref="D22:D27"/>
    <mergeCell ref="D28:E28"/>
    <mergeCell ref="D29:E29"/>
    <mergeCell ref="D30:E30"/>
    <mergeCell ref="D13:D16"/>
    <mergeCell ref="B4:E4"/>
    <mergeCell ref="D5:E5"/>
    <mergeCell ref="D6:E6"/>
    <mergeCell ref="D7:E7"/>
    <mergeCell ref="D8:D12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8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3"/>
  <sheetViews>
    <sheetView workbookViewId="0">
      <selection activeCell="M32" sqref="M32"/>
    </sheetView>
  </sheetViews>
  <sheetFormatPr defaultColWidth="9" defaultRowHeight="15"/>
  <cols>
    <col min="1" max="1" width="4.7109375" style="36" bestFit="1" customWidth="1"/>
    <col min="2" max="2" width="12.7109375" style="36" bestFit="1" customWidth="1"/>
    <col min="3" max="8" width="6.85546875" style="36" customWidth="1"/>
    <col min="9" max="9" width="7" style="36" customWidth="1"/>
    <col min="10" max="10" width="5.28515625" style="36" bestFit="1" customWidth="1"/>
    <col min="11" max="11" width="15" style="36" customWidth="1"/>
    <col min="12" max="12" width="7.42578125" style="36" customWidth="1"/>
    <col min="13" max="13" width="11" style="36" customWidth="1"/>
    <col min="14" max="14" width="5.28515625" style="36" bestFit="1" customWidth="1"/>
    <col min="15" max="15" width="11.7109375" style="36" bestFit="1" customWidth="1"/>
    <col min="16" max="16" width="7.42578125" style="36" customWidth="1"/>
    <col min="17" max="17" width="10.28515625" style="36" customWidth="1"/>
    <col min="18" max="16384" width="9" style="36"/>
  </cols>
  <sheetData>
    <row r="2" spans="1:20" ht="21">
      <c r="A2" s="757" t="s">
        <v>23</v>
      </c>
      <c r="B2" s="757"/>
      <c r="C2" s="758" t="s">
        <v>225</v>
      </c>
      <c r="D2" s="759"/>
      <c r="E2" s="758" t="s">
        <v>224</v>
      </c>
      <c r="F2" s="759"/>
      <c r="G2" s="757" t="s">
        <v>26</v>
      </c>
      <c r="H2" s="757"/>
      <c r="I2" s="35"/>
      <c r="J2" s="753" t="s">
        <v>42</v>
      </c>
      <c r="K2" s="754"/>
      <c r="L2" s="754"/>
      <c r="M2" s="755"/>
      <c r="N2" s="753" t="s">
        <v>179</v>
      </c>
      <c r="O2" s="754"/>
      <c r="P2" s="754"/>
      <c r="Q2" s="755"/>
    </row>
    <row r="3" spans="1:20" ht="14.25" customHeight="1">
      <c r="A3" s="757"/>
      <c r="B3" s="757"/>
      <c r="C3" s="158" t="s">
        <v>1</v>
      </c>
      <c r="D3" s="245" t="s">
        <v>25</v>
      </c>
      <c r="E3" s="158" t="s">
        <v>24</v>
      </c>
      <c r="F3" s="245" t="s">
        <v>25</v>
      </c>
      <c r="G3" s="245" t="s">
        <v>24</v>
      </c>
      <c r="H3" s="245" t="s">
        <v>25</v>
      </c>
      <c r="I3" s="37"/>
      <c r="J3" s="756" t="s">
        <v>23</v>
      </c>
      <c r="K3" s="756"/>
      <c r="L3" s="757" t="s">
        <v>45</v>
      </c>
      <c r="M3" s="757"/>
      <c r="N3" s="756" t="s">
        <v>23</v>
      </c>
      <c r="O3" s="756"/>
      <c r="P3" s="757" t="s">
        <v>44</v>
      </c>
      <c r="Q3" s="757"/>
    </row>
    <row r="4" spans="1:20" ht="16.5">
      <c r="A4" s="765" t="s">
        <v>40</v>
      </c>
      <c r="B4" s="81" t="s">
        <v>22</v>
      </c>
      <c r="C4" s="82" t="e">
        <f>+'자금실적 및 계획(원)USD_VND'!#REF!/1000000</f>
        <v>#REF!</v>
      </c>
      <c r="D4" s="141" t="e">
        <f>+KRW_VND!#REF!/100000000</f>
        <v>#REF!</v>
      </c>
      <c r="E4" s="149" t="e">
        <f>+'자금실적 및 계획(원)USD_VND'!#REF!/1000000</f>
        <v>#REF!</v>
      </c>
      <c r="F4" s="150" t="e">
        <f>+KRW_VND!#REF!/100000000</f>
        <v>#REF!</v>
      </c>
      <c r="G4" s="145" t="e">
        <f>+E4-C4</f>
        <v>#REF!</v>
      </c>
      <c r="H4" s="84" t="e">
        <f>+F4-D4</f>
        <v>#REF!</v>
      </c>
      <c r="I4" s="25"/>
      <c r="J4" s="756"/>
      <c r="K4" s="756"/>
      <c r="L4" s="71" t="s">
        <v>24</v>
      </c>
      <c r="M4" s="71" t="s">
        <v>2</v>
      </c>
      <c r="N4" s="756"/>
      <c r="O4" s="756"/>
      <c r="P4" s="71" t="s">
        <v>24</v>
      </c>
      <c r="Q4" s="71" t="s">
        <v>2</v>
      </c>
    </row>
    <row r="5" spans="1:20" ht="16.5">
      <c r="A5" s="766"/>
      <c r="B5" s="85" t="s">
        <v>105</v>
      </c>
      <c r="C5" s="86"/>
      <c r="D5" s="119" t="e">
        <f>+KRW_VND!#REF!/100000000</f>
        <v>#REF!</v>
      </c>
      <c r="E5" s="151"/>
      <c r="F5" s="87" t="e">
        <f>+KRW_VND!#REF!/100000000</f>
        <v>#REF!</v>
      </c>
      <c r="G5" s="125"/>
      <c r="H5" s="87" t="e">
        <f>+F5-D5</f>
        <v>#REF!</v>
      </c>
      <c r="I5" s="26"/>
      <c r="J5" s="768" t="s">
        <v>31</v>
      </c>
      <c r="K5" s="31" t="s">
        <v>27</v>
      </c>
      <c r="L5" s="27"/>
      <c r="M5" s="28"/>
      <c r="N5" s="768" t="s">
        <v>180</v>
      </c>
      <c r="O5" s="31" t="s">
        <v>27</v>
      </c>
      <c r="P5" s="29" t="e">
        <f>+'자금실적 및 계획(원)USD_VND'!#REF!/1000000</f>
        <v>#REF!</v>
      </c>
      <c r="Q5" s="28" t="e">
        <f>+KRW_VND!#REF!/100000000</f>
        <v>#REF!</v>
      </c>
      <c r="T5" s="214"/>
    </row>
    <row r="6" spans="1:20" ht="14.25" customHeight="1">
      <c r="A6" s="766"/>
      <c r="B6" s="85" t="s">
        <v>104</v>
      </c>
      <c r="C6" s="86"/>
      <c r="D6" s="119"/>
      <c r="E6" s="151"/>
      <c r="F6" s="87"/>
      <c r="G6" s="125"/>
      <c r="H6" s="87"/>
      <c r="I6" s="26"/>
      <c r="J6" s="768"/>
      <c r="K6" s="33" t="s">
        <v>178</v>
      </c>
      <c r="L6" s="22" t="e">
        <f>+'자금실적 및 계획(원)USD_VND'!#REF!/1000000</f>
        <v>#REF!</v>
      </c>
      <c r="M6" s="23" t="e">
        <f>+KRW_VND!#REF!/100000000</f>
        <v>#REF!</v>
      </c>
      <c r="N6" s="768"/>
      <c r="O6" s="33" t="s">
        <v>178</v>
      </c>
      <c r="P6" s="24" t="e">
        <f>+'자금실적 및 계획(원)USD_VND'!#REF!/1000000</f>
        <v>#REF!</v>
      </c>
      <c r="Q6" s="23" t="e">
        <f>+KRW_VND!#REF!/100000000</f>
        <v>#REF!</v>
      </c>
      <c r="T6" s="214" t="s">
        <v>183</v>
      </c>
    </row>
    <row r="7" spans="1:20" ht="16.5">
      <c r="A7" s="767"/>
      <c r="B7" s="88" t="s">
        <v>35</v>
      </c>
      <c r="C7" s="89" t="e">
        <f>SUM(C4:C6)</f>
        <v>#REF!</v>
      </c>
      <c r="D7" s="142" t="e">
        <f>SUM(D4:D6)</f>
        <v>#REF!</v>
      </c>
      <c r="E7" s="152" t="e">
        <f>SUM(E4:E6)</f>
        <v>#REF!</v>
      </c>
      <c r="F7" s="153" t="e">
        <f>SUM(F4:F6)</f>
        <v>#REF!</v>
      </c>
      <c r="G7" s="146" t="e">
        <f>+E7-C7</f>
        <v>#REF!</v>
      </c>
      <c r="H7" s="91" t="e">
        <f>+F7-D7</f>
        <v>#REF!</v>
      </c>
      <c r="I7" s="38"/>
      <c r="J7" s="768"/>
      <c r="K7" s="33" t="s">
        <v>29</v>
      </c>
      <c r="L7" s="22" t="e">
        <f>+'자금실적 및 계획(원)USD_VND'!#REF!/1000000</f>
        <v>#REF!</v>
      </c>
      <c r="M7" s="23" t="e">
        <f>+KRW_VND!#REF!/100000000</f>
        <v>#REF!</v>
      </c>
      <c r="N7" s="768"/>
      <c r="O7" s="33" t="s">
        <v>207</v>
      </c>
      <c r="P7" s="24" t="e">
        <f>+'자금실적 및 계획(원)USD_VND'!#REF!/1000000</f>
        <v>#REF!</v>
      </c>
      <c r="Q7" s="23" t="e">
        <f>+KRW_VND!#REF!/100000000</f>
        <v>#REF!</v>
      </c>
      <c r="T7" s="214" t="s">
        <v>184</v>
      </c>
    </row>
    <row r="8" spans="1:20" ht="16.5">
      <c r="A8" s="770" t="s">
        <v>38</v>
      </c>
      <c r="B8" s="770"/>
      <c r="C8" s="39"/>
      <c r="D8" s="143" t="e">
        <f>+KRW_VND!#REF!/100000000</f>
        <v>#REF!</v>
      </c>
      <c r="E8" s="154"/>
      <c r="F8" s="155" t="e">
        <f>+KRW_VND!#REF!/100000000</f>
        <v>#REF!</v>
      </c>
      <c r="G8" s="147"/>
      <c r="H8" s="21"/>
      <c r="J8" s="768"/>
      <c r="K8" s="40" t="s">
        <v>29</v>
      </c>
      <c r="L8" s="41"/>
      <c r="M8" s="20" t="e">
        <f>+KRW_VND!#REF!/100000000</f>
        <v>#REF!</v>
      </c>
      <c r="N8" s="768"/>
      <c r="O8" s="40" t="s">
        <v>32</v>
      </c>
      <c r="P8" s="41"/>
      <c r="Q8" s="20" t="e">
        <f>+KRW_VND!#REF!/100000000</f>
        <v>#REF!</v>
      </c>
      <c r="T8" s="214" t="s">
        <v>181</v>
      </c>
    </row>
    <row r="9" spans="1:20" ht="16.5">
      <c r="A9" s="771" t="s">
        <v>39</v>
      </c>
      <c r="B9" s="771"/>
      <c r="C9" s="94"/>
      <c r="D9" s="144" t="e">
        <f>+D7-D8</f>
        <v>#REF!</v>
      </c>
      <c r="E9" s="156"/>
      <c r="F9" s="157" t="e">
        <f>+F7-F8</f>
        <v>#REF!</v>
      </c>
      <c r="G9" s="148"/>
      <c r="H9" s="95" t="e">
        <f>+H7-H8</f>
        <v>#REF!</v>
      </c>
      <c r="J9" s="769"/>
      <c r="K9" s="72" t="s">
        <v>35</v>
      </c>
      <c r="L9" s="73" t="e">
        <f>SUM(L5:L8)</f>
        <v>#REF!</v>
      </c>
      <c r="M9" s="74" t="e">
        <f>SUM(M5:M8)</f>
        <v>#REF!</v>
      </c>
      <c r="N9" s="769"/>
      <c r="O9" s="72" t="s">
        <v>35</v>
      </c>
      <c r="P9" s="73" t="e">
        <f>SUM(P5:P8)</f>
        <v>#REF!</v>
      </c>
      <c r="Q9" s="74" t="e">
        <f>SUM(Q5:Q8)</f>
        <v>#REF!</v>
      </c>
      <c r="T9" s="214"/>
    </row>
    <row r="10" spans="1:20" ht="16.5" customHeight="1">
      <c r="J10" s="768" t="s">
        <v>33</v>
      </c>
      <c r="K10" s="31" t="s">
        <v>37</v>
      </c>
      <c r="L10" s="42"/>
      <c r="M10" s="28"/>
      <c r="N10" s="773" t="s">
        <v>204</v>
      </c>
      <c r="O10" s="31" t="s">
        <v>73</v>
      </c>
      <c r="P10" s="24" t="e">
        <f>+'자금실적 및 계획(원)USD_VND'!#REF!/1000000+'자금실적 및 계획(원)USD_VND'!#REF!/1000000</f>
        <v>#REF!</v>
      </c>
      <c r="Q10" s="28" t="e">
        <f>+(KRW_VND!#REF!+KRW_VND!#REF!+KRW_VND!#REF!)/100000000</f>
        <v>#REF!</v>
      </c>
      <c r="T10" s="214" t="s">
        <v>182</v>
      </c>
    </row>
    <row r="11" spans="1:20" ht="16.5" customHeight="1">
      <c r="J11" s="768"/>
      <c r="K11" s="33" t="s">
        <v>174</v>
      </c>
      <c r="L11" s="22" t="e">
        <f>+'자금실적 및 계획(원)USD_VND'!#REF!/1000000</f>
        <v>#REF!</v>
      </c>
      <c r="M11" s="23" t="e">
        <f>+KRW_VND!#REF!/100000000</f>
        <v>#REF!</v>
      </c>
      <c r="N11" s="774"/>
      <c r="O11" s="33" t="s">
        <v>70</v>
      </c>
      <c r="P11" s="24"/>
      <c r="Q11" s="210"/>
      <c r="T11" s="214" t="s">
        <v>173</v>
      </c>
    </row>
    <row r="12" spans="1:20" ht="16.5" customHeight="1">
      <c r="J12" s="768"/>
      <c r="K12" s="33" t="s">
        <v>17</v>
      </c>
      <c r="L12" s="34"/>
      <c r="M12" s="48" t="e">
        <f>+KRW_VND!#REF!/100000000</f>
        <v>#REF!</v>
      </c>
      <c r="N12" s="762"/>
      <c r="O12" s="72" t="s">
        <v>35</v>
      </c>
      <c r="P12" s="73" t="e">
        <f>SUM(P10:P11)</f>
        <v>#REF!</v>
      </c>
      <c r="Q12" s="74" t="e">
        <f>SUM(Q10:Q11)</f>
        <v>#REF!</v>
      </c>
      <c r="T12" s="214" t="s">
        <v>87</v>
      </c>
    </row>
    <row r="13" spans="1:20" ht="16.5">
      <c r="G13"/>
      <c r="H13"/>
      <c r="J13" s="768"/>
      <c r="K13" s="33" t="s">
        <v>18</v>
      </c>
      <c r="L13" s="34"/>
      <c r="M13" s="19" t="e">
        <f>+KRW_VND!#REF!/100000000</f>
        <v>#REF!</v>
      </c>
      <c r="N13" s="760" t="s">
        <v>71</v>
      </c>
      <c r="O13" s="33" t="s">
        <v>188</v>
      </c>
      <c r="P13" s="24" t="e">
        <f>+'자금실적 및 계획(원)USD_VND'!#REF!/1000000</f>
        <v>#REF!</v>
      </c>
      <c r="Q13" s="19" t="e">
        <f>+(KRW_VND!#REF!/100000000)</f>
        <v>#REF!</v>
      </c>
      <c r="T13" s="214" t="s">
        <v>88</v>
      </c>
    </row>
    <row r="14" spans="1:20" ht="16.5">
      <c r="G14"/>
      <c r="H14"/>
      <c r="J14" s="772"/>
      <c r="K14" s="33" t="s">
        <v>15</v>
      </c>
      <c r="L14" s="22" t="e">
        <f>+'자금실적 및 계획(원)USD_VND'!#REF!/1000000</f>
        <v>#REF!</v>
      </c>
      <c r="M14" s="19"/>
      <c r="N14" s="761"/>
      <c r="O14" s="33" t="s">
        <v>190</v>
      </c>
      <c r="P14" s="24"/>
      <c r="Q14" s="19" t="e">
        <f>+KRW_VND!#REF!/100000000</f>
        <v>#REF!</v>
      </c>
      <c r="T14" s="214"/>
    </row>
    <row r="15" spans="1:20" ht="15" customHeight="1">
      <c r="G15" s="208" t="s">
        <v>46</v>
      </c>
      <c r="H15" s="208" t="s">
        <v>47</v>
      </c>
      <c r="J15" s="768"/>
      <c r="K15" s="33"/>
      <c r="L15" s="34"/>
      <c r="M15" s="47"/>
      <c r="N15" s="761"/>
      <c r="O15" s="33" t="s">
        <v>20</v>
      </c>
      <c r="P15" s="24"/>
      <c r="Q15" s="19" t="e">
        <f>+KRW_VND!#REF!/100000000</f>
        <v>#REF!</v>
      </c>
      <c r="T15" s="214"/>
    </row>
    <row r="16" spans="1:20" ht="16.5">
      <c r="G16" s="208" t="s">
        <v>48</v>
      </c>
      <c r="H16" s="208" t="s">
        <v>49</v>
      </c>
      <c r="J16" s="768"/>
      <c r="K16" s="33"/>
      <c r="L16" s="34"/>
      <c r="M16" s="19"/>
      <c r="N16" s="761"/>
      <c r="O16" s="33" t="s">
        <v>121</v>
      </c>
      <c r="P16" s="24" t="e">
        <f>+'자금실적 및 계획(원)USD_VND'!#REF!/1000000</f>
        <v>#REF!</v>
      </c>
      <c r="Q16" s="23" t="e">
        <f>+KRW_VND!#REF!/100000000</f>
        <v>#REF!</v>
      </c>
      <c r="T16" s="214"/>
    </row>
    <row r="17" spans="7:20" ht="16.5">
      <c r="G17" s="208"/>
      <c r="H17" s="208"/>
      <c r="J17" s="772"/>
      <c r="K17" s="33"/>
      <c r="L17" s="34"/>
      <c r="M17" s="19"/>
      <c r="N17" s="761"/>
      <c r="O17" s="33" t="s">
        <v>189</v>
      </c>
      <c r="P17" s="24" t="e">
        <f>+'자금실적 및 계획(원)USD_VND'!#REF!/1000000</f>
        <v>#REF!</v>
      </c>
      <c r="Q17" s="23" t="e">
        <f>+KRW_VND!#REF!/100000000</f>
        <v>#REF!</v>
      </c>
      <c r="T17" s="214"/>
    </row>
    <row r="18" spans="7:20" ht="16.5">
      <c r="G18" s="209"/>
      <c r="H18" s="209"/>
      <c r="J18" s="768"/>
      <c r="K18" s="44"/>
      <c r="L18" s="44"/>
      <c r="M18" s="44"/>
      <c r="N18" s="761"/>
      <c r="O18" s="40" t="s">
        <v>191</v>
      </c>
      <c r="P18" s="24"/>
      <c r="Q18" s="20" t="e">
        <f>+KRW_VND!#REF!/100000000+KRW_VND!#REF!/100000000</f>
        <v>#REF!</v>
      </c>
      <c r="T18" s="214"/>
    </row>
    <row r="19" spans="7:20" ht="12" customHeight="1">
      <c r="J19" s="769"/>
      <c r="K19" s="72" t="s">
        <v>35</v>
      </c>
      <c r="L19" s="75" t="e">
        <f>SUM(L10:L18)</f>
        <v>#REF!</v>
      </c>
      <c r="M19" s="76" t="e">
        <f>SUM(M10:M18)</f>
        <v>#REF!</v>
      </c>
      <c r="N19" s="762"/>
      <c r="O19" s="72" t="s">
        <v>35</v>
      </c>
      <c r="P19" s="216" t="e">
        <f>SUM(P13:P18)</f>
        <v>#REF!</v>
      </c>
      <c r="Q19" s="76" t="e">
        <f>SUM(Q13:Q18)</f>
        <v>#REF!</v>
      </c>
      <c r="T19" s="214"/>
    </row>
    <row r="20" spans="7:20" ht="16.5">
      <c r="J20" s="760" t="s">
        <v>28</v>
      </c>
      <c r="K20" s="31" t="s">
        <v>21</v>
      </c>
      <c r="L20" s="32"/>
      <c r="M20" s="28" t="e">
        <f>+KRW_VND!#REF!/100000000</f>
        <v>#REF!</v>
      </c>
      <c r="N20" s="760" t="s">
        <v>116</v>
      </c>
      <c r="O20" s="31" t="s">
        <v>76</v>
      </c>
      <c r="P20" s="30" t="e">
        <f>+'자금실적 및 계획(원)USD_VND'!#REF!/1000000</f>
        <v>#REF!</v>
      </c>
      <c r="Q20" s="28" t="e">
        <f>+KRW_VND!#REF!/100000000</f>
        <v>#REF!</v>
      </c>
      <c r="T20" s="214" t="s">
        <v>185</v>
      </c>
    </row>
    <row r="21" spans="7:20" ht="16.5">
      <c r="J21" s="761"/>
      <c r="K21" s="33" t="s">
        <v>67</v>
      </c>
      <c r="L21" s="43"/>
      <c r="M21" s="23"/>
      <c r="N21" s="761"/>
      <c r="O21" s="33" t="s">
        <v>69</v>
      </c>
      <c r="P21" s="70"/>
      <c r="Q21" s="23"/>
      <c r="T21" s="214" t="s">
        <v>186</v>
      </c>
    </row>
    <row r="22" spans="7:20" ht="16.5">
      <c r="J22" s="761"/>
      <c r="K22" s="33" t="s">
        <v>15</v>
      </c>
      <c r="L22" s="34"/>
      <c r="M22" s="23" t="e">
        <f>+KRW_VND!#REF!/100000000</f>
        <v>#REF!</v>
      </c>
      <c r="N22" s="761"/>
      <c r="O22" s="33" t="s">
        <v>30</v>
      </c>
      <c r="P22" s="222" t="e">
        <f>+'자금실적 및 계획(원)USD_VND'!#REF!/1000000</f>
        <v>#REF!</v>
      </c>
      <c r="Q22" s="23" t="e">
        <f>+KRW_VND!#REF!/100000000</f>
        <v>#REF!</v>
      </c>
      <c r="T22" s="214" t="s">
        <v>187</v>
      </c>
    </row>
    <row r="23" spans="7:20" ht="16.5">
      <c r="J23" s="762"/>
      <c r="K23" s="72" t="s">
        <v>35</v>
      </c>
      <c r="L23" s="73">
        <f>SUM(L20:L22)</f>
        <v>0</v>
      </c>
      <c r="M23" s="77" t="e">
        <f>SUM(M20:M22)</f>
        <v>#REF!</v>
      </c>
      <c r="N23" s="762"/>
      <c r="O23" s="72" t="s">
        <v>35</v>
      </c>
      <c r="P23" s="73" t="e">
        <f>SUM(P20:P22)</f>
        <v>#REF!</v>
      </c>
      <c r="Q23" s="77" t="e">
        <f>SUM(Q20:Q22)</f>
        <v>#REF!</v>
      </c>
    </row>
    <row r="24" spans="7:20" ht="16.5">
      <c r="J24" s="763" t="s">
        <v>34</v>
      </c>
      <c r="K24" s="764"/>
      <c r="L24" s="78" t="e">
        <f>L9+L19+L23</f>
        <v>#REF!</v>
      </c>
      <c r="M24" s="79" t="e">
        <f>M9+M19+M23</f>
        <v>#REF!</v>
      </c>
      <c r="N24" s="763" t="s">
        <v>34</v>
      </c>
      <c r="O24" s="764"/>
      <c r="P24" s="78" t="e">
        <f>P9+P19+P23+P12</f>
        <v>#REF!</v>
      </c>
      <c r="Q24" s="79" t="e">
        <f>Q9+Q12+Q19+Q23</f>
        <v>#REF!</v>
      </c>
      <c r="R24" s="45" t="e">
        <f>M24-Q24</f>
        <v>#REF!</v>
      </c>
    </row>
    <row r="25" spans="7:20" ht="18.75" customHeight="1">
      <c r="L25" s="219" t="e">
        <f>L24-'자금실적 및 계획(원)USD_VND'!#REF!/1000000</f>
        <v>#REF!</v>
      </c>
      <c r="M25" s="219" t="e">
        <f>+M24-KRW_VND!#REF!/100000000</f>
        <v>#REF!</v>
      </c>
      <c r="P25" s="242" t="e">
        <f>+P24-'자금실적 및 계획(원)USD_VND'!#REF!/1000000-'자금실적 및 계획(원)USD_VND'!#REF!/1000000</f>
        <v>#REF!</v>
      </c>
      <c r="Q25" s="243" t="e">
        <f>+(KRW_VND!#REF!+KRW_VND!#REF!)/100000000-Q24</f>
        <v>#REF!</v>
      </c>
    </row>
    <row r="29" spans="7:20">
      <c r="S29" s="45"/>
    </row>
    <row r="33" spans="20:20">
      <c r="T33" s="45"/>
    </row>
  </sheetData>
  <mergeCells count="22">
    <mergeCell ref="N2:Q2"/>
    <mergeCell ref="J3:K4"/>
    <mergeCell ref="L3:M3"/>
    <mergeCell ref="N3:O4"/>
    <mergeCell ref="P3:Q3"/>
    <mergeCell ref="A2:B3"/>
    <mergeCell ref="C2:D2"/>
    <mergeCell ref="E2:F2"/>
    <mergeCell ref="G2:H2"/>
    <mergeCell ref="J2:M2"/>
    <mergeCell ref="J20:J23"/>
    <mergeCell ref="N20:N23"/>
    <mergeCell ref="J24:K24"/>
    <mergeCell ref="N24:O24"/>
    <mergeCell ref="A4:A7"/>
    <mergeCell ref="J5:J9"/>
    <mergeCell ref="N5:N9"/>
    <mergeCell ref="A8:B8"/>
    <mergeCell ref="A9:B9"/>
    <mergeCell ref="J10:J19"/>
    <mergeCell ref="N10:N12"/>
    <mergeCell ref="N13:N19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3"/>
  <sheetViews>
    <sheetView workbookViewId="0">
      <selection activeCell="M22" sqref="M22"/>
    </sheetView>
  </sheetViews>
  <sheetFormatPr defaultColWidth="9" defaultRowHeight="15"/>
  <cols>
    <col min="1" max="1" width="4.7109375" style="36" bestFit="1" customWidth="1"/>
    <col min="2" max="2" width="12.7109375" style="36" bestFit="1" customWidth="1"/>
    <col min="3" max="8" width="6.85546875" style="36" customWidth="1"/>
    <col min="9" max="9" width="7" style="36" customWidth="1"/>
    <col min="10" max="10" width="5.28515625" style="36" bestFit="1" customWidth="1"/>
    <col min="11" max="11" width="15" style="36" customWidth="1"/>
    <col min="12" max="12" width="14.7109375" style="36" customWidth="1"/>
    <col min="13" max="13" width="26.140625" style="36" customWidth="1"/>
    <col min="14" max="14" width="5.28515625" style="36" bestFit="1" customWidth="1"/>
    <col min="15" max="15" width="11.7109375" style="36" bestFit="1" customWidth="1"/>
    <col min="16" max="16" width="13.7109375" style="36" customWidth="1"/>
    <col min="17" max="17" width="10.28515625" style="36" customWidth="1"/>
    <col min="18" max="20" width="9" style="36"/>
    <col min="21" max="21" width="21.85546875" style="36" customWidth="1"/>
    <col min="22" max="16384" width="9" style="36"/>
  </cols>
  <sheetData>
    <row r="2" spans="1:20" ht="21">
      <c r="A2" s="757" t="s">
        <v>23</v>
      </c>
      <c r="B2" s="757"/>
      <c r="C2" s="758" t="s">
        <v>508</v>
      </c>
      <c r="D2" s="759"/>
      <c r="E2" s="758" t="s">
        <v>493</v>
      </c>
      <c r="F2" s="759"/>
      <c r="G2" s="757" t="s">
        <v>26</v>
      </c>
      <c r="H2" s="757"/>
      <c r="I2" s="35"/>
      <c r="J2" s="753" t="s">
        <v>42</v>
      </c>
      <c r="K2" s="754"/>
      <c r="L2" s="754"/>
      <c r="M2" s="755"/>
      <c r="N2" s="753" t="s">
        <v>179</v>
      </c>
      <c r="O2" s="754"/>
      <c r="P2" s="754"/>
      <c r="Q2" s="755"/>
    </row>
    <row r="3" spans="1:20" ht="14.25" customHeight="1">
      <c r="A3" s="757"/>
      <c r="B3" s="757"/>
      <c r="C3" s="158" t="s">
        <v>1</v>
      </c>
      <c r="D3" s="360" t="s">
        <v>25</v>
      </c>
      <c r="E3" s="158" t="s">
        <v>24</v>
      </c>
      <c r="F3" s="360" t="s">
        <v>25</v>
      </c>
      <c r="G3" s="360" t="s">
        <v>24</v>
      </c>
      <c r="H3" s="360" t="s">
        <v>25</v>
      </c>
      <c r="I3" s="37"/>
      <c r="J3" s="756" t="s">
        <v>23</v>
      </c>
      <c r="K3" s="756"/>
      <c r="L3" s="757" t="s">
        <v>45</v>
      </c>
      <c r="M3" s="757"/>
      <c r="N3" s="756" t="s">
        <v>23</v>
      </c>
      <c r="O3" s="756"/>
      <c r="P3" s="757" t="s">
        <v>44</v>
      </c>
      <c r="Q3" s="757"/>
    </row>
    <row r="4" spans="1:20" ht="16.5">
      <c r="A4" s="765" t="s">
        <v>40</v>
      </c>
      <c r="B4" s="81" t="s">
        <v>22</v>
      </c>
      <c r="C4" s="82" t="e">
        <f>+'자금실적 및 계획(원)USD_VND'!#REF!/1000000</f>
        <v>#REF!</v>
      </c>
      <c r="D4" s="141" t="e">
        <f>+KRW_VND!#REF!/100000000</f>
        <v>#REF!</v>
      </c>
      <c r="E4" s="149" t="e">
        <f>+'자금실적 및 계획(원)USD_VND'!#REF!/1000000</f>
        <v>#REF!</v>
      </c>
      <c r="F4" s="150" t="e">
        <f>+KRW_VND!#REF!/100000000</f>
        <v>#REF!</v>
      </c>
      <c r="G4" s="145" t="e">
        <f>+E4-C4</f>
        <v>#REF!</v>
      </c>
      <c r="H4" s="84" t="e">
        <f>+F4-D4</f>
        <v>#REF!</v>
      </c>
      <c r="I4" s="25"/>
      <c r="J4" s="756"/>
      <c r="K4" s="756"/>
      <c r="L4" s="71" t="s">
        <v>24</v>
      </c>
      <c r="M4" s="71" t="s">
        <v>2</v>
      </c>
      <c r="N4" s="756"/>
      <c r="O4" s="756"/>
      <c r="P4" s="71" t="s">
        <v>24</v>
      </c>
      <c r="Q4" s="71" t="s">
        <v>2</v>
      </c>
    </row>
    <row r="5" spans="1:20" ht="16.5">
      <c r="A5" s="766"/>
      <c r="B5" s="85" t="s">
        <v>105</v>
      </c>
      <c r="C5" s="86"/>
      <c r="D5" s="141" t="e">
        <f>+KRW_VND!#REF!/100000000</f>
        <v>#REF!</v>
      </c>
      <c r="E5" s="151"/>
      <c r="F5" s="150" t="e">
        <f>+KRW_VND!#REF!/100000000</f>
        <v>#REF!</v>
      </c>
      <c r="G5" s="125"/>
      <c r="H5" s="87" t="e">
        <f>+F5-D5</f>
        <v>#REF!</v>
      </c>
      <c r="I5" s="26"/>
      <c r="J5" s="768" t="s">
        <v>31</v>
      </c>
      <c r="K5" s="31" t="s">
        <v>27</v>
      </c>
      <c r="L5" s="27"/>
      <c r="M5" s="28"/>
      <c r="N5" s="768" t="s">
        <v>180</v>
      </c>
      <c r="O5" s="31" t="s">
        <v>27</v>
      </c>
      <c r="P5" s="29" t="e">
        <f>+'자금실적 및 계획(원)USD_VND'!#REF!/1000000</f>
        <v>#REF!</v>
      </c>
      <c r="Q5" s="28" t="e">
        <f>+KRW_VND!#REF!/100000000</f>
        <v>#REF!</v>
      </c>
      <c r="T5" s="214"/>
    </row>
    <row r="6" spans="1:20" ht="14.25" customHeight="1">
      <c r="A6" s="766"/>
      <c r="B6" s="85" t="s">
        <v>104</v>
      </c>
      <c r="C6" s="86"/>
      <c r="D6" s="119"/>
      <c r="E6" s="151"/>
      <c r="F6" s="87"/>
      <c r="G6" s="125"/>
      <c r="H6" s="87"/>
      <c r="I6" s="26"/>
      <c r="J6" s="768"/>
      <c r="K6" s="33" t="s">
        <v>178</v>
      </c>
      <c r="L6" s="22" t="e">
        <f>+'자금실적 및 계획(원)USD_VND'!#REF!/1000000</f>
        <v>#REF!</v>
      </c>
      <c r="M6" s="23" t="e">
        <f>+KRW_VND!#REF!/100000000</f>
        <v>#REF!</v>
      </c>
      <c r="N6" s="768"/>
      <c r="O6" s="33" t="s">
        <v>178</v>
      </c>
      <c r="P6" s="29" t="e">
        <f>+'자금실적 및 계획(원)USD_VND'!#REF!/1000000</f>
        <v>#REF!</v>
      </c>
      <c r="Q6" s="23" t="e">
        <f>+KRW_VND!#REF!/100000000</f>
        <v>#REF!</v>
      </c>
      <c r="T6" s="214" t="s">
        <v>183</v>
      </c>
    </row>
    <row r="7" spans="1:20" ht="16.5">
      <c r="A7" s="767"/>
      <c r="B7" s="88" t="s">
        <v>35</v>
      </c>
      <c r="C7" s="89" t="e">
        <f>SUM(C4:C6)</f>
        <v>#REF!</v>
      </c>
      <c r="D7" s="142" t="e">
        <f>SUM(D4:D6)</f>
        <v>#REF!</v>
      </c>
      <c r="E7" s="152" t="e">
        <f>SUM(E4:E6)</f>
        <v>#REF!</v>
      </c>
      <c r="F7" s="153" t="e">
        <f>SUM(F4:F6)</f>
        <v>#REF!</v>
      </c>
      <c r="G7" s="146" t="e">
        <f>+E7-C7</f>
        <v>#REF!</v>
      </c>
      <c r="H7" s="91" t="e">
        <f>+F7-D7</f>
        <v>#REF!</v>
      </c>
      <c r="I7" s="38"/>
      <c r="J7" s="768"/>
      <c r="K7" s="33" t="s">
        <v>29</v>
      </c>
      <c r="L7" s="22" t="e">
        <f>+'자금실적 및 계획(원)USD_VND'!#REF!/1000000</f>
        <v>#REF!</v>
      </c>
      <c r="M7" s="23" t="e">
        <f>+KRW_VND!#REF!/100000000</f>
        <v>#REF!</v>
      </c>
      <c r="N7" s="768"/>
      <c r="O7" s="33" t="s">
        <v>207</v>
      </c>
      <c r="P7" s="29" t="e">
        <f>+'자금실적 및 계획(원)USD_VND'!#REF!/1000000</f>
        <v>#REF!</v>
      </c>
      <c r="Q7" s="23" t="e">
        <f>+KRW_VND!#REF!/100000000</f>
        <v>#REF!</v>
      </c>
      <c r="T7" s="214" t="s">
        <v>184</v>
      </c>
    </row>
    <row r="8" spans="1:20" ht="16.5">
      <c r="A8" s="770" t="s">
        <v>38</v>
      </c>
      <c r="B8" s="770"/>
      <c r="C8" s="39"/>
      <c r="D8" s="143" t="e">
        <f>+KRW_VND!#REF!/100000000</f>
        <v>#REF!</v>
      </c>
      <c r="E8" s="154"/>
      <c r="F8" s="155" t="e">
        <f>+KRW_VND!#REF!/100000000</f>
        <v>#REF!</v>
      </c>
      <c r="G8" s="147"/>
      <c r="H8" s="21"/>
      <c r="J8" s="768"/>
      <c r="K8" s="40" t="s">
        <v>29</v>
      </c>
      <c r="L8" s="41"/>
      <c r="M8" s="23" t="e">
        <f>+KRW_VND!#REF!/100000000</f>
        <v>#REF!</v>
      </c>
      <c r="N8" s="768"/>
      <c r="O8" s="40" t="s">
        <v>32</v>
      </c>
      <c r="P8" s="41"/>
      <c r="Q8" s="20" t="e">
        <f>+KRW_VND!#REF!/100000000</f>
        <v>#REF!</v>
      </c>
      <c r="T8" s="214" t="s">
        <v>181</v>
      </c>
    </row>
    <row r="9" spans="1:20" ht="16.5">
      <c r="A9" s="771" t="s">
        <v>39</v>
      </c>
      <c r="B9" s="771"/>
      <c r="C9" s="94"/>
      <c r="D9" s="144" t="e">
        <f>+D7-D8</f>
        <v>#REF!</v>
      </c>
      <c r="E9" s="156"/>
      <c r="F9" s="157" t="e">
        <f>+F7-F8</f>
        <v>#REF!</v>
      </c>
      <c r="G9" s="148"/>
      <c r="H9" s="95" t="e">
        <f>+H7-H8</f>
        <v>#REF!</v>
      </c>
      <c r="J9" s="769"/>
      <c r="K9" s="72" t="s">
        <v>35</v>
      </c>
      <c r="L9" s="73" t="e">
        <f>SUM(L5:L8)</f>
        <v>#REF!</v>
      </c>
      <c r="M9" s="74" t="e">
        <f>SUM(M5:M8)</f>
        <v>#REF!</v>
      </c>
      <c r="N9" s="769"/>
      <c r="O9" s="72" t="s">
        <v>35</v>
      </c>
      <c r="P9" s="73" t="e">
        <f>SUM(P5:P8)</f>
        <v>#REF!</v>
      </c>
      <c r="Q9" s="74" t="e">
        <f>SUM(Q5:Q8)</f>
        <v>#REF!</v>
      </c>
      <c r="T9" s="214"/>
    </row>
    <row r="10" spans="1:20" ht="16.5" customHeight="1">
      <c r="J10" s="768" t="s">
        <v>33</v>
      </c>
      <c r="K10" s="31" t="s">
        <v>37</v>
      </c>
      <c r="L10" s="42"/>
      <c r="M10" s="28"/>
      <c r="N10" s="773" t="s">
        <v>204</v>
      </c>
      <c r="O10" s="31" t="s">
        <v>73</v>
      </c>
      <c r="P10" s="24" t="e">
        <f>+'자금실적 및 계획(원)USD_VND'!#REF!/1000000+'자금실적 및 계획(원)USD_VND'!#REF!/1000000</f>
        <v>#REF!</v>
      </c>
      <c r="Q10" s="28" t="e">
        <f>+(KRW_VND!#REF!+KRW_VND!#REF!+KRW_VND!#REF!)/100000000</f>
        <v>#REF!</v>
      </c>
      <c r="T10" s="214" t="s">
        <v>182</v>
      </c>
    </row>
    <row r="11" spans="1:20" ht="16.5" customHeight="1">
      <c r="J11" s="768"/>
      <c r="K11" s="33" t="s">
        <v>174</v>
      </c>
      <c r="L11" s="22" t="e">
        <f>+'자금실적 및 계획(원)USD_VND'!#REF!/1000000</f>
        <v>#REF!</v>
      </c>
      <c r="M11" s="23" t="e">
        <f>+KRW_VND!#REF!/100000000</f>
        <v>#REF!</v>
      </c>
      <c r="N11" s="774"/>
      <c r="O11" s="33" t="s">
        <v>70</v>
      </c>
      <c r="P11" s="24"/>
      <c r="Q11" s="210"/>
      <c r="T11" s="214" t="s">
        <v>173</v>
      </c>
    </row>
    <row r="12" spans="1:20" ht="16.5" customHeight="1">
      <c r="J12" s="768"/>
      <c r="K12" s="33" t="s">
        <v>17</v>
      </c>
      <c r="L12" s="34"/>
      <c r="M12" s="23" t="e">
        <f>+KRW_VND!#REF!/100000000</f>
        <v>#REF!</v>
      </c>
      <c r="N12" s="762"/>
      <c r="O12" s="72" t="s">
        <v>35</v>
      </c>
      <c r="P12" s="73" t="e">
        <f>SUM(P10:P11)</f>
        <v>#REF!</v>
      </c>
      <c r="Q12" s="74" t="e">
        <f>SUM(Q10:Q11)</f>
        <v>#REF!</v>
      </c>
      <c r="T12" s="214" t="s">
        <v>87</v>
      </c>
    </row>
    <row r="13" spans="1:20" ht="16.5">
      <c r="G13"/>
      <c r="H13"/>
      <c r="J13" s="768"/>
      <c r="K13" s="33" t="s">
        <v>18</v>
      </c>
      <c r="L13" s="34"/>
      <c r="M13" s="23">
        <v>0</v>
      </c>
      <c r="N13" s="760" t="s">
        <v>71</v>
      </c>
      <c r="O13" s="33" t="s">
        <v>188</v>
      </c>
      <c r="P13" s="24" t="e">
        <f>+'자금실적 및 계획(원)USD_VND'!#REF!/1000000</f>
        <v>#REF!</v>
      </c>
      <c r="Q13" s="19" t="e">
        <f>+(KRW_VND!#REF!/100000000)</f>
        <v>#REF!</v>
      </c>
      <c r="T13" s="214" t="s">
        <v>88</v>
      </c>
    </row>
    <row r="14" spans="1:20" ht="16.5">
      <c r="G14"/>
      <c r="H14"/>
      <c r="J14" s="772"/>
      <c r="K14" s="33" t="s">
        <v>15</v>
      </c>
      <c r="L14" s="22" t="e">
        <f>+'자금실적 및 계획(원)USD_VND'!#REF!/1000000</f>
        <v>#REF!</v>
      </c>
      <c r="M14" s="23" t="e">
        <f>+KRW_VND!#REF!/100000000</f>
        <v>#REF!</v>
      </c>
      <c r="N14" s="761"/>
      <c r="O14" s="33" t="s">
        <v>190</v>
      </c>
      <c r="P14" s="24"/>
      <c r="Q14" s="19" t="e">
        <f>+KRW_VND!#REF!/100000000</f>
        <v>#REF!</v>
      </c>
      <c r="T14" s="214"/>
    </row>
    <row r="15" spans="1:20" ht="15" customHeight="1">
      <c r="G15" s="208" t="s">
        <v>46</v>
      </c>
      <c r="H15" s="208" t="s">
        <v>47</v>
      </c>
      <c r="J15" s="768"/>
      <c r="K15" s="33"/>
      <c r="L15" s="34"/>
      <c r="M15" s="47"/>
      <c r="N15" s="761"/>
      <c r="O15" s="33" t="s">
        <v>20</v>
      </c>
      <c r="P15" s="24"/>
      <c r="Q15" s="19" t="e">
        <f>+KRW_VND!#REF!/100000000</f>
        <v>#REF!</v>
      </c>
      <c r="T15" s="214"/>
    </row>
    <row r="16" spans="1:20" ht="16.5">
      <c r="G16" s="208" t="s">
        <v>48</v>
      </c>
      <c r="H16" s="208" t="s">
        <v>49</v>
      </c>
      <c r="J16" s="768"/>
      <c r="K16" s="33"/>
      <c r="L16" s="34"/>
      <c r="M16" s="19"/>
      <c r="N16" s="761"/>
      <c r="O16" s="33" t="s">
        <v>121</v>
      </c>
      <c r="P16" s="24" t="e">
        <f>+'자금실적 및 계획(원)USD_VND'!#REF!/1000000</f>
        <v>#REF!</v>
      </c>
      <c r="Q16" s="23" t="e">
        <f>+KRW_VND!#REF!/100000000</f>
        <v>#REF!</v>
      </c>
      <c r="T16" s="214"/>
    </row>
    <row r="17" spans="7:20" ht="16.5">
      <c r="G17" s="208"/>
      <c r="H17" s="208"/>
      <c r="J17" s="772"/>
      <c r="K17" s="33"/>
      <c r="L17" s="34"/>
      <c r="M17" s="19"/>
      <c r="N17" s="761"/>
      <c r="O17" s="33" t="s">
        <v>189</v>
      </c>
      <c r="P17" s="24" t="e">
        <f>+'자금실적 및 계획(원)USD_VND'!#REF!/1000000</f>
        <v>#REF!</v>
      </c>
      <c r="Q17" s="23" t="e">
        <f>+KRW_VND!#REF!/100000000</f>
        <v>#REF!</v>
      </c>
      <c r="T17" s="214"/>
    </row>
    <row r="18" spans="7:20" ht="16.5">
      <c r="G18" s="209"/>
      <c r="H18" s="209"/>
      <c r="J18" s="768"/>
      <c r="K18" s="44"/>
      <c r="L18" s="44"/>
      <c r="M18" s="44"/>
      <c r="N18" s="761"/>
      <c r="O18" s="40" t="s">
        <v>191</v>
      </c>
      <c r="P18" s="24"/>
      <c r="Q18" s="20" t="e">
        <f>+KRW_VND!#REF!/100000000+KRW_VND!#REF!/100000000</f>
        <v>#REF!</v>
      </c>
      <c r="T18" s="214"/>
    </row>
    <row r="19" spans="7:20" ht="12" customHeight="1">
      <c r="J19" s="769"/>
      <c r="K19" s="72" t="s">
        <v>35</v>
      </c>
      <c r="L19" s="75" t="e">
        <f>SUM(L10:L18)</f>
        <v>#REF!</v>
      </c>
      <c r="M19" s="76" t="e">
        <f>SUM(M10:M18)</f>
        <v>#REF!</v>
      </c>
      <c r="N19" s="762"/>
      <c r="O19" s="72" t="s">
        <v>35</v>
      </c>
      <c r="P19" s="216" t="e">
        <f>SUM(P13:P18)</f>
        <v>#REF!</v>
      </c>
      <c r="Q19" s="76" t="e">
        <f>SUM(Q13:Q18)</f>
        <v>#REF!</v>
      </c>
      <c r="T19" s="214"/>
    </row>
    <row r="20" spans="7:20" ht="16.5">
      <c r="J20" s="760" t="s">
        <v>28</v>
      </c>
      <c r="K20" s="31" t="s">
        <v>21</v>
      </c>
      <c r="L20" s="32"/>
      <c r="M20" s="28" t="e">
        <f>+KRW_VND!#REF!/100000000</f>
        <v>#REF!</v>
      </c>
      <c r="N20" s="760" t="s">
        <v>116</v>
      </c>
      <c r="O20" s="31" t="s">
        <v>76</v>
      </c>
      <c r="P20" s="30" t="e">
        <f>+'자금실적 및 계획(원)USD_VND'!#REF!/1000000</f>
        <v>#REF!</v>
      </c>
      <c r="Q20" s="28" t="e">
        <f>+KRW_VND!#REF!/100000000</f>
        <v>#REF!</v>
      </c>
      <c r="T20" s="214" t="s">
        <v>185</v>
      </c>
    </row>
    <row r="21" spans="7:20" ht="16.5">
      <c r="J21" s="761"/>
      <c r="K21" s="33" t="s">
        <v>67</v>
      </c>
      <c r="L21" s="43"/>
      <c r="M21" s="23"/>
      <c r="N21" s="761"/>
      <c r="O21" s="33" t="s">
        <v>69</v>
      </c>
      <c r="P21" s="70"/>
      <c r="Q21" s="23"/>
      <c r="T21" s="214" t="s">
        <v>186</v>
      </c>
    </row>
    <row r="22" spans="7:20" ht="16.5">
      <c r="J22" s="761"/>
      <c r="K22" s="33" t="s">
        <v>15</v>
      </c>
      <c r="L22" s="34"/>
      <c r="M22" s="23" t="e">
        <f>+KRW_VND!#REF!/100000000+KRW_VND!#REF!/100000000</f>
        <v>#REF!</v>
      </c>
      <c r="N22" s="761"/>
      <c r="O22" s="33" t="s">
        <v>30</v>
      </c>
      <c r="P22" s="222" t="e">
        <f>+'자금실적 및 계획(원)USD_VND'!#REF!/1000000</f>
        <v>#REF!</v>
      </c>
      <c r="Q22" s="23" t="e">
        <f>+KRW_VND!#REF!/100000000</f>
        <v>#REF!</v>
      </c>
      <c r="T22" s="214" t="s">
        <v>187</v>
      </c>
    </row>
    <row r="23" spans="7:20" ht="16.5">
      <c r="J23" s="762"/>
      <c r="K23" s="72" t="s">
        <v>35</v>
      </c>
      <c r="L23" s="73">
        <f>SUM(L20:L22)</f>
        <v>0</v>
      </c>
      <c r="M23" s="77" t="e">
        <f>SUM(M20:M22)</f>
        <v>#REF!</v>
      </c>
      <c r="N23" s="762"/>
      <c r="O23" s="72" t="s">
        <v>35</v>
      </c>
      <c r="P23" s="73" t="e">
        <f>SUM(P20:P22)</f>
        <v>#REF!</v>
      </c>
      <c r="Q23" s="77" t="e">
        <f>SUM(Q20:Q22)</f>
        <v>#REF!</v>
      </c>
    </row>
    <row r="24" spans="7:20" ht="16.5">
      <c r="J24" s="763" t="s">
        <v>34</v>
      </c>
      <c r="K24" s="764"/>
      <c r="L24" s="78" t="e">
        <f>L9+L19+L23</f>
        <v>#REF!</v>
      </c>
      <c r="M24" s="79" t="e">
        <f>M9+M19+M23</f>
        <v>#REF!</v>
      </c>
      <c r="N24" s="763" t="s">
        <v>34</v>
      </c>
      <c r="O24" s="764"/>
      <c r="P24" s="78" t="e">
        <f>P9+P19+P23+P12</f>
        <v>#REF!</v>
      </c>
      <c r="Q24" s="79" t="e">
        <f>Q9+Q12+Q19+Q23</f>
        <v>#REF!</v>
      </c>
      <c r="R24" s="45" t="e">
        <f>M24-Q24</f>
        <v>#REF!</v>
      </c>
    </row>
    <row r="25" spans="7:20" ht="18.75" customHeight="1">
      <c r="L25" s="219" t="e">
        <f>L24-'자금실적 및 계획(원)USD_VND'!#REF!/1000000</f>
        <v>#REF!</v>
      </c>
      <c r="M25" s="219" t="e">
        <f>+M24-KRW_VND!#REF!/100000000</f>
        <v>#REF!</v>
      </c>
      <c r="P25" s="242" t="e">
        <f>+P24-'자금실적 및 계획(원)USD_VND'!#REF!/1000000-'자금실적 및 계획(원)USD_VND'!#REF!/1000000</f>
        <v>#REF!</v>
      </c>
      <c r="Q25" s="243" t="e">
        <f>+(KRW_VND!#REF!+KRW_VND!#REF!)/100000000-Q24</f>
        <v>#REF!</v>
      </c>
    </row>
    <row r="28" spans="7:20">
      <c r="M28" s="324"/>
    </row>
    <row r="29" spans="7:20">
      <c r="S29" s="45"/>
    </row>
    <row r="33" spans="20:20">
      <c r="T33" s="45"/>
    </row>
  </sheetData>
  <mergeCells count="22">
    <mergeCell ref="J20:J23"/>
    <mergeCell ref="N20:N23"/>
    <mergeCell ref="J24:K24"/>
    <mergeCell ref="N24:O24"/>
    <mergeCell ref="A4:A7"/>
    <mergeCell ref="J5:J9"/>
    <mergeCell ref="N5:N9"/>
    <mergeCell ref="A8:B8"/>
    <mergeCell ref="A9:B9"/>
    <mergeCell ref="J10:J19"/>
    <mergeCell ref="N10:N12"/>
    <mergeCell ref="N13:N19"/>
    <mergeCell ref="A2:B3"/>
    <mergeCell ref="C2:D2"/>
    <mergeCell ref="E2:F2"/>
    <mergeCell ref="G2:H2"/>
    <mergeCell ref="J2:M2"/>
    <mergeCell ref="N2:Q2"/>
    <mergeCell ref="J3:K4"/>
    <mergeCell ref="L3:M3"/>
    <mergeCell ref="N3:O4"/>
    <mergeCell ref="P3:Q3"/>
  </mergeCells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8"/>
  <sheetViews>
    <sheetView workbookViewId="0">
      <selection activeCell="J23" sqref="J23"/>
    </sheetView>
  </sheetViews>
  <sheetFormatPr defaultRowHeight="15"/>
  <cols>
    <col min="2" max="2" width="13.5703125" customWidth="1"/>
    <col min="3" max="4" width="14.7109375" bestFit="1" customWidth="1"/>
    <col min="5" max="5" width="8.28515625" bestFit="1" customWidth="1"/>
    <col min="6" max="6" width="11.85546875" bestFit="1" customWidth="1"/>
    <col min="7" max="8" width="9.7109375" bestFit="1" customWidth="1"/>
    <col min="9" max="9" width="9" bestFit="1" customWidth="1"/>
    <col min="10" max="11" width="15.5703125" bestFit="1" customWidth="1"/>
  </cols>
  <sheetData>
    <row r="1" spans="2:12">
      <c r="B1" s="379" t="s">
        <v>509</v>
      </c>
      <c r="C1" s="379" t="s">
        <v>510</v>
      </c>
      <c r="E1" s="379" t="s">
        <v>511</v>
      </c>
      <c r="F1" s="379" t="s">
        <v>512</v>
      </c>
      <c r="G1" s="379" t="s">
        <v>513</v>
      </c>
      <c r="H1" s="379" t="s">
        <v>514</v>
      </c>
      <c r="I1" s="379" t="s">
        <v>515</v>
      </c>
    </row>
    <row r="2" spans="2:12">
      <c r="B2" s="380" t="s">
        <v>516</v>
      </c>
      <c r="C2" s="381" t="e">
        <f>+'[45]자금실적 및 계획(원)USD_VND'!#REF!/1000000</f>
        <v>#REF!</v>
      </c>
      <c r="E2" s="382" t="s">
        <v>517</v>
      </c>
      <c r="F2" s="383">
        <v>0</v>
      </c>
      <c r="G2" s="384">
        <v>0</v>
      </c>
      <c r="H2" s="384">
        <v>0</v>
      </c>
      <c r="I2" s="385">
        <f>(H2-G2)*F2/100000000</f>
        <v>0</v>
      </c>
      <c r="J2" s="68">
        <f>F2*G2</f>
        <v>0</v>
      </c>
      <c r="K2" s="68">
        <f>+F2*H2</f>
        <v>0</v>
      </c>
    </row>
    <row r="3" spans="2:12">
      <c r="B3" s="51" t="s">
        <v>518</v>
      </c>
      <c r="C3" s="54" t="e">
        <f>+'[45]자금실적 및 계획(원)USD_VND'!#REF!/1000000</f>
        <v>#REF!</v>
      </c>
      <c r="E3" s="60" t="s">
        <v>519</v>
      </c>
      <c r="F3" s="65">
        <v>0</v>
      </c>
      <c r="G3" s="58">
        <v>0</v>
      </c>
      <c r="H3" s="58">
        <v>0</v>
      </c>
      <c r="I3" s="62">
        <f>(H3-G3)*F3/100000000</f>
        <v>0</v>
      </c>
      <c r="J3" s="68">
        <f>F3*G3</f>
        <v>0</v>
      </c>
      <c r="K3" s="68">
        <f>+F3*H3</f>
        <v>0</v>
      </c>
    </row>
    <row r="4" spans="2:12">
      <c r="B4" s="51" t="s">
        <v>520</v>
      </c>
      <c r="C4" s="54" t="e">
        <f>+'[45]자금실적 및 계획(원)USD_VND'!#REF!/1000000</f>
        <v>#REF!</v>
      </c>
      <c r="E4" s="386" t="s">
        <v>521</v>
      </c>
      <c r="F4" s="387">
        <f>SUM(F2:F3)</f>
        <v>0</v>
      </c>
      <c r="G4" s="388" t="e">
        <f>J4/F4</f>
        <v>#DIV/0!</v>
      </c>
      <c r="H4" s="389" t="e">
        <f>K4/F4</f>
        <v>#DIV/0!</v>
      </c>
      <c r="I4" s="390">
        <f>SUM(I2:I3)</f>
        <v>0</v>
      </c>
      <c r="J4" s="68">
        <f>SUM(J2:J3)</f>
        <v>0</v>
      </c>
      <c r="K4" s="68">
        <f>SUM(K2:K3)</f>
        <v>0</v>
      </c>
    </row>
    <row r="5" spans="2:12">
      <c r="B5" s="49" t="s">
        <v>522</v>
      </c>
      <c r="C5" s="55">
        <v>0</v>
      </c>
    </row>
    <row r="6" spans="2:12">
      <c r="B6" s="386" t="s">
        <v>523</v>
      </c>
      <c r="C6" s="391" t="e">
        <f>C2+C3-C4-C5</f>
        <v>#REF!</v>
      </c>
    </row>
    <row r="7" spans="2:12">
      <c r="C7" s="68" t="e">
        <f>+'[45]자금실적 및 계획(원)USD_VND'!#REF!/1000000-C6</f>
        <v>#REF!</v>
      </c>
    </row>
    <row r="8" spans="2:12">
      <c r="G8" s="67">
        <f>AVERAGE(G3:G3)</f>
        <v>0</v>
      </c>
      <c r="H8" s="67">
        <f>AVERAGE(H3:H3)</f>
        <v>0</v>
      </c>
    </row>
    <row r="9" spans="2:12">
      <c r="B9" s="228" t="s">
        <v>213</v>
      </c>
    </row>
    <row r="10" spans="2:12">
      <c r="B10" t="s">
        <v>524</v>
      </c>
      <c r="C10" t="s">
        <v>525</v>
      </c>
      <c r="D10" t="s">
        <v>526</v>
      </c>
    </row>
    <row r="11" spans="2:12">
      <c r="B11" s="308" t="s">
        <v>464</v>
      </c>
      <c r="C11" s="309">
        <v>23290</v>
      </c>
      <c r="D11" s="310">
        <v>23125</v>
      </c>
      <c r="E11" s="229"/>
      <c r="F11" s="229"/>
      <c r="G11" s="230"/>
      <c r="H11" s="230"/>
      <c r="I11" s="230"/>
      <c r="J11" s="230"/>
      <c r="K11" s="230"/>
      <c r="L11" s="231"/>
    </row>
    <row r="12" spans="2:12">
      <c r="B12" s="308" t="s">
        <v>465</v>
      </c>
      <c r="C12" s="309">
        <v>23290</v>
      </c>
      <c r="D12" s="310">
        <v>23125</v>
      </c>
      <c r="E12" s="229"/>
      <c r="F12" s="229"/>
      <c r="G12" s="230"/>
      <c r="H12" s="230"/>
      <c r="I12" s="230"/>
      <c r="J12" s="230"/>
      <c r="K12" s="230"/>
      <c r="L12" s="231"/>
    </row>
    <row r="13" spans="2:12">
      <c r="B13" s="308" t="s">
        <v>466</v>
      </c>
      <c r="C13" s="309">
        <v>23290</v>
      </c>
      <c r="D13" s="310">
        <v>23125</v>
      </c>
      <c r="E13" s="229"/>
      <c r="F13" s="229"/>
      <c r="G13" s="230"/>
      <c r="H13" s="230"/>
      <c r="I13" s="230"/>
      <c r="J13" s="230"/>
      <c r="K13" s="230"/>
      <c r="L13" s="231"/>
    </row>
    <row r="14" spans="2:12">
      <c r="B14" s="308" t="s">
        <v>467</v>
      </c>
      <c r="C14" s="309">
        <v>23290</v>
      </c>
      <c r="D14" s="310">
        <v>23125</v>
      </c>
      <c r="E14" s="229"/>
      <c r="F14" s="229"/>
      <c r="G14" s="230"/>
      <c r="H14" s="230"/>
      <c r="I14" s="230"/>
      <c r="J14" s="230"/>
      <c r="K14" s="230"/>
      <c r="L14" s="231"/>
    </row>
    <row r="15" spans="2:12">
      <c r="B15" s="308" t="s">
        <v>468</v>
      </c>
      <c r="C15" s="309">
        <v>23290</v>
      </c>
      <c r="D15" s="310">
        <v>23125</v>
      </c>
      <c r="E15" s="229"/>
      <c r="F15" s="229"/>
      <c r="G15" s="230"/>
      <c r="H15" s="230"/>
      <c r="I15" s="230"/>
      <c r="J15" s="230"/>
      <c r="K15" s="230"/>
      <c r="L15" s="231"/>
    </row>
    <row r="16" spans="2:12">
      <c r="B16" s="308" t="s">
        <v>469</v>
      </c>
      <c r="C16" s="309">
        <v>23290</v>
      </c>
      <c r="D16" s="310">
        <v>23125</v>
      </c>
      <c r="E16" s="229"/>
      <c r="F16" s="229"/>
      <c r="G16" s="230"/>
      <c r="H16" s="230"/>
      <c r="I16" s="230"/>
      <c r="J16" s="230"/>
      <c r="K16" s="230"/>
      <c r="L16" s="231"/>
    </row>
    <row r="17" spans="2:12">
      <c r="B17" s="308" t="s">
        <v>470</v>
      </c>
      <c r="C17" s="309">
        <v>23290</v>
      </c>
      <c r="D17" s="310">
        <v>23125</v>
      </c>
      <c r="E17" s="232"/>
      <c r="F17" s="232"/>
      <c r="G17" s="233"/>
      <c r="H17" s="233"/>
      <c r="I17" s="233"/>
      <c r="J17" s="233"/>
      <c r="K17" s="233"/>
      <c r="L17" s="234"/>
    </row>
    <row r="18" spans="2:12">
      <c r="B18" s="308" t="s">
        <v>471</v>
      </c>
      <c r="C18" s="309">
        <v>23290</v>
      </c>
      <c r="D18" s="310">
        <v>23125</v>
      </c>
      <c r="E18" s="232"/>
      <c r="F18" s="232"/>
      <c r="G18" s="233"/>
      <c r="H18" s="233"/>
      <c r="I18" s="233"/>
      <c r="J18" s="233"/>
      <c r="K18" s="233"/>
      <c r="L18" s="234"/>
    </row>
    <row r="19" spans="2:12">
      <c r="B19" s="308" t="s">
        <v>472</v>
      </c>
      <c r="C19" s="309">
        <v>23290</v>
      </c>
      <c r="D19" s="310">
        <v>23125</v>
      </c>
      <c r="E19" s="229"/>
      <c r="F19" s="229"/>
      <c r="G19" s="230"/>
      <c r="H19" s="230"/>
      <c r="I19" s="230"/>
      <c r="J19" s="230"/>
      <c r="K19" s="230"/>
      <c r="L19" s="231"/>
    </row>
    <row r="20" spans="2:12">
      <c r="B20" s="308" t="s">
        <v>473</v>
      </c>
      <c r="C20" s="309">
        <v>23290</v>
      </c>
      <c r="D20" s="310">
        <v>23125</v>
      </c>
      <c r="E20" s="229"/>
      <c r="F20" s="229"/>
      <c r="G20" s="230"/>
      <c r="H20" s="230"/>
      <c r="I20" s="230"/>
      <c r="J20" s="230"/>
      <c r="K20" s="230"/>
      <c r="L20" s="231"/>
    </row>
    <row r="21" spans="2:12">
      <c r="B21" s="308" t="s">
        <v>474</v>
      </c>
      <c r="C21" s="309">
        <v>23290</v>
      </c>
      <c r="D21" s="310">
        <v>23125</v>
      </c>
      <c r="E21" s="229"/>
      <c r="F21" s="229"/>
      <c r="G21" s="230"/>
      <c r="H21" s="230"/>
      <c r="I21" s="230"/>
      <c r="J21" s="230"/>
      <c r="K21" s="230"/>
      <c r="L21" s="231"/>
    </row>
    <row r="22" spans="2:12">
      <c r="B22" s="308" t="s">
        <v>475</v>
      </c>
      <c r="C22" s="309">
        <v>23290</v>
      </c>
      <c r="D22" s="310">
        <v>23125</v>
      </c>
      <c r="E22" s="229"/>
      <c r="F22" s="229"/>
      <c r="G22" s="230"/>
      <c r="H22" s="230"/>
      <c r="I22" s="230"/>
      <c r="J22" s="230"/>
      <c r="K22" s="230"/>
      <c r="L22" s="231"/>
    </row>
    <row r="23" spans="2:12">
      <c r="B23" s="308" t="s">
        <v>476</v>
      </c>
      <c r="C23" s="309">
        <v>23290</v>
      </c>
      <c r="D23" s="310">
        <v>23125</v>
      </c>
      <c r="E23" s="232"/>
      <c r="F23" s="232"/>
      <c r="G23" s="233"/>
      <c r="H23" s="233"/>
      <c r="I23" s="233"/>
      <c r="J23" s="233"/>
      <c r="K23" s="233"/>
      <c r="L23" s="234"/>
    </row>
    <row r="24" spans="2:12">
      <c r="B24" s="308" t="s">
        <v>477</v>
      </c>
      <c r="C24" s="309">
        <v>23290</v>
      </c>
      <c r="D24" s="310">
        <v>23125</v>
      </c>
      <c r="E24" s="229"/>
      <c r="F24" s="229"/>
      <c r="G24" s="230"/>
      <c r="H24" s="230"/>
      <c r="I24" s="230"/>
      <c r="J24" s="230"/>
      <c r="K24" s="230"/>
      <c r="L24" s="231"/>
    </row>
    <row r="25" spans="2:12">
      <c r="B25" s="308" t="s">
        <v>478</v>
      </c>
      <c r="C25" s="309">
        <v>23290</v>
      </c>
      <c r="D25" s="310">
        <v>23125</v>
      </c>
      <c r="E25" s="229"/>
      <c r="F25" s="229"/>
      <c r="G25" s="230"/>
      <c r="H25" s="230"/>
      <c r="I25" s="230"/>
      <c r="J25" s="230"/>
      <c r="K25" s="230"/>
      <c r="L25" s="231"/>
    </row>
    <row r="26" spans="2:12">
      <c r="B26" s="308" t="s">
        <v>479</v>
      </c>
      <c r="C26" s="309">
        <v>23290</v>
      </c>
      <c r="D26" s="310">
        <v>23125</v>
      </c>
      <c r="E26" s="229"/>
      <c r="F26" s="229"/>
      <c r="G26" s="230"/>
      <c r="H26" s="230"/>
      <c r="I26" s="230"/>
      <c r="J26" s="230"/>
      <c r="K26" s="230"/>
      <c r="L26" s="231"/>
    </row>
    <row r="27" spans="2:12">
      <c r="B27" s="308" t="s">
        <v>480</v>
      </c>
      <c r="C27" s="309">
        <v>23290</v>
      </c>
      <c r="D27" s="310">
        <v>23125</v>
      </c>
      <c r="E27" s="229"/>
      <c r="F27" s="229"/>
      <c r="G27" s="230"/>
      <c r="H27" s="230"/>
      <c r="I27" s="230"/>
      <c r="J27" s="230"/>
      <c r="K27" s="230"/>
      <c r="L27" s="231"/>
    </row>
    <row r="28" spans="2:12">
      <c r="B28" s="308" t="s">
        <v>481</v>
      </c>
      <c r="C28" s="309">
        <v>23290</v>
      </c>
      <c r="D28" s="310">
        <v>23125</v>
      </c>
      <c r="E28" s="229"/>
      <c r="F28" s="229"/>
      <c r="G28" s="230"/>
      <c r="H28" s="230"/>
      <c r="I28" s="230"/>
      <c r="J28" s="230"/>
      <c r="K28" s="230"/>
      <c r="L28" s="231"/>
    </row>
    <row r="29" spans="2:12">
      <c r="B29" s="308" t="s">
        <v>482</v>
      </c>
      <c r="C29" s="309">
        <v>23290</v>
      </c>
      <c r="D29" s="310">
        <v>23125</v>
      </c>
      <c r="E29" s="229"/>
      <c r="F29" s="229"/>
      <c r="G29" s="230"/>
      <c r="H29" s="230"/>
      <c r="I29" s="230"/>
      <c r="J29" s="230"/>
      <c r="K29" s="230"/>
      <c r="L29" s="231"/>
    </row>
    <row r="30" spans="2:12">
      <c r="B30" s="308" t="s">
        <v>483</v>
      </c>
      <c r="C30" s="309">
        <v>23290</v>
      </c>
      <c r="D30" s="310">
        <v>23125</v>
      </c>
      <c r="E30" s="229"/>
      <c r="F30" s="229"/>
      <c r="G30" s="230"/>
      <c r="H30" s="230"/>
      <c r="I30" s="230"/>
      <c r="J30" s="230"/>
      <c r="K30" s="230"/>
      <c r="L30" s="231"/>
    </row>
    <row r="31" spans="2:12">
      <c r="B31" s="308" t="s">
        <v>484</v>
      </c>
      <c r="C31" s="309">
        <v>23280</v>
      </c>
      <c r="D31" s="310">
        <v>23115</v>
      </c>
      <c r="E31" s="229"/>
      <c r="F31" s="229"/>
      <c r="G31" s="230"/>
      <c r="H31" s="230"/>
      <c r="I31" s="230"/>
      <c r="J31" s="230"/>
      <c r="K31" s="230"/>
      <c r="L31" s="231"/>
    </row>
    <row r="32" spans="2:12">
      <c r="B32" s="308" t="s">
        <v>485</v>
      </c>
      <c r="C32" s="309">
        <v>23285</v>
      </c>
      <c r="D32" s="310">
        <v>23120</v>
      </c>
      <c r="E32" s="229"/>
      <c r="F32" s="229"/>
      <c r="G32" s="230"/>
      <c r="H32" s="230"/>
      <c r="I32" s="230"/>
      <c r="J32" s="230"/>
      <c r="K32" s="230"/>
      <c r="L32" s="231"/>
    </row>
    <row r="33" spans="2:12">
      <c r="B33" s="308" t="s">
        <v>486</v>
      </c>
      <c r="C33" s="309">
        <v>23285</v>
      </c>
      <c r="D33" s="310">
        <v>23120</v>
      </c>
      <c r="E33" s="229"/>
      <c r="F33" s="229"/>
      <c r="G33" s="230"/>
      <c r="H33" s="230"/>
      <c r="I33" s="230"/>
      <c r="J33" s="230"/>
      <c r="K33" s="230"/>
      <c r="L33" s="231"/>
    </row>
    <row r="34" spans="2:12">
      <c r="B34" s="308" t="s">
        <v>487</v>
      </c>
      <c r="C34" s="309">
        <v>23285</v>
      </c>
      <c r="D34" s="310">
        <v>23120</v>
      </c>
      <c r="E34" s="229"/>
      <c r="F34" s="229"/>
      <c r="G34" s="230"/>
      <c r="H34" s="230"/>
      <c r="I34" s="230"/>
      <c r="J34" s="230"/>
      <c r="K34" s="230"/>
      <c r="L34" s="231"/>
    </row>
    <row r="35" spans="2:12">
      <c r="B35" s="308" t="s">
        <v>488</v>
      </c>
      <c r="C35" s="309">
        <v>23280</v>
      </c>
      <c r="D35" s="310">
        <v>23120</v>
      </c>
      <c r="E35" s="229"/>
      <c r="F35" s="229"/>
      <c r="G35" s="230"/>
      <c r="H35" s="230"/>
      <c r="I35" s="230"/>
      <c r="J35" s="230"/>
      <c r="K35" s="230"/>
      <c r="L35" s="231"/>
    </row>
    <row r="36" spans="2:12">
      <c r="B36" s="308" t="s">
        <v>489</v>
      </c>
      <c r="C36" s="311">
        <v>23280</v>
      </c>
      <c r="D36" s="312">
        <v>23120</v>
      </c>
      <c r="E36" s="229"/>
      <c r="F36" s="229"/>
      <c r="G36" s="230"/>
      <c r="H36" s="230"/>
      <c r="I36" s="230"/>
      <c r="J36" s="230"/>
      <c r="K36" s="230"/>
      <c r="L36" s="231"/>
    </row>
    <row r="37" spans="2:12">
      <c r="B37" s="308" t="s">
        <v>490</v>
      </c>
      <c r="C37" s="311">
        <v>23280</v>
      </c>
      <c r="D37" s="312">
        <v>23120</v>
      </c>
      <c r="E37" s="229"/>
      <c r="F37" s="229"/>
      <c r="G37" s="230"/>
      <c r="H37" s="230"/>
      <c r="I37" s="230"/>
      <c r="J37" s="230"/>
      <c r="K37" s="230"/>
      <c r="L37" s="231"/>
    </row>
    <row r="38" spans="2:12">
      <c r="B38" s="316" t="s">
        <v>491</v>
      </c>
      <c r="C38" s="311">
        <v>23280</v>
      </c>
      <c r="D38" s="312">
        <v>23120</v>
      </c>
      <c r="E38" s="229"/>
      <c r="F38" s="229"/>
      <c r="G38" s="230"/>
      <c r="H38" s="230"/>
      <c r="I38" s="230"/>
      <c r="J38" s="230"/>
      <c r="K38" s="230"/>
      <c r="L38" s="231"/>
    </row>
    <row r="39" spans="2:12">
      <c r="B39" s="308" t="s">
        <v>492</v>
      </c>
      <c r="C39" s="314">
        <v>23280</v>
      </c>
      <c r="D39" s="315">
        <v>23120</v>
      </c>
      <c r="E39" s="229"/>
      <c r="F39" s="229"/>
      <c r="G39" s="230"/>
      <c r="H39" s="230"/>
      <c r="I39" s="230"/>
      <c r="J39" s="230"/>
      <c r="K39" s="230"/>
      <c r="L39" s="231"/>
    </row>
    <row r="40" spans="2:12">
      <c r="B40" s="308" t="s">
        <v>449</v>
      </c>
      <c r="C40" s="314"/>
      <c r="D40" s="315"/>
      <c r="E40" s="235"/>
      <c r="F40" s="235"/>
      <c r="G40" s="236"/>
      <c r="H40" s="236"/>
      <c r="I40" s="236"/>
      <c r="J40" s="236"/>
      <c r="K40" s="236"/>
      <c r="L40" s="237"/>
    </row>
    <row r="41" spans="2:12">
      <c r="C41" s="217"/>
      <c r="D41" s="217"/>
    </row>
    <row r="42" spans="2:12">
      <c r="C42" s="217"/>
      <c r="D42" s="217"/>
    </row>
    <row r="43" spans="2:12">
      <c r="C43" s="217"/>
      <c r="D43" s="217"/>
    </row>
    <row r="44" spans="2:12">
      <c r="C44" s="218"/>
      <c r="D44" s="218"/>
    </row>
    <row r="45" spans="2:12">
      <c r="C45" s="218"/>
      <c r="D45" s="218"/>
    </row>
    <row r="46" spans="2:12">
      <c r="C46" s="218"/>
      <c r="D46" s="218"/>
    </row>
    <row r="47" spans="2:12">
      <c r="C47" s="218"/>
      <c r="D47" s="218"/>
    </row>
    <row r="48" spans="2:12">
      <c r="C48" s="218"/>
      <c r="D48" s="218"/>
      <c r="G48" s="218"/>
      <c r="H48" s="218"/>
      <c r="I48" s="218"/>
      <c r="J48" s="218"/>
      <c r="K48" s="218"/>
      <c r="L48" s="218"/>
    </row>
    <row r="49" spans="3:12">
      <c r="C49" s="218"/>
      <c r="D49" s="218"/>
      <c r="G49" s="218"/>
      <c r="H49" s="218"/>
      <c r="I49" s="218"/>
      <c r="J49" s="218"/>
      <c r="K49" s="218"/>
      <c r="L49" s="218"/>
    </row>
    <row r="50" spans="3:12">
      <c r="C50" s="218"/>
      <c r="D50" s="218"/>
      <c r="G50" s="218"/>
      <c r="H50" s="218"/>
      <c r="I50" s="218"/>
      <c r="J50" s="218"/>
      <c r="K50" s="218"/>
      <c r="L50" s="218"/>
    </row>
    <row r="51" spans="3:12">
      <c r="C51" s="218"/>
      <c r="D51" s="218"/>
      <c r="G51" s="218"/>
      <c r="H51" s="218"/>
      <c r="I51" s="218"/>
      <c r="J51" s="218"/>
      <c r="K51" s="218"/>
      <c r="L51" s="218"/>
    </row>
    <row r="52" spans="3:12">
      <c r="C52" s="218"/>
      <c r="D52" s="218"/>
      <c r="G52" s="218"/>
      <c r="H52" s="218"/>
      <c r="I52" s="218"/>
      <c r="J52" s="218"/>
      <c r="K52" s="218"/>
      <c r="L52" s="218"/>
    </row>
    <row r="53" spans="3:12">
      <c r="C53" s="218"/>
      <c r="D53" s="218"/>
      <c r="G53" s="218"/>
      <c r="H53" s="218"/>
      <c r="I53" s="218"/>
      <c r="J53" s="218"/>
      <c r="K53" s="218"/>
      <c r="L53" s="218"/>
    </row>
    <row r="54" spans="3:12">
      <c r="C54" s="218"/>
      <c r="D54" s="218"/>
      <c r="G54" s="218"/>
      <c r="H54" s="218"/>
      <c r="I54" s="218"/>
      <c r="J54" s="218"/>
      <c r="K54" s="218"/>
      <c r="L54" s="218"/>
    </row>
    <row r="55" spans="3:12">
      <c r="C55" s="218"/>
      <c r="D55" s="218"/>
      <c r="G55" s="218"/>
      <c r="H55" s="218"/>
      <c r="I55" s="218"/>
      <c r="J55" s="218"/>
      <c r="K55" s="218"/>
      <c r="L55" s="218"/>
    </row>
    <row r="56" spans="3:12">
      <c r="C56" s="218"/>
      <c r="D56" s="218"/>
      <c r="G56" s="218"/>
      <c r="H56" s="218"/>
      <c r="I56" s="218"/>
      <c r="J56" s="218"/>
      <c r="K56" s="218"/>
      <c r="L56" s="218"/>
    </row>
    <row r="57" spans="3:12">
      <c r="C57" s="218"/>
      <c r="D57" s="218"/>
      <c r="G57" s="218"/>
      <c r="H57" s="218"/>
      <c r="I57" s="218"/>
      <c r="J57" s="218"/>
      <c r="K57" s="218"/>
      <c r="L57" s="218"/>
    </row>
    <row r="58" spans="3:12">
      <c r="C58" s="218"/>
      <c r="D58" s="218"/>
      <c r="G58" s="218"/>
      <c r="H58" s="218"/>
      <c r="I58" s="218"/>
      <c r="J58" s="218"/>
      <c r="K58" s="218"/>
      <c r="L58" s="218"/>
    </row>
    <row r="59" spans="3:12">
      <c r="C59" s="218"/>
      <c r="D59" s="218"/>
      <c r="G59" s="218"/>
      <c r="H59" s="218"/>
      <c r="I59" s="218"/>
      <c r="J59" s="218"/>
      <c r="K59" s="218"/>
      <c r="L59" s="218"/>
    </row>
    <row r="60" spans="3:12">
      <c r="C60" s="218"/>
      <c r="D60" s="218"/>
      <c r="G60" s="218"/>
      <c r="H60" s="218"/>
      <c r="I60" s="218"/>
      <c r="J60" s="218"/>
      <c r="K60" s="218"/>
      <c r="L60" s="218"/>
    </row>
    <row r="61" spans="3:12">
      <c r="C61" s="218"/>
      <c r="D61" s="218"/>
      <c r="G61" s="218"/>
      <c r="H61" s="218"/>
      <c r="I61" s="218"/>
      <c r="J61" s="218"/>
      <c r="K61" s="218"/>
      <c r="L61" s="218"/>
    </row>
    <row r="62" spans="3:12">
      <c r="C62" s="218"/>
      <c r="D62" s="218"/>
      <c r="G62" s="218"/>
      <c r="H62" s="218"/>
      <c r="I62" s="218"/>
      <c r="J62" s="218"/>
      <c r="K62" s="218"/>
      <c r="L62" s="218"/>
    </row>
    <row r="63" spans="3:12">
      <c r="C63" s="218"/>
      <c r="D63" s="218"/>
      <c r="G63" s="218"/>
      <c r="H63" s="218"/>
      <c r="I63" s="218"/>
      <c r="J63" s="218"/>
      <c r="K63" s="218"/>
      <c r="L63" s="218"/>
    </row>
    <row r="64" spans="3:12">
      <c r="C64" s="218"/>
      <c r="D64" s="218"/>
      <c r="G64" s="218"/>
      <c r="H64" s="218"/>
      <c r="I64" s="218"/>
      <c r="J64" s="218"/>
      <c r="K64" s="218"/>
      <c r="L64" s="218"/>
    </row>
    <row r="65" spans="3:12">
      <c r="C65" s="218"/>
      <c r="D65" s="218"/>
      <c r="G65" s="218"/>
      <c r="H65" s="218"/>
      <c r="I65" s="218"/>
      <c r="J65" s="218"/>
      <c r="K65" s="218"/>
      <c r="L65" s="218"/>
    </row>
    <row r="66" spans="3:12">
      <c r="C66" s="218"/>
      <c r="D66" s="218"/>
      <c r="G66" s="218"/>
      <c r="H66" s="218"/>
      <c r="I66" s="218"/>
      <c r="J66" s="218"/>
      <c r="K66" s="218"/>
      <c r="L66" s="218"/>
    </row>
    <row r="67" spans="3:12">
      <c r="C67" s="218"/>
      <c r="D67" s="218"/>
      <c r="G67" s="218"/>
      <c r="H67" s="218"/>
      <c r="I67" s="218"/>
      <c r="J67" s="218"/>
      <c r="K67" s="218"/>
      <c r="L67" s="218"/>
    </row>
    <row r="68" spans="3:12">
      <c r="C68" s="218"/>
      <c r="D68" s="218"/>
      <c r="G68" s="218"/>
      <c r="H68" s="218"/>
      <c r="I68" s="218"/>
      <c r="J68" s="218"/>
      <c r="K68" s="218"/>
      <c r="L68" s="218"/>
    </row>
    <row r="69" spans="3:12">
      <c r="C69" s="218"/>
      <c r="D69" s="218"/>
      <c r="G69" s="218"/>
      <c r="H69" s="218"/>
      <c r="I69" s="218"/>
      <c r="J69" s="218"/>
      <c r="K69" s="218"/>
      <c r="L69" s="218"/>
    </row>
    <row r="70" spans="3:12">
      <c r="C70" s="218"/>
      <c r="D70" s="218"/>
      <c r="G70" s="218"/>
      <c r="H70" s="218"/>
      <c r="I70" s="218"/>
      <c r="J70" s="218"/>
      <c r="K70" s="218"/>
      <c r="L70" s="218"/>
    </row>
    <row r="71" spans="3:12">
      <c r="G71" s="218"/>
      <c r="H71" s="218"/>
      <c r="I71" s="218"/>
      <c r="J71" s="218"/>
      <c r="K71" s="218"/>
      <c r="L71" s="218"/>
    </row>
    <row r="72" spans="3:12">
      <c r="G72" s="218"/>
      <c r="H72" s="218"/>
      <c r="I72" s="218"/>
      <c r="J72" s="218"/>
      <c r="K72" s="218"/>
      <c r="L72" s="218"/>
    </row>
    <row r="73" spans="3:12">
      <c r="G73" s="218"/>
      <c r="H73" s="218"/>
      <c r="I73" s="218"/>
      <c r="J73" s="218"/>
      <c r="K73" s="218"/>
      <c r="L73" s="218"/>
    </row>
    <row r="74" spans="3:12">
      <c r="G74" s="218"/>
      <c r="H74" s="218"/>
      <c r="I74" s="218"/>
      <c r="J74" s="218"/>
      <c r="K74" s="218"/>
      <c r="L74" s="218"/>
    </row>
    <row r="75" spans="3:12">
      <c r="G75" s="218"/>
      <c r="H75" s="218"/>
      <c r="I75" s="218"/>
      <c r="J75" s="218"/>
      <c r="K75" s="218"/>
      <c r="L75" s="218"/>
    </row>
    <row r="76" spans="3:12">
      <c r="G76" s="218"/>
      <c r="H76" s="218"/>
      <c r="I76" s="218"/>
      <c r="J76" s="218"/>
      <c r="K76" s="218"/>
      <c r="L76" s="218"/>
    </row>
    <row r="77" spans="3:12">
      <c r="G77" s="218"/>
      <c r="H77" s="218"/>
      <c r="I77" s="218"/>
      <c r="J77" s="218"/>
      <c r="K77" s="218"/>
      <c r="L77" s="218"/>
    </row>
    <row r="78" spans="3:12">
      <c r="G78" s="218"/>
      <c r="H78" s="218"/>
      <c r="I78" s="218"/>
      <c r="J78" s="218"/>
      <c r="K78" s="218"/>
      <c r="L78" s="218"/>
    </row>
  </sheetData>
  <phoneticPr fontId="4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3"/>
  <sheetViews>
    <sheetView workbookViewId="0">
      <selection activeCell="L13" sqref="L13"/>
    </sheetView>
  </sheetViews>
  <sheetFormatPr defaultColWidth="9" defaultRowHeight="15"/>
  <cols>
    <col min="1" max="1" width="4.7109375" style="36" bestFit="1" customWidth="1"/>
    <col min="2" max="2" width="12.7109375" style="36" bestFit="1" customWidth="1"/>
    <col min="3" max="8" width="6.85546875" style="36" customWidth="1"/>
    <col min="9" max="9" width="7" style="36" customWidth="1"/>
    <col min="10" max="10" width="5.28515625" style="36" bestFit="1" customWidth="1"/>
    <col min="11" max="11" width="15" style="36" customWidth="1"/>
    <col min="12" max="12" width="14.7109375" style="36" customWidth="1"/>
    <col min="13" max="13" width="11" style="36" customWidth="1"/>
    <col min="14" max="14" width="5.28515625" style="36" bestFit="1" customWidth="1"/>
    <col min="15" max="15" width="11.7109375" style="36" bestFit="1" customWidth="1"/>
    <col min="16" max="16" width="13.7109375" style="36" customWidth="1"/>
    <col min="17" max="17" width="10.28515625" style="36" customWidth="1"/>
    <col min="18" max="20" width="9" style="36"/>
    <col min="21" max="21" width="21.85546875" style="36" customWidth="1"/>
    <col min="22" max="16384" width="9" style="36"/>
  </cols>
  <sheetData>
    <row r="2" spans="1:20" ht="21">
      <c r="A2" s="757" t="s">
        <v>23</v>
      </c>
      <c r="B2" s="757"/>
      <c r="C2" s="758" t="s">
        <v>537</v>
      </c>
      <c r="D2" s="759"/>
      <c r="E2" s="758" t="s">
        <v>527</v>
      </c>
      <c r="F2" s="759"/>
      <c r="G2" s="757" t="s">
        <v>26</v>
      </c>
      <c r="H2" s="757"/>
      <c r="I2" s="35"/>
      <c r="J2" s="753" t="s">
        <v>42</v>
      </c>
      <c r="K2" s="754"/>
      <c r="L2" s="754"/>
      <c r="M2" s="755"/>
      <c r="N2" s="753" t="s">
        <v>179</v>
      </c>
      <c r="O2" s="754"/>
      <c r="P2" s="754"/>
      <c r="Q2" s="755"/>
    </row>
    <row r="3" spans="1:20" ht="14.25" customHeight="1">
      <c r="A3" s="757"/>
      <c r="B3" s="757"/>
      <c r="C3" s="158" t="s">
        <v>1</v>
      </c>
      <c r="D3" s="396" t="s">
        <v>25</v>
      </c>
      <c r="E3" s="158" t="s">
        <v>24</v>
      </c>
      <c r="F3" s="396" t="s">
        <v>25</v>
      </c>
      <c r="G3" s="396" t="s">
        <v>24</v>
      </c>
      <c r="H3" s="396" t="s">
        <v>25</v>
      </c>
      <c r="I3" s="37"/>
      <c r="J3" s="756" t="s">
        <v>23</v>
      </c>
      <c r="K3" s="756"/>
      <c r="L3" s="757" t="s">
        <v>45</v>
      </c>
      <c r="M3" s="757"/>
      <c r="N3" s="756" t="s">
        <v>23</v>
      </c>
      <c r="O3" s="756"/>
      <c r="P3" s="757" t="s">
        <v>44</v>
      </c>
      <c r="Q3" s="757"/>
    </row>
    <row r="4" spans="1:20" ht="16.5">
      <c r="A4" s="765" t="s">
        <v>40</v>
      </c>
      <c r="B4" s="81" t="s">
        <v>22</v>
      </c>
      <c r="C4" s="82" t="e">
        <f>+'자금실적 및 계획(원)USD_VND'!#REF!/1000000</f>
        <v>#REF!</v>
      </c>
      <c r="D4" s="141" t="e">
        <f>+KRW_VND!#REF!/100000000</f>
        <v>#REF!</v>
      </c>
      <c r="E4" s="149" t="e">
        <f>+'자금실적 및 계획(원)USD_VND'!#REF!/1000000</f>
        <v>#REF!</v>
      </c>
      <c r="F4" s="150" t="e">
        <f>+KRW_VND!#REF!/100000000</f>
        <v>#REF!</v>
      </c>
      <c r="G4" s="145" t="e">
        <f>+E4-C4</f>
        <v>#REF!</v>
      </c>
      <c r="H4" s="84" t="e">
        <f>+F4-D4</f>
        <v>#REF!</v>
      </c>
      <c r="I4" s="25"/>
      <c r="J4" s="756"/>
      <c r="K4" s="756"/>
      <c r="L4" s="71" t="s">
        <v>24</v>
      </c>
      <c r="M4" s="71" t="s">
        <v>2</v>
      </c>
      <c r="N4" s="756"/>
      <c r="O4" s="756"/>
      <c r="P4" s="71" t="s">
        <v>24</v>
      </c>
      <c r="Q4" s="71" t="s">
        <v>2</v>
      </c>
    </row>
    <row r="5" spans="1:20" ht="16.5">
      <c r="A5" s="766"/>
      <c r="B5" s="85" t="s">
        <v>105</v>
      </c>
      <c r="C5" s="86"/>
      <c r="D5" s="141" t="e">
        <f>+KRW_VND!#REF!/100000000</f>
        <v>#REF!</v>
      </c>
      <c r="E5" s="151"/>
      <c r="F5" s="150" t="e">
        <f>+KRW_VND!#REF!/100000000</f>
        <v>#REF!</v>
      </c>
      <c r="G5" s="125"/>
      <c r="H5" s="87" t="e">
        <f>+F5-D5</f>
        <v>#REF!</v>
      </c>
      <c r="I5" s="26"/>
      <c r="J5" s="768" t="s">
        <v>31</v>
      </c>
      <c r="K5" s="31" t="s">
        <v>27</v>
      </c>
      <c r="L5" s="27"/>
      <c r="M5" s="28"/>
      <c r="N5" s="768" t="s">
        <v>180</v>
      </c>
      <c r="O5" s="31" t="s">
        <v>27</v>
      </c>
      <c r="P5" s="29" t="e">
        <f>+'자금실적 및 계획(원)USD_VND'!#REF!/1000000</f>
        <v>#REF!</v>
      </c>
      <c r="Q5" s="28" t="e">
        <f>+KRW_VND!#REF!/100000000</f>
        <v>#REF!</v>
      </c>
      <c r="T5" s="214"/>
    </row>
    <row r="6" spans="1:20" ht="14.25" customHeight="1">
      <c r="A6" s="766"/>
      <c r="B6" s="85" t="s">
        <v>104</v>
      </c>
      <c r="C6" s="86"/>
      <c r="D6" s="119"/>
      <c r="E6" s="151"/>
      <c r="F6" s="87"/>
      <c r="G6" s="125"/>
      <c r="H6" s="87"/>
      <c r="I6" s="26"/>
      <c r="J6" s="768"/>
      <c r="K6" s="33" t="s">
        <v>178</v>
      </c>
      <c r="L6" s="22" t="e">
        <f>+'자금실적 및 계획(원)USD_VND'!#REF!/1000000</f>
        <v>#REF!</v>
      </c>
      <c r="M6" s="23" t="e">
        <f>+KRW_VND!#REF!/100000000</f>
        <v>#REF!</v>
      </c>
      <c r="N6" s="768"/>
      <c r="O6" s="33" t="s">
        <v>178</v>
      </c>
      <c r="P6" s="29" t="e">
        <f>+'자금실적 및 계획(원)USD_VND'!#REF!/1000000</f>
        <v>#REF!</v>
      </c>
      <c r="Q6" s="28" t="e">
        <f>+KRW_VND!#REF!/100000000</f>
        <v>#REF!</v>
      </c>
      <c r="T6" s="214" t="s">
        <v>183</v>
      </c>
    </row>
    <row r="7" spans="1:20" ht="16.5">
      <c r="A7" s="767"/>
      <c r="B7" s="88" t="s">
        <v>35</v>
      </c>
      <c r="C7" s="89" t="e">
        <f>SUM(C4:C6)</f>
        <v>#REF!</v>
      </c>
      <c r="D7" s="142" t="e">
        <f>SUM(D4:D6)</f>
        <v>#REF!</v>
      </c>
      <c r="E7" s="152" t="e">
        <f>SUM(E4:E6)</f>
        <v>#REF!</v>
      </c>
      <c r="F7" s="153" t="e">
        <f>SUM(F4:F6)</f>
        <v>#REF!</v>
      </c>
      <c r="G7" s="146" t="e">
        <f>+E7-C7</f>
        <v>#REF!</v>
      </c>
      <c r="H7" s="91" t="e">
        <f>+F7-D7</f>
        <v>#REF!</v>
      </c>
      <c r="I7" s="38"/>
      <c r="J7" s="768"/>
      <c r="K7" s="33" t="s">
        <v>29</v>
      </c>
      <c r="L7" s="22" t="e">
        <f>+'자금실적 및 계획(원)USD_VND'!#REF!/1000000</f>
        <v>#REF!</v>
      </c>
      <c r="M7" s="23" t="e">
        <f>+KRW_VND!#REF!/100000000</f>
        <v>#REF!</v>
      </c>
      <c r="N7" s="768"/>
      <c r="O7" s="33" t="s">
        <v>207</v>
      </c>
      <c r="P7" s="29" t="e">
        <f>+'자금실적 및 계획(원)USD_VND'!#REF!/1000000</f>
        <v>#REF!</v>
      </c>
      <c r="Q7" s="28" t="e">
        <f>+KRW_VND!#REF!/100000000</f>
        <v>#REF!</v>
      </c>
      <c r="T7" s="214" t="s">
        <v>184</v>
      </c>
    </row>
    <row r="8" spans="1:20" ht="16.5">
      <c r="A8" s="770" t="s">
        <v>38</v>
      </c>
      <c r="B8" s="770"/>
      <c r="C8" s="39"/>
      <c r="D8" s="143" t="e">
        <f>+KRW_VND!#REF!/100000000</f>
        <v>#REF!</v>
      </c>
      <c r="E8" s="154"/>
      <c r="F8" s="155" t="e">
        <f>+KRW_VND!#REF!/100000000</f>
        <v>#REF!</v>
      </c>
      <c r="G8" s="147"/>
      <c r="H8" s="21"/>
      <c r="J8" s="768"/>
      <c r="K8" s="40" t="s">
        <v>29</v>
      </c>
      <c r="L8" s="22" t="e">
        <f>+'자금실적 및 계획(원)USD_VND'!#REF!/1000000</f>
        <v>#REF!</v>
      </c>
      <c r="M8" s="23" t="e">
        <f>+KRW_VND!#REF!/100000000</f>
        <v>#REF!</v>
      </c>
      <c r="N8" s="768"/>
      <c r="O8" s="40" t="s">
        <v>32</v>
      </c>
      <c r="P8" s="41"/>
      <c r="Q8" s="28" t="e">
        <f>+KRW_VND!#REF!/100000000</f>
        <v>#REF!</v>
      </c>
      <c r="T8" s="214" t="s">
        <v>181</v>
      </c>
    </row>
    <row r="9" spans="1:20" ht="16.5">
      <c r="A9" s="771" t="s">
        <v>39</v>
      </c>
      <c r="B9" s="771"/>
      <c r="C9" s="94"/>
      <c r="D9" s="144" t="e">
        <f>+D7-D8</f>
        <v>#REF!</v>
      </c>
      <c r="E9" s="156"/>
      <c r="F9" s="157" t="e">
        <f>+F7-F8</f>
        <v>#REF!</v>
      </c>
      <c r="G9" s="148"/>
      <c r="H9" s="95" t="e">
        <f>+H7-H8</f>
        <v>#REF!</v>
      </c>
      <c r="J9" s="769"/>
      <c r="K9" s="72" t="s">
        <v>35</v>
      </c>
      <c r="L9" s="73" t="e">
        <f>SUM(L5:L8)</f>
        <v>#REF!</v>
      </c>
      <c r="M9" s="74" t="e">
        <f>SUM(M5:M8)</f>
        <v>#REF!</v>
      </c>
      <c r="N9" s="769"/>
      <c r="O9" s="72" t="s">
        <v>35</v>
      </c>
      <c r="P9" s="73" t="e">
        <f>SUM(P5:P8)</f>
        <v>#REF!</v>
      </c>
      <c r="Q9" s="74" t="e">
        <f>SUM(Q5:Q8)</f>
        <v>#REF!</v>
      </c>
      <c r="T9" s="214"/>
    </row>
    <row r="10" spans="1:20" ht="16.5" customHeight="1">
      <c r="J10" s="768" t="s">
        <v>33</v>
      </c>
      <c r="K10" s="31" t="s">
        <v>37</v>
      </c>
      <c r="L10" s="42"/>
      <c r="M10" s="28"/>
      <c r="N10" s="773" t="s">
        <v>204</v>
      </c>
      <c r="O10" s="31" t="s">
        <v>73</v>
      </c>
      <c r="P10" s="24" t="e">
        <f>+'자금실적 및 계획(원)USD_VND'!#REF!/1000000+'자금실적 및 계획(원)USD_VND'!#REF!/1000000</f>
        <v>#REF!</v>
      </c>
      <c r="Q10" s="28" t="e">
        <f>+(KRW_VND!#REF!+KRW_VND!#REF!+KRW_VND!#REF!)/100000000</f>
        <v>#REF!</v>
      </c>
      <c r="T10" s="214" t="s">
        <v>182</v>
      </c>
    </row>
    <row r="11" spans="1:20" ht="16.5" customHeight="1">
      <c r="J11" s="768"/>
      <c r="K11" s="33" t="s">
        <v>174</v>
      </c>
      <c r="L11" s="22" t="e">
        <f>+'자금실적 및 계획(원)USD_VND'!#REF!/1000000</f>
        <v>#REF!</v>
      </c>
      <c r="M11" s="23" t="e">
        <f>+KRW_VND!#REF!/100000000</f>
        <v>#REF!</v>
      </c>
      <c r="N11" s="774"/>
      <c r="O11" s="33" t="s">
        <v>70</v>
      </c>
      <c r="P11" s="24"/>
      <c r="Q11" s="210"/>
      <c r="T11" s="214" t="s">
        <v>173</v>
      </c>
    </row>
    <row r="12" spans="1:20" ht="16.5" customHeight="1">
      <c r="J12" s="768"/>
      <c r="K12" s="33" t="s">
        <v>17</v>
      </c>
      <c r="L12" s="22" t="e">
        <f>+'자금실적 및 계획(원)USD_VND'!#REF!/1000000</f>
        <v>#REF!</v>
      </c>
      <c r="M12" s="23" t="e">
        <f>+KRW_VND!#REF!/100000000</f>
        <v>#REF!</v>
      </c>
      <c r="N12" s="762"/>
      <c r="O12" s="72" t="s">
        <v>35</v>
      </c>
      <c r="P12" s="73" t="e">
        <f>SUM(P10:P11)</f>
        <v>#REF!</v>
      </c>
      <c r="Q12" s="74" t="e">
        <f>SUM(Q10:Q11)</f>
        <v>#REF!</v>
      </c>
      <c r="T12" s="214" t="s">
        <v>87</v>
      </c>
    </row>
    <row r="13" spans="1:20" ht="16.5">
      <c r="G13"/>
      <c r="H13"/>
      <c r="J13" s="768"/>
      <c r="K13" s="33" t="s">
        <v>18</v>
      </c>
      <c r="L13" s="22" t="e">
        <f>+'자금실적 및 계획(원)USD_VND'!#REF!/1000000</f>
        <v>#REF!</v>
      </c>
      <c r="M13" s="23" t="e">
        <f>+KRW_VND!#REF!/100000000</f>
        <v>#REF!</v>
      </c>
      <c r="N13" s="760" t="s">
        <v>71</v>
      </c>
      <c r="O13" s="33" t="s">
        <v>188</v>
      </c>
      <c r="P13" s="24" t="e">
        <f>+'자금실적 및 계획(원)USD_VND'!#REF!/1000000</f>
        <v>#REF!</v>
      </c>
      <c r="Q13" s="19" t="e">
        <f>+(KRW_VND!#REF!/100000000)</f>
        <v>#REF!</v>
      </c>
      <c r="T13" s="214" t="s">
        <v>88</v>
      </c>
    </row>
    <row r="14" spans="1:20" ht="16.5">
      <c r="G14"/>
      <c r="H14"/>
      <c r="J14" s="772"/>
      <c r="K14" s="33" t="s">
        <v>15</v>
      </c>
      <c r="L14" s="22" t="e">
        <f>+'자금실적 및 계획(원)USD_VND'!#REF!/1000000</f>
        <v>#REF!</v>
      </c>
      <c r="M14" s="23" t="e">
        <f>+KRW_VND!#REF!/100000000</f>
        <v>#REF!</v>
      </c>
      <c r="N14" s="761"/>
      <c r="O14" s="33" t="s">
        <v>190</v>
      </c>
      <c r="P14" s="24"/>
      <c r="Q14" s="19" t="e">
        <f>+KRW_VND!#REF!/100000000</f>
        <v>#REF!</v>
      </c>
      <c r="T14" s="214"/>
    </row>
    <row r="15" spans="1:20" ht="15" customHeight="1">
      <c r="G15" s="208" t="s">
        <v>46</v>
      </c>
      <c r="H15" s="208" t="s">
        <v>47</v>
      </c>
      <c r="J15" s="768"/>
      <c r="K15" s="33"/>
      <c r="L15" s="34"/>
      <c r="M15" s="47"/>
      <c r="N15" s="761"/>
      <c r="O15" s="33" t="s">
        <v>20</v>
      </c>
      <c r="P15" s="24"/>
      <c r="Q15" s="19" t="e">
        <f>+KRW_VND!#REF!/100000000</f>
        <v>#REF!</v>
      </c>
      <c r="T15" s="214"/>
    </row>
    <row r="16" spans="1:20" ht="16.5">
      <c r="G16" s="208" t="s">
        <v>48</v>
      </c>
      <c r="H16" s="208" t="s">
        <v>49</v>
      </c>
      <c r="J16" s="768"/>
      <c r="K16" s="33"/>
      <c r="L16" s="34"/>
      <c r="M16" s="19"/>
      <c r="N16" s="761"/>
      <c r="O16" s="33" t="s">
        <v>121</v>
      </c>
      <c r="P16" s="24" t="e">
        <f>+'자금실적 및 계획(원)USD_VND'!#REF!/1000000</f>
        <v>#REF!</v>
      </c>
      <c r="Q16" s="23" t="e">
        <f>+KRW_VND!#REF!/100000000</f>
        <v>#REF!</v>
      </c>
      <c r="T16" s="214"/>
    </row>
    <row r="17" spans="7:20" ht="16.5">
      <c r="G17" s="208"/>
      <c r="H17" s="208"/>
      <c r="J17" s="772"/>
      <c r="K17" s="33"/>
      <c r="L17" s="34"/>
      <c r="M17" s="19"/>
      <c r="N17" s="761"/>
      <c r="O17" s="33" t="s">
        <v>189</v>
      </c>
      <c r="P17" s="24" t="e">
        <f>+'자금실적 및 계획(원)USD_VND'!#REF!/1000000</f>
        <v>#REF!</v>
      </c>
      <c r="Q17" s="23" t="e">
        <f>+KRW_VND!#REF!/100000000</f>
        <v>#REF!</v>
      </c>
      <c r="T17" s="214"/>
    </row>
    <row r="18" spans="7:20" ht="16.5">
      <c r="G18" s="209"/>
      <c r="H18" s="209"/>
      <c r="J18" s="768"/>
      <c r="K18" s="44"/>
      <c r="L18" s="44"/>
      <c r="M18" s="44"/>
      <c r="N18" s="761"/>
      <c r="O18" s="40" t="s">
        <v>191</v>
      </c>
      <c r="P18" s="24"/>
      <c r="Q18" s="20" t="e">
        <f>+KRW_VND!#REF!/100000000+KRW_VND!#REF!/100000000</f>
        <v>#REF!</v>
      </c>
      <c r="T18" s="214"/>
    </row>
    <row r="19" spans="7:20" ht="12" customHeight="1">
      <c r="J19" s="769"/>
      <c r="K19" s="72" t="s">
        <v>35</v>
      </c>
      <c r="L19" s="75" t="e">
        <f>SUM(L10:L18)</f>
        <v>#REF!</v>
      </c>
      <c r="M19" s="76" t="e">
        <f>SUM(M10:M18)</f>
        <v>#REF!</v>
      </c>
      <c r="N19" s="762"/>
      <c r="O19" s="72" t="s">
        <v>35</v>
      </c>
      <c r="P19" s="216" t="e">
        <f>SUM(P13:P18)</f>
        <v>#REF!</v>
      </c>
      <c r="Q19" s="76" t="e">
        <f>SUM(Q13:Q18)</f>
        <v>#REF!</v>
      </c>
      <c r="T19" s="214"/>
    </row>
    <row r="20" spans="7:20" ht="16.5">
      <c r="J20" s="760" t="s">
        <v>28</v>
      </c>
      <c r="K20" s="31" t="s">
        <v>76</v>
      </c>
      <c r="L20" s="32"/>
      <c r="M20" s="28">
        <v>0</v>
      </c>
      <c r="N20" s="760" t="s">
        <v>116</v>
      </c>
      <c r="O20" s="31" t="s">
        <v>76</v>
      </c>
      <c r="P20" s="30" t="e">
        <f>+'자금실적 및 계획(원)USD_VND'!#REF!/1000000</f>
        <v>#REF!</v>
      </c>
      <c r="Q20" s="28" t="e">
        <f>+KRW_VND!#REF!/100000000</f>
        <v>#REF!</v>
      </c>
      <c r="T20" s="214" t="s">
        <v>185</v>
      </c>
    </row>
    <row r="21" spans="7:20" ht="16.5">
      <c r="J21" s="761"/>
      <c r="K21" s="33" t="s">
        <v>66</v>
      </c>
      <c r="L21" s="43"/>
      <c r="M21" s="28" t="e">
        <f>+KRW_VND!#REF!/100000000</f>
        <v>#REF!</v>
      </c>
      <c r="N21" s="761"/>
      <c r="O21" s="33" t="s">
        <v>69</v>
      </c>
      <c r="P21" s="70"/>
      <c r="Q21" s="23"/>
      <c r="T21" s="214" t="s">
        <v>186</v>
      </c>
    </row>
    <row r="22" spans="7:20" ht="16.5">
      <c r="J22" s="761"/>
      <c r="K22" s="33" t="s">
        <v>15</v>
      </c>
      <c r="L22" s="34"/>
      <c r="M22" s="28"/>
      <c r="N22" s="761"/>
      <c r="O22" s="33" t="s">
        <v>30</v>
      </c>
      <c r="P22" s="222" t="e">
        <f>+'자금실적 및 계획(원)USD_VND'!#REF!/1000000</f>
        <v>#REF!</v>
      </c>
      <c r="Q22" s="23" t="e">
        <f>+KRW_VND!#REF!/100000000</f>
        <v>#REF!</v>
      </c>
      <c r="T22" s="214" t="s">
        <v>187</v>
      </c>
    </row>
    <row r="23" spans="7:20" ht="16.5">
      <c r="J23" s="762"/>
      <c r="K23" s="72" t="s">
        <v>35</v>
      </c>
      <c r="L23" s="73">
        <f>SUM(L20:L22)</f>
        <v>0</v>
      </c>
      <c r="M23" s="77" t="e">
        <f>SUM(M20:M22)</f>
        <v>#REF!</v>
      </c>
      <c r="N23" s="762"/>
      <c r="O23" s="72" t="s">
        <v>35</v>
      </c>
      <c r="P23" s="73" t="e">
        <f>SUM(P20:P22)</f>
        <v>#REF!</v>
      </c>
      <c r="Q23" s="77" t="e">
        <f>SUM(Q20:Q22)</f>
        <v>#REF!</v>
      </c>
    </row>
    <row r="24" spans="7:20" ht="16.5">
      <c r="J24" s="763" t="s">
        <v>34</v>
      </c>
      <c r="K24" s="764"/>
      <c r="L24" s="78" t="e">
        <f>L9+L19+L23</f>
        <v>#REF!</v>
      </c>
      <c r="M24" s="79" t="e">
        <f>M9+M19+M23</f>
        <v>#REF!</v>
      </c>
      <c r="N24" s="763" t="s">
        <v>34</v>
      </c>
      <c r="O24" s="764"/>
      <c r="P24" s="78" t="e">
        <f>P9+P19+P23+P12</f>
        <v>#REF!</v>
      </c>
      <c r="Q24" s="79" t="e">
        <f>Q9+Q12+Q19+Q23</f>
        <v>#REF!</v>
      </c>
      <c r="R24" s="45" t="e">
        <f>M24-Q24</f>
        <v>#REF!</v>
      </c>
    </row>
    <row r="25" spans="7:20" ht="18.75" customHeight="1">
      <c r="L25" s="219" t="e">
        <f>L24-'자금실적 및 계획(원)USD_VND'!#REF!/1000000</f>
        <v>#REF!</v>
      </c>
      <c r="M25" s="219" t="e">
        <f>+M24-KRW_VND!#REF!/100000000</f>
        <v>#REF!</v>
      </c>
      <c r="P25" s="242" t="e">
        <f>+P24-'자금실적 및 계획(원)USD_VND'!#REF!/1000000-'자금실적 및 계획(원)USD_VND'!#REF!/1000000</f>
        <v>#REF!</v>
      </c>
      <c r="Q25" s="243" t="e">
        <f>+(KRW_VND!#REF!+KRW_VND!#REF!)/100000000-Q24</f>
        <v>#REF!</v>
      </c>
    </row>
    <row r="28" spans="7:20">
      <c r="M28" s="324"/>
    </row>
    <row r="29" spans="7:20">
      <c r="S29" s="45"/>
    </row>
    <row r="33" spans="20:20">
      <c r="T33" s="45"/>
    </row>
  </sheetData>
  <mergeCells count="22">
    <mergeCell ref="N2:Q2"/>
    <mergeCell ref="J3:K4"/>
    <mergeCell ref="L3:M3"/>
    <mergeCell ref="N3:O4"/>
    <mergeCell ref="P3:Q3"/>
    <mergeCell ref="A2:B3"/>
    <mergeCell ref="C2:D2"/>
    <mergeCell ref="E2:F2"/>
    <mergeCell ref="G2:H2"/>
    <mergeCell ref="J2:M2"/>
    <mergeCell ref="J20:J23"/>
    <mergeCell ref="N20:N23"/>
    <mergeCell ref="J24:K24"/>
    <mergeCell ref="N24:O24"/>
    <mergeCell ref="A4:A7"/>
    <mergeCell ref="J5:J9"/>
    <mergeCell ref="N5:N9"/>
    <mergeCell ref="A8:B8"/>
    <mergeCell ref="A9:B9"/>
    <mergeCell ref="J10:J19"/>
    <mergeCell ref="N10:N12"/>
    <mergeCell ref="N13:N19"/>
  </mergeCells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3"/>
  <sheetViews>
    <sheetView workbookViewId="0">
      <selection activeCell="L25" sqref="L25"/>
    </sheetView>
  </sheetViews>
  <sheetFormatPr defaultColWidth="9" defaultRowHeight="15"/>
  <cols>
    <col min="1" max="1" width="4.7109375" style="36" bestFit="1" customWidth="1"/>
    <col min="2" max="2" width="12.7109375" style="36" bestFit="1" customWidth="1"/>
    <col min="3" max="8" width="6.85546875" style="36" customWidth="1"/>
    <col min="9" max="9" width="7" style="36" customWidth="1"/>
    <col min="10" max="10" width="5.28515625" style="36" bestFit="1" customWidth="1"/>
    <col min="11" max="11" width="15" style="36" customWidth="1"/>
    <col min="12" max="12" width="14.7109375" style="36" customWidth="1"/>
    <col min="13" max="13" width="11" style="36" customWidth="1"/>
    <col min="14" max="14" width="5.28515625" style="36" bestFit="1" customWidth="1"/>
    <col min="15" max="15" width="11.7109375" style="36" bestFit="1" customWidth="1"/>
    <col min="16" max="16" width="13.7109375" style="36" customWidth="1"/>
    <col min="17" max="17" width="10.28515625" style="36" customWidth="1"/>
    <col min="18" max="20" width="9" style="36"/>
    <col min="21" max="21" width="21.85546875" style="36" customWidth="1"/>
    <col min="22" max="16384" width="9" style="36"/>
  </cols>
  <sheetData>
    <row r="2" spans="1:20" ht="21">
      <c r="A2" s="757" t="s">
        <v>23</v>
      </c>
      <c r="B2" s="757"/>
      <c r="C2" s="758" t="s">
        <v>548</v>
      </c>
      <c r="D2" s="759"/>
      <c r="E2" s="758" t="s">
        <v>549</v>
      </c>
      <c r="F2" s="759"/>
      <c r="G2" s="757" t="s">
        <v>26</v>
      </c>
      <c r="H2" s="757"/>
      <c r="I2" s="35"/>
      <c r="J2" s="753" t="s">
        <v>42</v>
      </c>
      <c r="K2" s="754"/>
      <c r="L2" s="754"/>
      <c r="M2" s="755"/>
      <c r="N2" s="753" t="s">
        <v>179</v>
      </c>
      <c r="O2" s="754"/>
      <c r="P2" s="754"/>
      <c r="Q2" s="755"/>
    </row>
    <row r="3" spans="1:20" ht="14.25" customHeight="1">
      <c r="A3" s="757"/>
      <c r="B3" s="757"/>
      <c r="C3" s="158" t="s">
        <v>1</v>
      </c>
      <c r="D3" s="407" t="s">
        <v>25</v>
      </c>
      <c r="E3" s="158" t="s">
        <v>24</v>
      </c>
      <c r="F3" s="407" t="s">
        <v>25</v>
      </c>
      <c r="G3" s="407" t="s">
        <v>24</v>
      </c>
      <c r="H3" s="407" t="s">
        <v>25</v>
      </c>
      <c r="I3" s="37"/>
      <c r="J3" s="756" t="s">
        <v>23</v>
      </c>
      <c r="K3" s="756"/>
      <c r="L3" s="757" t="s">
        <v>45</v>
      </c>
      <c r="M3" s="757"/>
      <c r="N3" s="756" t="s">
        <v>23</v>
      </c>
      <c r="O3" s="756"/>
      <c r="P3" s="757" t="s">
        <v>44</v>
      </c>
      <c r="Q3" s="757"/>
    </row>
    <row r="4" spans="1:20" ht="16.5">
      <c r="A4" s="765" t="s">
        <v>40</v>
      </c>
      <c r="B4" s="81" t="s">
        <v>22</v>
      </c>
      <c r="C4" s="82" t="e">
        <f>+'자금실적 및 계획(원)USD_VND'!#REF!/1000000</f>
        <v>#REF!</v>
      </c>
      <c r="D4" s="141" t="e">
        <f>+KRW_VND!#REF!/100000000</f>
        <v>#REF!</v>
      </c>
      <c r="E4" s="149" t="e">
        <f>+'자금실적 및 계획(원)USD_VND'!#REF!/1000000</f>
        <v>#REF!</v>
      </c>
      <c r="F4" s="150" t="e">
        <f>+KRW_VND!#REF!/100000000</f>
        <v>#REF!</v>
      </c>
      <c r="G4" s="145" t="e">
        <f>+E4-C4</f>
        <v>#REF!</v>
      </c>
      <c r="H4" s="84" t="e">
        <f>+F4-D4</f>
        <v>#REF!</v>
      </c>
      <c r="I4" s="25"/>
      <c r="J4" s="756"/>
      <c r="K4" s="756"/>
      <c r="L4" s="71" t="s">
        <v>24</v>
      </c>
      <c r="M4" s="71" t="s">
        <v>2</v>
      </c>
      <c r="N4" s="756"/>
      <c r="O4" s="756"/>
      <c r="P4" s="71" t="s">
        <v>24</v>
      </c>
      <c r="Q4" s="71" t="s">
        <v>2</v>
      </c>
    </row>
    <row r="5" spans="1:20" ht="16.5">
      <c r="A5" s="766"/>
      <c r="B5" s="85" t="s">
        <v>105</v>
      </c>
      <c r="C5" s="86"/>
      <c r="D5" s="141" t="e">
        <f>+KRW_VND!#REF!/100000000</f>
        <v>#REF!</v>
      </c>
      <c r="E5" s="151"/>
      <c r="F5" s="150" t="e">
        <f>+KRW_VND!#REF!/100000000</f>
        <v>#REF!</v>
      </c>
      <c r="G5" s="125"/>
      <c r="H5" s="87" t="e">
        <f>+F5-D5</f>
        <v>#REF!</v>
      </c>
      <c r="I5" s="26"/>
      <c r="J5" s="768" t="s">
        <v>31</v>
      </c>
      <c r="K5" s="31" t="s">
        <v>27</v>
      </c>
      <c r="L5" s="22" t="e">
        <f>+'자금실적 및 계획(원)USD_VND'!#REF!/1000000</f>
        <v>#REF!</v>
      </c>
      <c r="M5" s="23" t="e">
        <f>+KRW_VND!#REF!/100000000</f>
        <v>#REF!</v>
      </c>
      <c r="N5" s="768" t="s">
        <v>180</v>
      </c>
      <c r="O5" s="31" t="s">
        <v>27</v>
      </c>
      <c r="P5" s="29" t="e">
        <f>+'자금실적 및 계획(원)USD_VND'!#REF!/1000000</f>
        <v>#REF!</v>
      </c>
      <c r="Q5" s="28" t="e">
        <f>+KRW_VND!#REF!/100000000</f>
        <v>#REF!</v>
      </c>
      <c r="T5" s="214"/>
    </row>
    <row r="6" spans="1:20" ht="14.25" customHeight="1">
      <c r="A6" s="766"/>
      <c r="B6" s="85" t="s">
        <v>104</v>
      </c>
      <c r="C6" s="86"/>
      <c r="D6" s="119"/>
      <c r="E6" s="151"/>
      <c r="F6" s="87"/>
      <c r="G6" s="125"/>
      <c r="H6" s="87"/>
      <c r="I6" s="26"/>
      <c r="J6" s="768"/>
      <c r="K6" s="33" t="s">
        <v>178</v>
      </c>
      <c r="L6" s="22" t="e">
        <f>+'자금실적 및 계획(원)USD_VND'!#REF!/1000000</f>
        <v>#REF!</v>
      </c>
      <c r="M6" s="23" t="e">
        <f>+KRW_VND!#REF!/100000000</f>
        <v>#REF!</v>
      </c>
      <c r="N6" s="768"/>
      <c r="O6" s="33" t="s">
        <v>178</v>
      </c>
      <c r="P6" s="29" t="e">
        <f>+'자금실적 및 계획(원)USD_VND'!#REF!/1000000</f>
        <v>#REF!</v>
      </c>
      <c r="Q6" s="28" t="e">
        <f>+KRW_VND!#REF!/100000000</f>
        <v>#REF!</v>
      </c>
      <c r="T6" s="214" t="s">
        <v>183</v>
      </c>
    </row>
    <row r="7" spans="1:20" ht="16.5">
      <c r="A7" s="767"/>
      <c r="B7" s="88" t="s">
        <v>35</v>
      </c>
      <c r="C7" s="89" t="e">
        <f>SUM(C4:C6)</f>
        <v>#REF!</v>
      </c>
      <c r="D7" s="142" t="e">
        <f>SUM(D4:D6)</f>
        <v>#REF!</v>
      </c>
      <c r="E7" s="152" t="e">
        <f>SUM(E4:E6)</f>
        <v>#REF!</v>
      </c>
      <c r="F7" s="153" t="e">
        <f>SUM(F4:F6)</f>
        <v>#REF!</v>
      </c>
      <c r="G7" s="146" t="e">
        <f>+E7-C7</f>
        <v>#REF!</v>
      </c>
      <c r="H7" s="91" t="e">
        <f>+F7-D7</f>
        <v>#REF!</v>
      </c>
      <c r="I7" s="38"/>
      <c r="J7" s="768"/>
      <c r="K7" s="33" t="s">
        <v>29</v>
      </c>
      <c r="L7" s="22" t="e">
        <f>+'자금실적 및 계획(원)USD_VND'!#REF!/1000000</f>
        <v>#REF!</v>
      </c>
      <c r="M7" s="23" t="e">
        <f>+KRW_VND!#REF!/100000000</f>
        <v>#REF!</v>
      </c>
      <c r="N7" s="768"/>
      <c r="O7" s="33" t="s">
        <v>207</v>
      </c>
      <c r="P7" s="29" t="e">
        <f>+'자금실적 및 계획(원)USD_VND'!#REF!/1000000</f>
        <v>#REF!</v>
      </c>
      <c r="Q7" s="28" t="e">
        <f>+KRW_VND!#REF!/100000000</f>
        <v>#REF!</v>
      </c>
      <c r="T7" s="214" t="s">
        <v>184</v>
      </c>
    </row>
    <row r="8" spans="1:20" ht="16.5">
      <c r="A8" s="770" t="s">
        <v>38</v>
      </c>
      <c r="B8" s="770"/>
      <c r="C8" s="39"/>
      <c r="D8" s="143" t="e">
        <f>+KRW_VND!#REF!/100000000</f>
        <v>#REF!</v>
      </c>
      <c r="E8" s="154"/>
      <c r="F8" s="155" t="e">
        <f>+KRW_VND!#REF!/100000000</f>
        <v>#REF!</v>
      </c>
      <c r="G8" s="147"/>
      <c r="H8" s="21"/>
      <c r="J8" s="768"/>
      <c r="K8" s="40" t="s">
        <v>29</v>
      </c>
      <c r="L8" s="22" t="e">
        <f>+'자금실적 및 계획(원)USD_VND'!#REF!/1000000</f>
        <v>#REF!</v>
      </c>
      <c r="M8" s="23" t="e">
        <f>+KRW_VND!#REF!/100000000</f>
        <v>#REF!</v>
      </c>
      <c r="N8" s="768"/>
      <c r="O8" s="40" t="s">
        <v>32</v>
      </c>
      <c r="P8" s="41"/>
      <c r="Q8" s="28" t="e">
        <f>+KRW_VND!#REF!/100000000</f>
        <v>#REF!</v>
      </c>
      <c r="T8" s="214" t="s">
        <v>181</v>
      </c>
    </row>
    <row r="9" spans="1:20" ht="16.5">
      <c r="A9" s="771" t="s">
        <v>39</v>
      </c>
      <c r="B9" s="771"/>
      <c r="C9" s="94"/>
      <c r="D9" s="144" t="e">
        <f>+D7-D8</f>
        <v>#REF!</v>
      </c>
      <c r="E9" s="156"/>
      <c r="F9" s="157" t="e">
        <f>+F7-F8</f>
        <v>#REF!</v>
      </c>
      <c r="G9" s="148"/>
      <c r="H9" s="95" t="e">
        <f>+H7-H8</f>
        <v>#REF!</v>
      </c>
      <c r="J9" s="769"/>
      <c r="K9" s="72" t="s">
        <v>35</v>
      </c>
      <c r="L9" s="73" t="e">
        <f>SUM(L5:L8)</f>
        <v>#REF!</v>
      </c>
      <c r="M9" s="74" t="e">
        <f>SUM(M5:M8)</f>
        <v>#REF!</v>
      </c>
      <c r="N9" s="769"/>
      <c r="O9" s="72" t="s">
        <v>35</v>
      </c>
      <c r="P9" s="73" t="e">
        <f>SUM(P5:P8)</f>
        <v>#REF!</v>
      </c>
      <c r="Q9" s="74" t="e">
        <f>SUM(Q5:Q8)</f>
        <v>#REF!</v>
      </c>
      <c r="T9" s="214"/>
    </row>
    <row r="10" spans="1:20" ht="16.5" customHeight="1">
      <c r="J10" s="768" t="s">
        <v>33</v>
      </c>
      <c r="K10" s="31" t="s">
        <v>37</v>
      </c>
      <c r="L10" s="42"/>
      <c r="M10" s="28"/>
      <c r="N10" s="773" t="s">
        <v>204</v>
      </c>
      <c r="O10" s="31" t="s">
        <v>73</v>
      </c>
      <c r="P10" s="24" t="e">
        <f>+'자금실적 및 계획(원)USD_VND'!#REF!/1000000+'자금실적 및 계획(원)USD_VND'!#REF!/1000000</f>
        <v>#REF!</v>
      </c>
      <c r="Q10" s="28" t="e">
        <f>+(KRW_VND!#REF!+KRW_VND!#REF!+KRW_VND!#REF!)/100000000</f>
        <v>#REF!</v>
      </c>
      <c r="T10" s="214" t="s">
        <v>182</v>
      </c>
    </row>
    <row r="11" spans="1:20" ht="16.5" customHeight="1">
      <c r="J11" s="768"/>
      <c r="K11" s="33" t="s">
        <v>174</v>
      </c>
      <c r="L11" s="22" t="e">
        <f>+'자금실적 및 계획(원)USD_VND'!#REF!/1000000</f>
        <v>#REF!</v>
      </c>
      <c r="M11" s="23" t="e">
        <f>+KRW_VND!#REF!/100000000</f>
        <v>#REF!</v>
      </c>
      <c r="N11" s="774"/>
      <c r="O11" s="33" t="s">
        <v>70</v>
      </c>
      <c r="P11" s="24"/>
      <c r="Q11" s="210"/>
      <c r="T11" s="214" t="s">
        <v>173</v>
      </c>
    </row>
    <row r="12" spans="1:20" ht="16.5" customHeight="1">
      <c r="J12" s="768"/>
      <c r="K12" s="33" t="s">
        <v>17</v>
      </c>
      <c r="L12" s="22" t="e">
        <f>+'자금실적 및 계획(원)USD_VND'!#REF!/1000000</f>
        <v>#REF!</v>
      </c>
      <c r="M12" s="23" t="e">
        <f>+KRW_VND!#REF!/100000000</f>
        <v>#REF!</v>
      </c>
      <c r="N12" s="762"/>
      <c r="O12" s="72" t="s">
        <v>35</v>
      </c>
      <c r="P12" s="73" t="e">
        <f>SUM(P10:P11)</f>
        <v>#REF!</v>
      </c>
      <c r="Q12" s="74" t="e">
        <f>SUM(Q10:Q11)</f>
        <v>#REF!</v>
      </c>
      <c r="T12" s="214" t="s">
        <v>87</v>
      </c>
    </row>
    <row r="13" spans="1:20" ht="16.5">
      <c r="G13"/>
      <c r="H13"/>
      <c r="J13" s="768"/>
      <c r="K13" s="33" t="s">
        <v>18</v>
      </c>
      <c r="L13" s="22" t="e">
        <f>+'자금실적 및 계획(원)USD_VND'!#REF!/1000000</f>
        <v>#REF!</v>
      </c>
      <c r="M13" s="23" t="e">
        <f>+KRW_VND!#REF!/100000000</f>
        <v>#REF!</v>
      </c>
      <c r="N13" s="760" t="s">
        <v>71</v>
      </c>
      <c r="O13" s="33" t="s">
        <v>188</v>
      </c>
      <c r="P13" s="24" t="e">
        <f>+'자금실적 및 계획(원)USD_VND'!#REF!/1000000</f>
        <v>#REF!</v>
      </c>
      <c r="Q13" s="19" t="e">
        <f>+(KRW_VND!#REF!/100000000)</f>
        <v>#REF!</v>
      </c>
      <c r="T13" s="214" t="s">
        <v>88</v>
      </c>
    </row>
    <row r="14" spans="1:20" ht="16.5">
      <c r="G14"/>
      <c r="H14"/>
      <c r="J14" s="772"/>
      <c r="K14" s="33" t="s">
        <v>15</v>
      </c>
      <c r="L14" s="22" t="e">
        <f>+'자금실적 및 계획(원)USD_VND'!#REF!/1000000</f>
        <v>#REF!</v>
      </c>
      <c r="M14" s="23" t="e">
        <f>+KRW_VND!#REF!/100000000</f>
        <v>#REF!</v>
      </c>
      <c r="N14" s="761"/>
      <c r="O14" s="33" t="s">
        <v>190</v>
      </c>
      <c r="P14" s="24"/>
      <c r="Q14" s="19" t="e">
        <f>+KRW_VND!#REF!/100000000</f>
        <v>#REF!</v>
      </c>
      <c r="T14" s="214"/>
    </row>
    <row r="15" spans="1:20" ht="15" customHeight="1">
      <c r="G15" s="208" t="s">
        <v>46</v>
      </c>
      <c r="H15" s="208" t="s">
        <v>47</v>
      </c>
      <c r="J15" s="768"/>
      <c r="K15" s="33"/>
      <c r="L15" s="34"/>
      <c r="M15" s="47"/>
      <c r="N15" s="761"/>
      <c r="O15" s="33" t="s">
        <v>20</v>
      </c>
      <c r="P15" s="24"/>
      <c r="Q15" s="19" t="e">
        <f>+KRW_VND!#REF!/100000000</f>
        <v>#REF!</v>
      </c>
      <c r="T15" s="214"/>
    </row>
    <row r="16" spans="1:20" ht="16.5">
      <c r="G16" s="208" t="s">
        <v>48</v>
      </c>
      <c r="H16" s="208" t="s">
        <v>49</v>
      </c>
      <c r="J16" s="768"/>
      <c r="K16" s="33"/>
      <c r="L16" s="34"/>
      <c r="M16" s="19"/>
      <c r="N16" s="761"/>
      <c r="O16" s="33" t="s">
        <v>121</v>
      </c>
      <c r="P16" s="24" t="e">
        <f>+'자금실적 및 계획(원)USD_VND'!#REF!/1000000</f>
        <v>#REF!</v>
      </c>
      <c r="Q16" s="23" t="e">
        <f>+KRW_VND!#REF!/100000000</f>
        <v>#REF!</v>
      </c>
      <c r="T16" s="214"/>
    </row>
    <row r="17" spans="7:20" ht="16.5">
      <c r="G17" s="208"/>
      <c r="H17" s="208"/>
      <c r="J17" s="772"/>
      <c r="K17" s="33"/>
      <c r="L17" s="34"/>
      <c r="M17" s="19"/>
      <c r="N17" s="761"/>
      <c r="O17" s="33" t="s">
        <v>189</v>
      </c>
      <c r="P17" s="24" t="e">
        <f>+'자금실적 및 계획(원)USD_VND'!#REF!/1000000</f>
        <v>#REF!</v>
      </c>
      <c r="Q17" s="23" t="e">
        <f>+KRW_VND!#REF!/100000000</f>
        <v>#REF!</v>
      </c>
      <c r="T17" s="214"/>
    </row>
    <row r="18" spans="7:20" ht="16.5">
      <c r="G18" s="209"/>
      <c r="H18" s="209"/>
      <c r="J18" s="768"/>
      <c r="K18" s="44"/>
      <c r="L18" s="44"/>
      <c r="M18" s="44"/>
      <c r="N18" s="761"/>
      <c r="O18" s="40" t="s">
        <v>191</v>
      </c>
      <c r="P18" s="24"/>
      <c r="Q18" s="20" t="e">
        <f>+KRW_VND!#REF!/100000000+KRW_VND!#REF!/100000000</f>
        <v>#REF!</v>
      </c>
      <c r="T18" s="214"/>
    </row>
    <row r="19" spans="7:20" ht="12" customHeight="1">
      <c r="J19" s="769"/>
      <c r="K19" s="72" t="s">
        <v>35</v>
      </c>
      <c r="L19" s="75" t="e">
        <f>SUM(L10:L18)</f>
        <v>#REF!</v>
      </c>
      <c r="M19" s="76" t="e">
        <f>SUM(M10:M18)</f>
        <v>#REF!</v>
      </c>
      <c r="N19" s="762"/>
      <c r="O19" s="72" t="s">
        <v>35</v>
      </c>
      <c r="P19" s="216" t="e">
        <f>SUM(P13:P18)</f>
        <v>#REF!</v>
      </c>
      <c r="Q19" s="76" t="e">
        <f>SUM(Q13:Q18)</f>
        <v>#REF!</v>
      </c>
      <c r="T19" s="214"/>
    </row>
    <row r="20" spans="7:20" ht="16.5">
      <c r="J20" s="760" t="s">
        <v>28</v>
      </c>
      <c r="K20" s="31" t="s">
        <v>76</v>
      </c>
      <c r="L20" s="32"/>
      <c r="M20" s="28">
        <v>0</v>
      </c>
      <c r="N20" s="760" t="s">
        <v>116</v>
      </c>
      <c r="O20" s="31" t="s">
        <v>76</v>
      </c>
      <c r="P20" s="30" t="e">
        <f>+'자금실적 및 계획(원)USD_VND'!#REF!/1000000</f>
        <v>#REF!</v>
      </c>
      <c r="Q20" s="28" t="e">
        <f>+KRW_VND!#REF!/100000000</f>
        <v>#REF!</v>
      </c>
      <c r="T20" s="214" t="s">
        <v>185</v>
      </c>
    </row>
    <row r="21" spans="7:20" ht="16.5">
      <c r="J21" s="761"/>
      <c r="K21" s="33" t="s">
        <v>66</v>
      </c>
      <c r="L21" s="43"/>
      <c r="M21" s="28" t="e">
        <f>+KRW_VND!#REF!/100000000</f>
        <v>#REF!</v>
      </c>
      <c r="N21" s="761"/>
      <c r="O21" s="33" t="s">
        <v>69</v>
      </c>
      <c r="P21" s="70"/>
      <c r="Q21" s="23"/>
      <c r="T21" s="214" t="s">
        <v>186</v>
      </c>
    </row>
    <row r="22" spans="7:20" ht="16.5">
      <c r="J22" s="761"/>
      <c r="K22" s="33" t="s">
        <v>15</v>
      </c>
      <c r="L22" s="34"/>
      <c r="M22" s="28"/>
      <c r="N22" s="761"/>
      <c r="O22" s="33" t="s">
        <v>30</v>
      </c>
      <c r="P22" s="222" t="e">
        <f>+'자금실적 및 계획(원)USD_VND'!#REF!/1000000</f>
        <v>#REF!</v>
      </c>
      <c r="Q22" s="23" t="e">
        <f>+KRW_VND!#REF!/100000000</f>
        <v>#REF!</v>
      </c>
      <c r="T22" s="214" t="s">
        <v>187</v>
      </c>
    </row>
    <row r="23" spans="7:20" ht="16.5">
      <c r="J23" s="762"/>
      <c r="K23" s="72" t="s">
        <v>35</v>
      </c>
      <c r="L23" s="73">
        <f>SUM(L20:L22)</f>
        <v>0</v>
      </c>
      <c r="M23" s="77" t="e">
        <f>SUM(M20:M22)</f>
        <v>#REF!</v>
      </c>
      <c r="N23" s="762"/>
      <c r="O23" s="72" t="s">
        <v>35</v>
      </c>
      <c r="P23" s="73" t="e">
        <f>SUM(P20:P22)</f>
        <v>#REF!</v>
      </c>
      <c r="Q23" s="77" t="e">
        <f>SUM(Q20:Q22)</f>
        <v>#REF!</v>
      </c>
    </row>
    <row r="24" spans="7:20" ht="16.5">
      <c r="J24" s="763" t="s">
        <v>34</v>
      </c>
      <c r="K24" s="764"/>
      <c r="L24" s="78" t="e">
        <f>L9+L19+L23</f>
        <v>#REF!</v>
      </c>
      <c r="M24" s="79" t="e">
        <f>M9+M19+M23</f>
        <v>#REF!</v>
      </c>
      <c r="N24" s="763" t="s">
        <v>34</v>
      </c>
      <c r="O24" s="764"/>
      <c r="P24" s="78" t="e">
        <f>P9+P19+P23+P12</f>
        <v>#REF!</v>
      </c>
      <c r="Q24" s="79" t="e">
        <f>Q9+Q12+Q19+Q23</f>
        <v>#REF!</v>
      </c>
      <c r="R24" s="45" t="e">
        <f>M24-Q24</f>
        <v>#REF!</v>
      </c>
    </row>
    <row r="25" spans="7:20" ht="18.75" customHeight="1">
      <c r="L25" s="219" t="e">
        <f>L24-'자금실적 및 계획(원)USD_VND'!#REF!/1000000</f>
        <v>#REF!</v>
      </c>
      <c r="M25" s="219" t="e">
        <f>+M24-KRW_VND!#REF!/100000000</f>
        <v>#REF!</v>
      </c>
      <c r="P25" s="242" t="e">
        <f>+P24-'자금실적 및 계획(원)USD_VND'!#REF!/1000000-'자금실적 및 계획(원)USD_VND'!#REF!/1000000</f>
        <v>#REF!</v>
      </c>
      <c r="Q25" s="243" t="e">
        <f>+(KRW_VND!#REF!+KRW_VND!#REF!)/100000000-Q24</f>
        <v>#REF!</v>
      </c>
    </row>
    <row r="28" spans="7:20">
      <c r="M28" s="324"/>
    </row>
    <row r="29" spans="7:20">
      <c r="S29" s="45"/>
    </row>
    <row r="33" spans="20:20">
      <c r="T33" s="45"/>
    </row>
  </sheetData>
  <mergeCells count="22">
    <mergeCell ref="J20:J23"/>
    <mergeCell ref="N20:N23"/>
    <mergeCell ref="J24:K24"/>
    <mergeCell ref="N24:O24"/>
    <mergeCell ref="A4:A7"/>
    <mergeCell ref="J5:J9"/>
    <mergeCell ref="N5:N9"/>
    <mergeCell ref="A8:B8"/>
    <mergeCell ref="A9:B9"/>
    <mergeCell ref="J10:J19"/>
    <mergeCell ref="N10:N12"/>
    <mergeCell ref="N13:N19"/>
    <mergeCell ref="A2:B3"/>
    <mergeCell ref="C2:D2"/>
    <mergeCell ref="E2:F2"/>
    <mergeCell ref="G2:H2"/>
    <mergeCell ref="J2:M2"/>
    <mergeCell ref="N2:Q2"/>
    <mergeCell ref="J3:K4"/>
    <mergeCell ref="L3:M3"/>
    <mergeCell ref="N3:O4"/>
    <mergeCell ref="P3:Q3"/>
  </mergeCells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3"/>
  <sheetViews>
    <sheetView workbookViewId="0">
      <selection activeCell="U10" sqref="U10"/>
    </sheetView>
  </sheetViews>
  <sheetFormatPr defaultColWidth="9" defaultRowHeight="15"/>
  <cols>
    <col min="1" max="1" width="4.7109375" style="36" bestFit="1" customWidth="1"/>
    <col min="2" max="2" width="12.7109375" style="36" bestFit="1" customWidth="1"/>
    <col min="3" max="8" width="6.85546875" style="36" customWidth="1"/>
    <col min="9" max="9" width="7" style="36" customWidth="1"/>
    <col min="10" max="10" width="5.28515625" style="36" bestFit="1" customWidth="1"/>
    <col min="11" max="11" width="15" style="36" customWidth="1"/>
    <col min="12" max="12" width="14.7109375" style="36" customWidth="1"/>
    <col min="13" max="13" width="11" style="36" customWidth="1"/>
    <col min="14" max="14" width="5.28515625" style="36" bestFit="1" customWidth="1"/>
    <col min="15" max="15" width="11.7109375" style="36" bestFit="1" customWidth="1"/>
    <col min="16" max="16" width="13.7109375" style="36" customWidth="1"/>
    <col min="17" max="17" width="10.28515625" style="36" customWidth="1"/>
    <col min="18" max="20" width="9" style="36"/>
    <col min="21" max="21" width="21.85546875" style="36" customWidth="1"/>
    <col min="22" max="16384" width="9" style="36"/>
  </cols>
  <sheetData>
    <row r="2" spans="1:20" ht="21">
      <c r="A2" s="757" t="s">
        <v>23</v>
      </c>
      <c r="B2" s="757"/>
      <c r="C2" s="758" t="s">
        <v>561</v>
      </c>
      <c r="D2" s="759"/>
      <c r="E2" s="758" t="s">
        <v>550</v>
      </c>
      <c r="F2" s="759"/>
      <c r="G2" s="757" t="s">
        <v>26</v>
      </c>
      <c r="H2" s="757"/>
      <c r="I2" s="35"/>
      <c r="J2" s="753" t="s">
        <v>42</v>
      </c>
      <c r="K2" s="754"/>
      <c r="L2" s="754"/>
      <c r="M2" s="755"/>
      <c r="N2" s="753" t="s">
        <v>179</v>
      </c>
      <c r="O2" s="754"/>
      <c r="P2" s="754"/>
      <c r="Q2" s="755"/>
    </row>
    <row r="3" spans="1:20" ht="14.25" customHeight="1">
      <c r="A3" s="757"/>
      <c r="B3" s="757"/>
      <c r="C3" s="158" t="s">
        <v>1</v>
      </c>
      <c r="D3" s="413" t="s">
        <v>25</v>
      </c>
      <c r="E3" s="158" t="s">
        <v>24</v>
      </c>
      <c r="F3" s="413" t="s">
        <v>25</v>
      </c>
      <c r="G3" s="413" t="s">
        <v>24</v>
      </c>
      <c r="H3" s="413" t="s">
        <v>25</v>
      </c>
      <c r="I3" s="37"/>
      <c r="J3" s="756" t="s">
        <v>23</v>
      </c>
      <c r="K3" s="756"/>
      <c r="L3" s="757" t="s">
        <v>45</v>
      </c>
      <c r="M3" s="757"/>
      <c r="N3" s="756" t="s">
        <v>23</v>
      </c>
      <c r="O3" s="756"/>
      <c r="P3" s="757" t="s">
        <v>44</v>
      </c>
      <c r="Q3" s="757"/>
    </row>
    <row r="4" spans="1:20" ht="16.5">
      <c r="A4" s="765" t="s">
        <v>40</v>
      </c>
      <c r="B4" s="81" t="s">
        <v>22</v>
      </c>
      <c r="C4" s="82" t="e">
        <f>+'자금실적 및 계획(원)USD_VND'!#REF!/1000000</f>
        <v>#REF!</v>
      </c>
      <c r="D4" s="141" t="e">
        <f>+KRW_VND!#REF!/100000000</f>
        <v>#REF!</v>
      </c>
      <c r="E4" s="149" t="e">
        <f>+'자금실적 및 계획(원)USD_VND'!#REF!/1000000</f>
        <v>#REF!</v>
      </c>
      <c r="F4" s="150" t="e">
        <f>+KRW_VND!#REF!/100000000</f>
        <v>#REF!</v>
      </c>
      <c r="G4" s="145" t="e">
        <f>+E4-C4</f>
        <v>#REF!</v>
      </c>
      <c r="H4" s="84" t="e">
        <f>+F4-D4</f>
        <v>#REF!</v>
      </c>
      <c r="I4" s="25"/>
      <c r="J4" s="756"/>
      <c r="K4" s="756"/>
      <c r="L4" s="71" t="s">
        <v>24</v>
      </c>
      <c r="M4" s="71" t="s">
        <v>2</v>
      </c>
      <c r="N4" s="756"/>
      <c r="O4" s="756"/>
      <c r="P4" s="71" t="s">
        <v>24</v>
      </c>
      <c r="Q4" s="71" t="s">
        <v>2</v>
      </c>
    </row>
    <row r="5" spans="1:20" ht="16.5">
      <c r="A5" s="766"/>
      <c r="B5" s="85" t="s">
        <v>105</v>
      </c>
      <c r="C5" s="86"/>
      <c r="D5" s="141" t="e">
        <f>+KRW_VND!#REF!/100000000</f>
        <v>#REF!</v>
      </c>
      <c r="E5" s="151"/>
      <c r="F5" s="150" t="e">
        <f>+KRW_VND!#REF!/100000000</f>
        <v>#REF!</v>
      </c>
      <c r="G5" s="125"/>
      <c r="H5" s="87" t="e">
        <f>+F5-D5</f>
        <v>#REF!</v>
      </c>
      <c r="I5" s="26"/>
      <c r="J5" s="768" t="s">
        <v>31</v>
      </c>
      <c r="K5" s="31" t="s">
        <v>27</v>
      </c>
      <c r="L5" s="22" t="e">
        <f>+'자금실적 및 계획(원)USD_VND'!#REF!/1000000</f>
        <v>#REF!</v>
      </c>
      <c r="M5" s="23" t="e">
        <f>+KRW_VND!#REF!/100000000</f>
        <v>#REF!</v>
      </c>
      <c r="N5" s="768" t="s">
        <v>180</v>
      </c>
      <c r="O5" s="31" t="s">
        <v>27</v>
      </c>
      <c r="P5" s="29" t="e">
        <f>+'자금실적 및 계획(원)USD_VND'!#REF!/1000000</f>
        <v>#REF!</v>
      </c>
      <c r="Q5" s="28" t="e">
        <f>+KRW_VND!#REF!/100000000</f>
        <v>#REF!</v>
      </c>
      <c r="T5" s="214"/>
    </row>
    <row r="6" spans="1:20" ht="14.25" customHeight="1">
      <c r="A6" s="766"/>
      <c r="B6" s="85" t="s">
        <v>104</v>
      </c>
      <c r="C6" s="86"/>
      <c r="D6" s="119"/>
      <c r="E6" s="151"/>
      <c r="F6" s="87"/>
      <c r="G6" s="125"/>
      <c r="H6" s="87"/>
      <c r="I6" s="26"/>
      <c r="J6" s="768"/>
      <c r="K6" s="33" t="s">
        <v>178</v>
      </c>
      <c r="L6" s="22" t="e">
        <f>+'자금실적 및 계획(원)USD_VND'!#REF!/1000000</f>
        <v>#REF!</v>
      </c>
      <c r="M6" s="23" t="e">
        <f>+KRW_VND!#REF!/100000000</f>
        <v>#REF!</v>
      </c>
      <c r="N6" s="768"/>
      <c r="O6" s="33" t="s">
        <v>178</v>
      </c>
      <c r="P6" s="29" t="e">
        <f>+'자금실적 및 계획(원)USD_VND'!#REF!/1000000</f>
        <v>#REF!</v>
      </c>
      <c r="Q6" s="28" t="e">
        <f>+KRW_VND!#REF!/100000000</f>
        <v>#REF!</v>
      </c>
      <c r="T6" s="214" t="s">
        <v>183</v>
      </c>
    </row>
    <row r="7" spans="1:20" ht="16.5">
      <c r="A7" s="767"/>
      <c r="B7" s="88" t="s">
        <v>35</v>
      </c>
      <c r="C7" s="89" t="e">
        <f>SUM(C4:C6)</f>
        <v>#REF!</v>
      </c>
      <c r="D7" s="142" t="e">
        <f>SUM(D4:D6)</f>
        <v>#REF!</v>
      </c>
      <c r="E7" s="152" t="e">
        <f>SUM(E4:E6)</f>
        <v>#REF!</v>
      </c>
      <c r="F7" s="153" t="e">
        <f>SUM(F4:F6)</f>
        <v>#REF!</v>
      </c>
      <c r="G7" s="146" t="e">
        <f>+E7-C7</f>
        <v>#REF!</v>
      </c>
      <c r="H7" s="91" t="e">
        <f>+F7-D7</f>
        <v>#REF!</v>
      </c>
      <c r="I7" s="38"/>
      <c r="J7" s="768"/>
      <c r="K7" s="33" t="s">
        <v>29</v>
      </c>
      <c r="L7" s="22" t="e">
        <f>+'자금실적 및 계획(원)USD_VND'!#REF!/1000000</f>
        <v>#REF!</v>
      </c>
      <c r="M7" s="23" t="e">
        <f>+KRW_VND!#REF!/100000000</f>
        <v>#REF!</v>
      </c>
      <c r="N7" s="768"/>
      <c r="O7" s="33" t="s">
        <v>207</v>
      </c>
      <c r="P7" s="29" t="e">
        <f>+'자금실적 및 계획(원)USD_VND'!#REF!/1000000</f>
        <v>#REF!</v>
      </c>
      <c r="Q7" s="28" t="e">
        <f>+KRW_VND!#REF!/100000000</f>
        <v>#REF!</v>
      </c>
      <c r="T7" s="214" t="s">
        <v>184</v>
      </c>
    </row>
    <row r="8" spans="1:20" ht="16.5">
      <c r="A8" s="770" t="s">
        <v>38</v>
      </c>
      <c r="B8" s="770"/>
      <c r="C8" s="39"/>
      <c r="D8" s="143" t="e">
        <f>+KRW_VND!#REF!/100000000</f>
        <v>#REF!</v>
      </c>
      <c r="E8" s="154"/>
      <c r="F8" s="155" t="e">
        <f>+KRW_VND!#REF!/100000000</f>
        <v>#REF!</v>
      </c>
      <c r="G8" s="147"/>
      <c r="H8" s="21"/>
      <c r="J8" s="768"/>
      <c r="K8" s="40" t="s">
        <v>29</v>
      </c>
      <c r="L8" s="22" t="e">
        <f>+'자금실적 및 계획(원)USD_VND'!#REF!/1000000</f>
        <v>#REF!</v>
      </c>
      <c r="M8" s="23" t="e">
        <f>+KRW_VND!#REF!/100000000</f>
        <v>#REF!</v>
      </c>
      <c r="N8" s="768"/>
      <c r="O8" s="40" t="s">
        <v>32</v>
      </c>
      <c r="P8" s="41"/>
      <c r="Q8" s="28" t="e">
        <f>+KRW_VND!#REF!/100000000</f>
        <v>#REF!</v>
      </c>
      <c r="T8" s="214" t="s">
        <v>181</v>
      </c>
    </row>
    <row r="9" spans="1:20" ht="16.5">
      <c r="A9" s="771" t="s">
        <v>39</v>
      </c>
      <c r="B9" s="771"/>
      <c r="C9" s="94"/>
      <c r="D9" s="144" t="e">
        <f>+D7-D8</f>
        <v>#REF!</v>
      </c>
      <c r="E9" s="156"/>
      <c r="F9" s="157" t="e">
        <f>+F7-F8</f>
        <v>#REF!</v>
      </c>
      <c r="G9" s="148"/>
      <c r="H9" s="95" t="e">
        <f>+H7-H8</f>
        <v>#REF!</v>
      </c>
      <c r="J9" s="769"/>
      <c r="K9" s="72" t="s">
        <v>35</v>
      </c>
      <c r="L9" s="73" t="e">
        <f>SUM(L5:L8)</f>
        <v>#REF!</v>
      </c>
      <c r="M9" s="74" t="e">
        <f>SUM(M5:M8)</f>
        <v>#REF!</v>
      </c>
      <c r="N9" s="769"/>
      <c r="O9" s="72" t="s">
        <v>35</v>
      </c>
      <c r="P9" s="73" t="e">
        <f>SUM(P5:P8)</f>
        <v>#REF!</v>
      </c>
      <c r="Q9" s="74" t="e">
        <f>SUM(Q5:Q8)</f>
        <v>#REF!</v>
      </c>
      <c r="T9" s="214"/>
    </row>
    <row r="10" spans="1:20" ht="16.5" customHeight="1">
      <c r="J10" s="768" t="s">
        <v>33</v>
      </c>
      <c r="K10" s="31" t="s">
        <v>37</v>
      </c>
      <c r="L10" s="42"/>
      <c r="M10" s="28"/>
      <c r="N10" s="773" t="s">
        <v>204</v>
      </c>
      <c r="O10" s="31" t="s">
        <v>73</v>
      </c>
      <c r="P10" s="24" t="e">
        <f>+'자금실적 및 계획(원)USD_VND'!#REF!/1000000+'자금실적 및 계획(원)USD_VND'!#REF!/1000000</f>
        <v>#REF!</v>
      </c>
      <c r="Q10" s="28" t="e">
        <f>+(KRW_VND!#REF!+KRW_VND!#REF!+KRW_VND!#REF!)/100000000</f>
        <v>#REF!</v>
      </c>
      <c r="T10" s="214" t="s">
        <v>182</v>
      </c>
    </row>
    <row r="11" spans="1:20" ht="16.5" customHeight="1">
      <c r="J11" s="768"/>
      <c r="K11" s="33" t="s">
        <v>174</v>
      </c>
      <c r="L11" s="22" t="e">
        <f>+'자금실적 및 계획(원)USD_VND'!#REF!/1000000</f>
        <v>#REF!</v>
      </c>
      <c r="M11" s="23" t="e">
        <f>+KRW_VND!#REF!/100000000</f>
        <v>#REF!</v>
      </c>
      <c r="N11" s="774"/>
      <c r="O11" s="33" t="s">
        <v>70</v>
      </c>
      <c r="P11" s="24"/>
      <c r="Q11" s="210"/>
      <c r="T11" s="214" t="s">
        <v>173</v>
      </c>
    </row>
    <row r="12" spans="1:20" ht="16.5" customHeight="1">
      <c r="J12" s="768"/>
      <c r="K12" s="33" t="s">
        <v>17</v>
      </c>
      <c r="L12" s="22" t="e">
        <f>+'자금실적 및 계획(원)USD_VND'!#REF!/1000000</f>
        <v>#REF!</v>
      </c>
      <c r="M12" s="23" t="e">
        <f>+KRW_VND!#REF!/100000000</f>
        <v>#REF!</v>
      </c>
      <c r="N12" s="762"/>
      <c r="O12" s="72" t="s">
        <v>35</v>
      </c>
      <c r="P12" s="73" t="e">
        <f>SUM(P10:P11)</f>
        <v>#REF!</v>
      </c>
      <c r="Q12" s="74" t="e">
        <f>SUM(Q10:Q11)</f>
        <v>#REF!</v>
      </c>
      <c r="T12" s="214" t="s">
        <v>87</v>
      </c>
    </row>
    <row r="13" spans="1:20" ht="16.5">
      <c r="G13"/>
      <c r="H13"/>
      <c r="J13" s="768"/>
      <c r="K13" s="33" t="s">
        <v>18</v>
      </c>
      <c r="L13" s="22" t="e">
        <f>+'자금실적 및 계획(원)USD_VND'!#REF!/1000000</f>
        <v>#REF!</v>
      </c>
      <c r="M13" s="23" t="e">
        <f>+KRW_VND!#REF!/100000000</f>
        <v>#REF!</v>
      </c>
      <c r="N13" s="760" t="s">
        <v>71</v>
      </c>
      <c r="O13" s="33" t="s">
        <v>188</v>
      </c>
      <c r="P13" s="24" t="e">
        <f>+'자금실적 및 계획(원)USD_VND'!#REF!/1000000</f>
        <v>#REF!</v>
      </c>
      <c r="Q13" s="19" t="e">
        <f>+(KRW_VND!#REF!/100000000)</f>
        <v>#REF!</v>
      </c>
      <c r="T13" s="214" t="s">
        <v>88</v>
      </c>
    </row>
    <row r="14" spans="1:20" ht="16.5">
      <c r="G14"/>
      <c r="H14"/>
      <c r="J14" s="772"/>
      <c r="K14" s="33" t="s">
        <v>15</v>
      </c>
      <c r="L14" s="22" t="e">
        <f>+'자금실적 및 계획(원)USD_VND'!#REF!/1000000</f>
        <v>#REF!</v>
      </c>
      <c r="M14" s="23" t="e">
        <f>+KRW_VND!#REF!/100000000</f>
        <v>#REF!</v>
      </c>
      <c r="N14" s="761"/>
      <c r="O14" s="33" t="s">
        <v>190</v>
      </c>
      <c r="P14" s="24"/>
      <c r="Q14" s="19" t="e">
        <f>+KRW_VND!#REF!/100000000</f>
        <v>#REF!</v>
      </c>
      <c r="T14" s="214"/>
    </row>
    <row r="15" spans="1:20" ht="15" customHeight="1">
      <c r="G15" s="208" t="s">
        <v>46</v>
      </c>
      <c r="H15" s="208" t="s">
        <v>47</v>
      </c>
      <c r="J15" s="768"/>
      <c r="K15" s="33"/>
      <c r="L15" s="34"/>
      <c r="M15" s="47"/>
      <c r="N15" s="761"/>
      <c r="O15" s="33" t="s">
        <v>20</v>
      </c>
      <c r="P15" s="24"/>
      <c r="Q15" s="19" t="e">
        <f>+KRW_VND!#REF!/100000000</f>
        <v>#REF!</v>
      </c>
      <c r="T15" s="214"/>
    </row>
    <row r="16" spans="1:20" ht="16.5">
      <c r="G16" s="208" t="s">
        <v>48</v>
      </c>
      <c r="H16" s="208" t="s">
        <v>49</v>
      </c>
      <c r="J16" s="768"/>
      <c r="K16" s="33"/>
      <c r="L16" s="34"/>
      <c r="M16" s="19"/>
      <c r="N16" s="761"/>
      <c r="O16" s="33" t="s">
        <v>121</v>
      </c>
      <c r="P16" s="24" t="e">
        <f>+'자금실적 및 계획(원)USD_VND'!#REF!/1000000</f>
        <v>#REF!</v>
      </c>
      <c r="Q16" s="23" t="e">
        <f>+KRW_VND!#REF!/100000000</f>
        <v>#REF!</v>
      </c>
      <c r="T16" s="214"/>
    </row>
    <row r="17" spans="7:20" ht="16.5">
      <c r="G17" s="208"/>
      <c r="H17" s="208"/>
      <c r="J17" s="772"/>
      <c r="K17" s="33"/>
      <c r="L17" s="34"/>
      <c r="M17" s="19"/>
      <c r="N17" s="761"/>
      <c r="O17" s="33" t="s">
        <v>189</v>
      </c>
      <c r="P17" s="24" t="e">
        <f>+'자금실적 및 계획(원)USD_VND'!#REF!/1000000</f>
        <v>#REF!</v>
      </c>
      <c r="Q17" s="23" t="e">
        <f>+KRW_VND!#REF!/100000000</f>
        <v>#REF!</v>
      </c>
      <c r="T17" s="214"/>
    </row>
    <row r="18" spans="7:20" ht="16.5">
      <c r="G18" s="209"/>
      <c r="H18" s="209"/>
      <c r="J18" s="768"/>
      <c r="K18" s="44"/>
      <c r="L18" s="44"/>
      <c r="M18" s="44"/>
      <c r="N18" s="761"/>
      <c r="O18" s="40" t="s">
        <v>191</v>
      </c>
      <c r="P18" s="24"/>
      <c r="Q18" s="20" t="e">
        <f>+KRW_VND!#REF!/100000000+KRW_VND!#REF!/100000000</f>
        <v>#REF!</v>
      </c>
      <c r="T18" s="214"/>
    </row>
    <row r="19" spans="7:20" ht="12" customHeight="1">
      <c r="J19" s="769"/>
      <c r="K19" s="72" t="s">
        <v>35</v>
      </c>
      <c r="L19" s="75" t="e">
        <f>SUM(L10:L18)</f>
        <v>#REF!</v>
      </c>
      <c r="M19" s="76" t="e">
        <f>SUM(M10:M18)</f>
        <v>#REF!</v>
      </c>
      <c r="N19" s="762"/>
      <c r="O19" s="72" t="s">
        <v>35</v>
      </c>
      <c r="P19" s="216" t="e">
        <f>SUM(P13:P18)</f>
        <v>#REF!</v>
      </c>
      <c r="Q19" s="76" t="e">
        <f>SUM(Q13:Q18)</f>
        <v>#REF!</v>
      </c>
      <c r="T19" s="214"/>
    </row>
    <row r="20" spans="7:20" ht="16.5">
      <c r="J20" s="760" t="s">
        <v>28</v>
      </c>
      <c r="K20" s="31" t="s">
        <v>76</v>
      </c>
      <c r="L20" s="32"/>
      <c r="M20" s="28">
        <v>0</v>
      </c>
      <c r="N20" s="760" t="s">
        <v>116</v>
      </c>
      <c r="O20" s="31" t="s">
        <v>76</v>
      </c>
      <c r="P20" s="30" t="e">
        <f>+'자금실적 및 계획(원)USD_VND'!#REF!/1000000</f>
        <v>#REF!</v>
      </c>
      <c r="Q20" s="28" t="e">
        <f>+KRW_VND!#REF!/100000000</f>
        <v>#REF!</v>
      </c>
      <c r="T20" s="214" t="s">
        <v>185</v>
      </c>
    </row>
    <row r="21" spans="7:20" ht="16.5">
      <c r="J21" s="761"/>
      <c r="K21" s="33" t="s">
        <v>66</v>
      </c>
      <c r="L21" s="43"/>
      <c r="M21" s="28" t="e">
        <f>+KRW_VND!#REF!/100000000</f>
        <v>#REF!</v>
      </c>
      <c r="N21" s="761"/>
      <c r="O21" s="33" t="s">
        <v>69</v>
      </c>
      <c r="P21" s="70"/>
      <c r="Q21" s="23"/>
      <c r="T21" s="214" t="s">
        <v>186</v>
      </c>
    </row>
    <row r="22" spans="7:20" ht="16.5">
      <c r="J22" s="761"/>
      <c r="K22" s="33" t="s">
        <v>15</v>
      </c>
      <c r="L22" s="34"/>
      <c r="M22" s="28"/>
      <c r="N22" s="761"/>
      <c r="O22" s="33" t="s">
        <v>30</v>
      </c>
      <c r="P22" s="222" t="e">
        <f>+'자금실적 및 계획(원)USD_VND'!#REF!/1000000</f>
        <v>#REF!</v>
      </c>
      <c r="Q22" s="23" t="e">
        <f>+KRW_VND!#REF!/100000000</f>
        <v>#REF!</v>
      </c>
      <c r="T22" s="214" t="s">
        <v>187</v>
      </c>
    </row>
    <row r="23" spans="7:20" ht="16.5">
      <c r="J23" s="762"/>
      <c r="K23" s="72" t="s">
        <v>35</v>
      </c>
      <c r="L23" s="73">
        <f>SUM(L20:L22)</f>
        <v>0</v>
      </c>
      <c r="M23" s="77" t="e">
        <f>SUM(M20:M22)</f>
        <v>#REF!</v>
      </c>
      <c r="N23" s="762"/>
      <c r="O23" s="72" t="s">
        <v>35</v>
      </c>
      <c r="P23" s="73" t="e">
        <f>SUM(P20:P22)</f>
        <v>#REF!</v>
      </c>
      <c r="Q23" s="77" t="e">
        <f>SUM(Q20:Q22)</f>
        <v>#REF!</v>
      </c>
    </row>
    <row r="24" spans="7:20" ht="16.5">
      <c r="J24" s="763" t="s">
        <v>34</v>
      </c>
      <c r="K24" s="764"/>
      <c r="L24" s="78" t="e">
        <f>L9+L19+L23</f>
        <v>#REF!</v>
      </c>
      <c r="M24" s="79" t="e">
        <f>M9+M19+M23</f>
        <v>#REF!</v>
      </c>
      <c r="N24" s="763" t="s">
        <v>34</v>
      </c>
      <c r="O24" s="764"/>
      <c r="P24" s="78" t="e">
        <f>P9+P19+P23+P12</f>
        <v>#REF!</v>
      </c>
      <c r="Q24" s="79" t="e">
        <f>Q9+Q12+Q19+Q23</f>
        <v>#REF!</v>
      </c>
      <c r="R24" s="45" t="e">
        <f>M24-Q24</f>
        <v>#REF!</v>
      </c>
    </row>
    <row r="25" spans="7:20" ht="18.75" customHeight="1">
      <c r="L25" s="219" t="e">
        <f>L24-'자금실적 및 계획(원)USD_VND'!#REF!/1000000</f>
        <v>#REF!</v>
      </c>
      <c r="M25" s="219" t="e">
        <f>+M24-KRW_VND!#REF!/100000000</f>
        <v>#REF!</v>
      </c>
      <c r="P25" s="242" t="e">
        <f>+P24-'자금실적 및 계획(원)USD_VND'!#REF!/1000000-'자금실적 및 계획(원)USD_VND'!#REF!/1000000</f>
        <v>#REF!</v>
      </c>
      <c r="Q25" s="243" t="e">
        <f>+(KRW_VND!#REF!+KRW_VND!#REF!)/100000000-Q24</f>
        <v>#REF!</v>
      </c>
    </row>
    <row r="28" spans="7:20">
      <c r="M28" s="324"/>
    </row>
    <row r="29" spans="7:20">
      <c r="S29" s="45"/>
    </row>
    <row r="33" spans="20:20">
      <c r="T33" s="45"/>
    </row>
  </sheetData>
  <mergeCells count="22">
    <mergeCell ref="N2:Q2"/>
    <mergeCell ref="J3:K4"/>
    <mergeCell ref="L3:M3"/>
    <mergeCell ref="N3:O4"/>
    <mergeCell ref="P3:Q3"/>
    <mergeCell ref="A2:B3"/>
    <mergeCell ref="C2:D2"/>
    <mergeCell ref="E2:F2"/>
    <mergeCell ref="G2:H2"/>
    <mergeCell ref="J2:M2"/>
    <mergeCell ref="J20:J23"/>
    <mergeCell ref="N20:N23"/>
    <mergeCell ref="J24:K24"/>
    <mergeCell ref="N24:O24"/>
    <mergeCell ref="A4:A7"/>
    <mergeCell ref="J5:J9"/>
    <mergeCell ref="N5:N9"/>
    <mergeCell ref="A8:B8"/>
    <mergeCell ref="A9:B9"/>
    <mergeCell ref="J10:J19"/>
    <mergeCell ref="N10:N12"/>
    <mergeCell ref="N13:N19"/>
  </mergeCells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10"/>
  <sheetViews>
    <sheetView zoomScale="80" zoomScaleNormal="80" workbookViewId="0">
      <selection activeCell="C204" sqref="C204"/>
    </sheetView>
  </sheetViews>
  <sheetFormatPr defaultColWidth="9.140625" defaultRowHeight="15"/>
  <cols>
    <col min="1" max="1" width="11.42578125" style="244" bestFit="1" customWidth="1"/>
    <col min="2" max="2" width="9" style="244" customWidth="1"/>
    <col min="3" max="3" width="69.5703125" style="244" customWidth="1"/>
    <col min="4" max="4" width="80.28515625" style="244" customWidth="1"/>
    <col min="5" max="5" width="23.42578125" style="244" customWidth="1"/>
    <col min="6" max="6" width="43.5703125" style="244" customWidth="1"/>
    <col min="7" max="7" width="20.140625" style="244" bestFit="1" customWidth="1"/>
    <col min="8" max="9" width="27.85546875" style="244" customWidth="1"/>
    <col min="10" max="10" width="9.140625" style="244" bestFit="1" customWidth="1"/>
    <col min="11" max="11" width="20.42578125" style="244" bestFit="1" customWidth="1"/>
    <col min="12" max="12" width="12.28515625" style="244" bestFit="1" customWidth="1"/>
    <col min="13" max="16384" width="9.140625" style="244"/>
  </cols>
  <sheetData>
    <row r="1" spans="1:11" s="299" customFormat="1"/>
    <row r="2" spans="1:11" s="299" customFormat="1">
      <c r="I2" s="299">
        <v>22968.003663606301</v>
      </c>
      <c r="K2" s="299">
        <v>22988.810507808299</v>
      </c>
    </row>
    <row r="3" spans="1:11" s="299" customFormat="1" ht="38.25">
      <c r="A3" s="399" t="s">
        <v>198</v>
      </c>
      <c r="B3" s="400" t="s">
        <v>427</v>
      </c>
      <c r="C3" s="401" t="s">
        <v>129</v>
      </c>
      <c r="D3" s="401" t="s">
        <v>109</v>
      </c>
      <c r="E3" s="401" t="s">
        <v>126</v>
      </c>
      <c r="F3" s="402" t="s">
        <v>110</v>
      </c>
      <c r="G3" s="402" t="s">
        <v>111</v>
      </c>
      <c r="H3" s="401" t="s">
        <v>112</v>
      </c>
      <c r="I3" s="403" t="s">
        <v>113</v>
      </c>
      <c r="J3" s="402" t="s">
        <v>429</v>
      </c>
      <c r="K3" s="402" t="s">
        <v>428</v>
      </c>
    </row>
    <row r="4" spans="1:11" s="299" customFormat="1">
      <c r="A4" s="404"/>
      <c r="B4" s="404"/>
      <c r="C4" s="405"/>
      <c r="D4" s="405"/>
      <c r="E4" s="405"/>
      <c r="F4" s="461">
        <f>+SUBTOTAL(9,F5:F59842)</f>
        <v>0</v>
      </c>
      <c r="G4" s="462">
        <f>+SUBTOTAL(9,G5:G59842)</f>
        <v>0</v>
      </c>
      <c r="H4" s="462">
        <f>+SUBTOTAL(9,H5:H59842)</f>
        <v>0</v>
      </c>
      <c r="I4" s="406">
        <f>+SUBTOTAL(9,I5:I59842)</f>
        <v>63400000</v>
      </c>
      <c r="J4" s="406"/>
      <c r="K4" s="406"/>
    </row>
    <row r="5" spans="1:11" s="313" customFormat="1" hidden="1">
      <c r="A5" s="418">
        <v>44214</v>
      </c>
      <c r="B5" s="320"/>
      <c r="C5" s="297" t="s">
        <v>502</v>
      </c>
      <c r="D5" s="297" t="s">
        <v>702</v>
      </c>
      <c r="E5" s="463" t="s">
        <v>117</v>
      </c>
      <c r="F5" s="301">
        <v>77959.929999999993</v>
      </c>
      <c r="G5" s="321">
        <f t="shared" ref="G5:G15" si="0">+ROUND(F5*$I$2,0)</f>
        <v>1790583958</v>
      </c>
      <c r="H5" s="303"/>
      <c r="I5" s="303"/>
      <c r="J5" s="297" t="s">
        <v>115</v>
      </c>
      <c r="K5" s="297"/>
    </row>
    <row r="6" spans="1:11" s="313" customFormat="1" hidden="1">
      <c r="A6" s="418">
        <v>44225</v>
      </c>
      <c r="B6" s="320"/>
      <c r="C6" s="297" t="s">
        <v>502</v>
      </c>
      <c r="D6" s="297" t="s">
        <v>702</v>
      </c>
      <c r="E6" s="463" t="s">
        <v>117</v>
      </c>
      <c r="F6" s="301">
        <v>79178.13</v>
      </c>
      <c r="G6" s="321">
        <f t="shared" si="0"/>
        <v>1818563580</v>
      </c>
      <c r="H6" s="303"/>
      <c r="I6" s="303"/>
      <c r="J6" s="297" t="s">
        <v>115</v>
      </c>
      <c r="K6" s="297"/>
    </row>
    <row r="7" spans="1:11" s="313" customFormat="1" hidden="1">
      <c r="A7" s="418">
        <v>44201</v>
      </c>
      <c r="B7" s="320"/>
      <c r="C7" s="297" t="s">
        <v>128</v>
      </c>
      <c r="D7" s="297" t="s">
        <v>702</v>
      </c>
      <c r="E7" s="463" t="s">
        <v>117</v>
      </c>
      <c r="F7" s="301">
        <v>483414</v>
      </c>
      <c r="G7" s="321">
        <f t="shared" si="0"/>
        <v>11103054523</v>
      </c>
      <c r="H7" s="303"/>
      <c r="I7" s="303"/>
      <c r="J7" s="297" t="s">
        <v>115</v>
      </c>
      <c r="K7" s="297"/>
    </row>
    <row r="8" spans="1:11" s="313" customFormat="1" hidden="1">
      <c r="A8" s="418">
        <v>44201</v>
      </c>
      <c r="B8" s="320"/>
      <c r="C8" s="297" t="s">
        <v>127</v>
      </c>
      <c r="D8" s="297" t="s">
        <v>702</v>
      </c>
      <c r="E8" s="463" t="s">
        <v>117</v>
      </c>
      <c r="F8" s="301">
        <v>998348.4</v>
      </c>
      <c r="G8" s="321">
        <f t="shared" si="0"/>
        <v>22930069709</v>
      </c>
      <c r="H8" s="303"/>
      <c r="I8" s="303"/>
      <c r="J8" s="297" t="s">
        <v>115</v>
      </c>
      <c r="K8" s="297"/>
    </row>
    <row r="9" spans="1:11" s="313" customFormat="1" hidden="1">
      <c r="A9" s="418">
        <v>44216</v>
      </c>
      <c r="B9" s="320"/>
      <c r="C9" s="297" t="s">
        <v>128</v>
      </c>
      <c r="D9" s="297" t="s">
        <v>702</v>
      </c>
      <c r="E9" s="463" t="s">
        <v>117</v>
      </c>
      <c r="F9" s="301">
        <v>1296455.9999999998</v>
      </c>
      <c r="G9" s="321">
        <f t="shared" si="0"/>
        <v>29777006158</v>
      </c>
      <c r="H9" s="303"/>
      <c r="I9" s="303"/>
      <c r="J9" s="297" t="s">
        <v>115</v>
      </c>
      <c r="K9" s="297"/>
    </row>
    <row r="10" spans="1:11" s="313" customFormat="1" hidden="1">
      <c r="A10" s="418">
        <v>44216</v>
      </c>
      <c r="B10" s="320"/>
      <c r="C10" s="297" t="s">
        <v>127</v>
      </c>
      <c r="D10" s="297" t="s">
        <v>702</v>
      </c>
      <c r="E10" s="463" t="s">
        <v>117</v>
      </c>
      <c r="F10" s="301">
        <v>2535777.5</v>
      </c>
      <c r="G10" s="321">
        <f t="shared" si="0"/>
        <v>58241746910</v>
      </c>
      <c r="H10" s="303"/>
      <c r="I10" s="303"/>
      <c r="J10" s="297" t="s">
        <v>115</v>
      </c>
      <c r="K10" s="297"/>
    </row>
    <row r="11" spans="1:11" s="313" customFormat="1" hidden="1">
      <c r="A11" s="418">
        <v>44225</v>
      </c>
      <c r="B11" s="320"/>
      <c r="C11" s="297" t="s">
        <v>503</v>
      </c>
      <c r="D11" s="297" t="s">
        <v>702</v>
      </c>
      <c r="E11" s="463" t="s">
        <v>117</v>
      </c>
      <c r="F11" s="301">
        <v>227330.33</v>
      </c>
      <c r="G11" s="321">
        <f t="shared" si="0"/>
        <v>5221323852</v>
      </c>
      <c r="H11" s="303"/>
      <c r="I11" s="303"/>
      <c r="J11" s="297" t="s">
        <v>115</v>
      </c>
      <c r="K11" s="297"/>
    </row>
    <row r="12" spans="1:11" s="313" customFormat="1" hidden="1">
      <c r="A12" s="418">
        <v>44200</v>
      </c>
      <c r="B12" s="320"/>
      <c r="C12" s="297" t="s">
        <v>494</v>
      </c>
      <c r="D12" s="297" t="s">
        <v>685</v>
      </c>
      <c r="E12" s="463" t="s">
        <v>117</v>
      </c>
      <c r="F12" s="301">
        <v>435636.71</v>
      </c>
      <c r="G12" s="321">
        <f t="shared" si="0"/>
        <v>10005705551</v>
      </c>
      <c r="H12" s="303"/>
      <c r="I12" s="303"/>
      <c r="J12" s="297" t="s">
        <v>115</v>
      </c>
      <c r="K12" s="297"/>
    </row>
    <row r="13" spans="1:11" s="313" customFormat="1" hidden="1">
      <c r="A13" s="418">
        <v>44216</v>
      </c>
      <c r="B13" s="320"/>
      <c r="C13" s="297" t="s">
        <v>667</v>
      </c>
      <c r="D13" s="297" t="s">
        <v>702</v>
      </c>
      <c r="E13" s="463" t="s">
        <v>117</v>
      </c>
      <c r="F13" s="301">
        <v>652077.73</v>
      </c>
      <c r="G13" s="321">
        <f t="shared" si="0"/>
        <v>14976923692</v>
      </c>
      <c r="H13" s="303"/>
      <c r="I13" s="303"/>
      <c r="J13" s="297" t="s">
        <v>115</v>
      </c>
      <c r="K13" s="297"/>
    </row>
    <row r="14" spans="1:11" s="313" customFormat="1" hidden="1">
      <c r="A14" s="418">
        <v>44216</v>
      </c>
      <c r="B14" s="320"/>
      <c r="C14" s="297" t="s">
        <v>639</v>
      </c>
      <c r="D14" s="297" t="s">
        <v>702</v>
      </c>
      <c r="E14" s="463" t="s">
        <v>117</v>
      </c>
      <c r="F14" s="301">
        <v>17359.2</v>
      </c>
      <c r="G14" s="321">
        <f t="shared" si="0"/>
        <v>398706169</v>
      </c>
      <c r="H14" s="303"/>
      <c r="I14" s="303"/>
      <c r="J14" s="297" t="s">
        <v>115</v>
      </c>
      <c r="K14" s="297"/>
    </row>
    <row r="15" spans="1:11" s="313" customFormat="1" hidden="1">
      <c r="A15" s="418">
        <v>44216</v>
      </c>
      <c r="B15" s="320"/>
      <c r="C15" s="297" t="s">
        <v>703</v>
      </c>
      <c r="D15" s="297" t="s">
        <v>702</v>
      </c>
      <c r="E15" s="463" t="s">
        <v>117</v>
      </c>
      <c r="F15" s="301">
        <v>457.45</v>
      </c>
      <c r="G15" s="321">
        <f t="shared" si="0"/>
        <v>10506713</v>
      </c>
      <c r="H15" s="303"/>
      <c r="I15" s="303"/>
      <c r="J15" s="297" t="s">
        <v>115</v>
      </c>
      <c r="K15" s="297"/>
    </row>
    <row r="16" spans="1:11" s="313" customFormat="1" hidden="1">
      <c r="A16" s="418">
        <v>44224</v>
      </c>
      <c r="B16" s="320"/>
      <c r="C16" s="297" t="s">
        <v>616</v>
      </c>
      <c r="D16" s="297" t="s">
        <v>702</v>
      </c>
      <c r="E16" s="463" t="s">
        <v>96</v>
      </c>
      <c r="F16" s="301"/>
      <c r="G16" s="321">
        <v>440480000</v>
      </c>
      <c r="H16" s="303"/>
      <c r="I16" s="303"/>
      <c r="J16" s="297" t="s">
        <v>114</v>
      </c>
      <c r="K16" s="297"/>
    </row>
    <row r="17" spans="1:11" s="313" customFormat="1" hidden="1">
      <c r="A17" s="418">
        <v>44197</v>
      </c>
      <c r="B17" s="320"/>
      <c r="C17" s="297" t="s">
        <v>432</v>
      </c>
      <c r="D17" s="297" t="s">
        <v>778</v>
      </c>
      <c r="E17" s="297" t="s">
        <v>17</v>
      </c>
      <c r="F17" s="301"/>
      <c r="G17" s="321">
        <v>14922</v>
      </c>
      <c r="H17" s="303"/>
      <c r="I17" s="303"/>
      <c r="J17" s="297" t="s">
        <v>114</v>
      </c>
      <c r="K17" s="297"/>
    </row>
    <row r="18" spans="1:11" s="313" customFormat="1" hidden="1">
      <c r="A18" s="418">
        <v>44219</v>
      </c>
      <c r="B18" s="320"/>
      <c r="C18" s="297" t="s">
        <v>430</v>
      </c>
      <c r="D18" s="297" t="s">
        <v>779</v>
      </c>
      <c r="E18" s="297" t="s">
        <v>17</v>
      </c>
      <c r="F18" s="301"/>
      <c r="G18" s="321">
        <v>133126</v>
      </c>
      <c r="H18" s="303"/>
      <c r="I18" s="303"/>
      <c r="J18" s="297" t="s">
        <v>114</v>
      </c>
      <c r="K18" s="297"/>
    </row>
    <row r="19" spans="1:11" s="313" customFormat="1" hidden="1">
      <c r="A19" s="418">
        <v>44212</v>
      </c>
      <c r="B19" s="320"/>
      <c r="C19" s="297" t="s">
        <v>131</v>
      </c>
      <c r="D19" s="297" t="s">
        <v>779</v>
      </c>
      <c r="E19" s="297" t="s">
        <v>17</v>
      </c>
      <c r="F19" s="301"/>
      <c r="G19" s="321">
        <v>188266</v>
      </c>
      <c r="H19" s="303"/>
      <c r="I19" s="303"/>
      <c r="J19" s="297" t="s">
        <v>114</v>
      </c>
      <c r="K19" s="297"/>
    </row>
    <row r="20" spans="1:11" s="313" customFormat="1" hidden="1">
      <c r="A20" s="418">
        <v>44222</v>
      </c>
      <c r="B20" s="320"/>
      <c r="C20" s="297" t="s">
        <v>431</v>
      </c>
      <c r="D20" s="297" t="s">
        <v>779</v>
      </c>
      <c r="E20" s="297" t="s">
        <v>17</v>
      </c>
      <c r="F20" s="301"/>
      <c r="G20" s="321">
        <v>21324</v>
      </c>
      <c r="H20" s="303"/>
      <c r="I20" s="303"/>
      <c r="J20" s="297" t="s">
        <v>114</v>
      </c>
      <c r="K20" s="297"/>
    </row>
    <row r="21" spans="1:11" s="313" customFormat="1" hidden="1">
      <c r="A21" s="418">
        <v>44226</v>
      </c>
      <c r="B21" s="320"/>
      <c r="C21" s="297" t="s">
        <v>256</v>
      </c>
      <c r="D21" s="297" t="s">
        <v>779</v>
      </c>
      <c r="E21" s="297" t="s">
        <v>17</v>
      </c>
      <c r="F21" s="301"/>
      <c r="G21" s="321">
        <v>2000</v>
      </c>
      <c r="H21" s="303"/>
      <c r="I21" s="303"/>
      <c r="J21" s="297" t="s">
        <v>114</v>
      </c>
      <c r="K21" s="297"/>
    </row>
    <row r="22" spans="1:11" s="313" customFormat="1" hidden="1">
      <c r="A22" s="418">
        <v>44202</v>
      </c>
      <c r="B22" s="320"/>
      <c r="C22" s="297" t="s">
        <v>777</v>
      </c>
      <c r="D22" s="297" t="s">
        <v>780</v>
      </c>
      <c r="E22" s="297" t="s">
        <v>18</v>
      </c>
      <c r="F22" s="301"/>
      <c r="G22" s="321">
        <v>558233</v>
      </c>
      <c r="H22" s="303"/>
      <c r="I22" s="303"/>
      <c r="J22" s="297" t="s">
        <v>114</v>
      </c>
      <c r="K22" s="297"/>
    </row>
    <row r="23" spans="1:11" s="313" customFormat="1" hidden="1">
      <c r="A23" s="418">
        <v>44224</v>
      </c>
      <c r="B23" s="320"/>
      <c r="C23" s="297" t="s">
        <v>594</v>
      </c>
      <c r="D23" s="297" t="s">
        <v>781</v>
      </c>
      <c r="E23" s="297" t="s">
        <v>18</v>
      </c>
      <c r="F23" s="301"/>
      <c r="G23" s="321">
        <v>966000</v>
      </c>
      <c r="H23" s="303"/>
      <c r="I23" s="303"/>
      <c r="J23" s="297" t="s">
        <v>114</v>
      </c>
      <c r="K23" s="297"/>
    </row>
    <row r="24" spans="1:11" s="313" customFormat="1" hidden="1">
      <c r="A24" s="418">
        <v>44202</v>
      </c>
      <c r="B24" s="320"/>
      <c r="C24" s="297" t="s">
        <v>628</v>
      </c>
      <c r="D24" s="297" t="s">
        <v>782</v>
      </c>
      <c r="E24" s="297" t="s">
        <v>18</v>
      </c>
      <c r="F24" s="301"/>
      <c r="G24" s="321">
        <v>49940000</v>
      </c>
      <c r="H24" s="303"/>
      <c r="I24" s="303"/>
      <c r="J24" s="297" t="s">
        <v>114</v>
      </c>
      <c r="K24" s="297"/>
    </row>
    <row r="25" spans="1:11" s="313" customFormat="1" hidden="1">
      <c r="A25" s="418">
        <v>44207</v>
      </c>
      <c r="B25" s="320"/>
      <c r="C25" s="297" t="s">
        <v>633</v>
      </c>
      <c r="D25" s="297" t="s">
        <v>783</v>
      </c>
      <c r="E25" s="297" t="s">
        <v>18</v>
      </c>
      <c r="F25" s="301"/>
      <c r="G25" s="321">
        <v>3000000</v>
      </c>
      <c r="H25" s="303"/>
      <c r="I25" s="303"/>
      <c r="J25" s="297" t="s">
        <v>114</v>
      </c>
      <c r="K25" s="297"/>
    </row>
    <row r="26" spans="1:11" s="313" customFormat="1" hidden="1">
      <c r="A26" s="418">
        <v>44211</v>
      </c>
      <c r="B26" s="320"/>
      <c r="C26" s="297" t="s">
        <v>670</v>
      </c>
      <c r="D26" s="297" t="s">
        <v>784</v>
      </c>
      <c r="E26" s="297" t="s">
        <v>18</v>
      </c>
      <c r="F26" s="301"/>
      <c r="G26" s="321">
        <v>60600000</v>
      </c>
      <c r="H26" s="303"/>
      <c r="I26" s="303"/>
      <c r="J26" s="297" t="s">
        <v>114</v>
      </c>
      <c r="K26" s="297"/>
    </row>
    <row r="27" spans="1:11" s="313" customFormat="1" hidden="1">
      <c r="A27" s="418">
        <v>44217</v>
      </c>
      <c r="B27" s="320"/>
      <c r="C27" s="297" t="s">
        <v>692</v>
      </c>
      <c r="D27" s="297" t="s">
        <v>705</v>
      </c>
      <c r="E27" s="297" t="s">
        <v>18</v>
      </c>
      <c r="F27" s="301"/>
      <c r="G27" s="321">
        <v>60418551</v>
      </c>
      <c r="H27" s="303"/>
      <c r="I27" s="303"/>
      <c r="J27" s="297" t="s">
        <v>114</v>
      </c>
      <c r="K27" s="297"/>
    </row>
    <row r="28" spans="1:11" s="313" customFormat="1" hidden="1">
      <c r="A28" s="418">
        <v>44218</v>
      </c>
      <c r="B28" s="320"/>
      <c r="C28" s="297" t="s">
        <v>619</v>
      </c>
      <c r="D28" s="297" t="s">
        <v>704</v>
      </c>
      <c r="E28" s="297" t="s">
        <v>18</v>
      </c>
      <c r="F28" s="301"/>
      <c r="G28" s="321">
        <v>20498900</v>
      </c>
      <c r="H28" s="303"/>
      <c r="I28" s="303"/>
      <c r="J28" s="297" t="s">
        <v>114</v>
      </c>
      <c r="K28" s="297"/>
    </row>
    <row r="29" spans="1:11" s="313" customFormat="1" hidden="1">
      <c r="A29" s="418">
        <v>44223</v>
      </c>
      <c r="B29" s="320"/>
      <c r="C29" s="297" t="s">
        <v>619</v>
      </c>
      <c r="D29" s="297" t="s">
        <v>704</v>
      </c>
      <c r="E29" s="297" t="s">
        <v>18</v>
      </c>
      <c r="F29" s="301"/>
      <c r="G29" s="321">
        <v>103945500</v>
      </c>
      <c r="H29" s="303"/>
      <c r="I29" s="303"/>
      <c r="J29" s="297" t="s">
        <v>114</v>
      </c>
      <c r="K29" s="297"/>
    </row>
    <row r="30" spans="1:11" s="313" customFormat="1" hidden="1">
      <c r="A30" s="418">
        <v>44203</v>
      </c>
      <c r="B30" s="320"/>
      <c r="C30" s="297" t="s">
        <v>267</v>
      </c>
      <c r="D30" s="297" t="s">
        <v>657</v>
      </c>
      <c r="E30" s="297" t="s">
        <v>161</v>
      </c>
      <c r="F30" s="301"/>
      <c r="G30" s="321">
        <v>6892500000</v>
      </c>
      <c r="H30" s="303"/>
      <c r="I30" s="303"/>
      <c r="J30" s="297" t="s">
        <v>114</v>
      </c>
      <c r="K30" s="297"/>
    </row>
    <row r="31" spans="1:11" s="313" customFormat="1" hidden="1">
      <c r="A31" s="418">
        <v>44203</v>
      </c>
      <c r="B31" s="320"/>
      <c r="C31" s="297" t="s">
        <v>267</v>
      </c>
      <c r="D31" s="297" t="s">
        <v>643</v>
      </c>
      <c r="E31" s="297" t="s">
        <v>161</v>
      </c>
      <c r="F31" s="301"/>
      <c r="G31" s="321">
        <v>4598000000</v>
      </c>
      <c r="H31" s="303"/>
      <c r="I31" s="303"/>
      <c r="J31" s="297" t="s">
        <v>114</v>
      </c>
      <c r="K31" s="297"/>
    </row>
    <row r="32" spans="1:11" s="313" customFormat="1" hidden="1">
      <c r="A32" s="418">
        <v>44223</v>
      </c>
      <c r="B32" s="320"/>
      <c r="C32" s="297" t="s">
        <v>267</v>
      </c>
      <c r="D32" s="297" t="s">
        <v>693</v>
      </c>
      <c r="E32" s="297" t="s">
        <v>161</v>
      </c>
      <c r="F32" s="301"/>
      <c r="G32" s="321">
        <v>9184000000</v>
      </c>
      <c r="H32" s="303"/>
      <c r="I32" s="303"/>
      <c r="J32" s="297" t="s">
        <v>114</v>
      </c>
      <c r="K32" s="297"/>
    </row>
    <row r="33" spans="1:11" s="313" customFormat="1" hidden="1">
      <c r="A33" s="418">
        <v>44201</v>
      </c>
      <c r="B33" s="320"/>
      <c r="C33" s="297" t="s">
        <v>256</v>
      </c>
      <c r="D33" s="297" t="s">
        <v>620</v>
      </c>
      <c r="E33" s="463"/>
      <c r="F33" s="301"/>
      <c r="G33" s="321">
        <v>20140000</v>
      </c>
      <c r="H33" s="303"/>
      <c r="I33" s="303"/>
      <c r="J33" s="297" t="s">
        <v>114</v>
      </c>
      <c r="K33" s="297"/>
    </row>
    <row r="34" spans="1:11" s="313" customFormat="1" hidden="1">
      <c r="A34" s="418">
        <v>44225</v>
      </c>
      <c r="B34" s="320"/>
      <c r="C34" s="297" t="s">
        <v>256</v>
      </c>
      <c r="D34" s="297" t="s">
        <v>620</v>
      </c>
      <c r="E34" s="463"/>
      <c r="F34" s="301"/>
      <c r="G34" s="321">
        <v>26720000</v>
      </c>
      <c r="H34" s="303"/>
      <c r="I34" s="303"/>
      <c r="J34" s="297" t="s">
        <v>114</v>
      </c>
      <c r="K34" s="297"/>
    </row>
    <row r="35" spans="1:11" s="313" customFormat="1" hidden="1">
      <c r="A35" s="418">
        <v>44204</v>
      </c>
      <c r="B35" s="320"/>
      <c r="C35" s="297" t="s">
        <v>219</v>
      </c>
      <c r="D35" s="297" t="s">
        <v>785</v>
      </c>
      <c r="E35" s="297" t="s">
        <v>19</v>
      </c>
      <c r="F35" s="301"/>
      <c r="G35" s="321"/>
      <c r="H35" s="303"/>
      <c r="I35" s="303">
        <v>5275487735</v>
      </c>
      <c r="J35" s="297" t="s">
        <v>114</v>
      </c>
      <c r="K35" s="297"/>
    </row>
    <row r="36" spans="1:11" s="313" customFormat="1" hidden="1">
      <c r="A36" s="418">
        <v>44204</v>
      </c>
      <c r="B36" s="320"/>
      <c r="C36" s="297" t="s">
        <v>219</v>
      </c>
      <c r="D36" s="297" t="s">
        <v>786</v>
      </c>
      <c r="E36" s="297" t="s">
        <v>19</v>
      </c>
      <c r="F36" s="301"/>
      <c r="G36" s="321"/>
      <c r="H36" s="303">
        <v>37020</v>
      </c>
      <c r="I36" s="298">
        <f t="shared" ref="I36:I37" si="1">+ROUND(H36*$K$2,0)</f>
        <v>851045765</v>
      </c>
      <c r="J36" s="297" t="s">
        <v>115</v>
      </c>
      <c r="K36" s="297"/>
    </row>
    <row r="37" spans="1:11" s="313" customFormat="1" hidden="1">
      <c r="A37" s="418">
        <v>44216</v>
      </c>
      <c r="B37" s="320"/>
      <c r="C37" s="297" t="s">
        <v>219</v>
      </c>
      <c r="D37" s="297" t="s">
        <v>787</v>
      </c>
      <c r="E37" s="297" t="s">
        <v>19</v>
      </c>
      <c r="F37" s="301"/>
      <c r="G37" s="321"/>
      <c r="H37" s="303">
        <v>45220</v>
      </c>
      <c r="I37" s="298">
        <f t="shared" si="1"/>
        <v>1039554011</v>
      </c>
      <c r="J37" s="297" t="s">
        <v>115</v>
      </c>
      <c r="K37" s="297"/>
    </row>
    <row r="38" spans="1:11" s="313" customFormat="1" hidden="1">
      <c r="A38" s="418">
        <v>44216</v>
      </c>
      <c r="B38" s="320"/>
      <c r="C38" s="297" t="s">
        <v>219</v>
      </c>
      <c r="D38" s="297" t="s">
        <v>787</v>
      </c>
      <c r="E38" s="297" t="s">
        <v>19</v>
      </c>
      <c r="F38" s="301"/>
      <c r="G38" s="321"/>
      <c r="H38" s="303"/>
      <c r="I38" s="303">
        <v>165448890</v>
      </c>
      <c r="J38" s="297" t="s">
        <v>114</v>
      </c>
      <c r="K38" s="297"/>
    </row>
    <row r="39" spans="1:11" s="313" customFormat="1" hidden="1">
      <c r="A39" s="418">
        <v>44204</v>
      </c>
      <c r="B39" s="320"/>
      <c r="C39" s="297" t="s">
        <v>219</v>
      </c>
      <c r="D39" s="297" t="s">
        <v>788</v>
      </c>
      <c r="E39" s="297" t="s">
        <v>19</v>
      </c>
      <c r="F39" s="301"/>
      <c r="G39" s="321"/>
      <c r="H39" s="303"/>
      <c r="I39" s="303">
        <v>9112232</v>
      </c>
      <c r="J39" s="297" t="s">
        <v>114</v>
      </c>
      <c r="K39" s="297"/>
    </row>
    <row r="40" spans="1:11" s="313" customFormat="1" hidden="1">
      <c r="A40" s="418">
        <v>44216</v>
      </c>
      <c r="B40" s="320"/>
      <c r="C40" s="297" t="s">
        <v>219</v>
      </c>
      <c r="D40" s="297" t="s">
        <v>789</v>
      </c>
      <c r="E40" s="297" t="s">
        <v>19</v>
      </c>
      <c r="F40" s="301"/>
      <c r="G40" s="321"/>
      <c r="H40" s="303"/>
      <c r="I40" s="303">
        <v>636000000</v>
      </c>
      <c r="J40" s="297" t="s">
        <v>114</v>
      </c>
      <c r="K40" s="297"/>
    </row>
    <row r="41" spans="1:11" s="313" customFormat="1" hidden="1">
      <c r="A41" s="418">
        <v>44211</v>
      </c>
      <c r="B41" s="320"/>
      <c r="C41" s="297" t="s">
        <v>131</v>
      </c>
      <c r="D41" s="297" t="s">
        <v>652</v>
      </c>
      <c r="E41" s="297" t="s">
        <v>20</v>
      </c>
      <c r="F41" s="301"/>
      <c r="G41" s="321"/>
      <c r="H41" s="303"/>
      <c r="I41" s="303">
        <v>19636000</v>
      </c>
      <c r="J41" s="297" t="s">
        <v>114</v>
      </c>
      <c r="K41" s="297"/>
    </row>
    <row r="42" spans="1:11" s="313" customFormat="1" hidden="1">
      <c r="A42" s="418">
        <v>44211</v>
      </c>
      <c r="B42" s="320"/>
      <c r="C42" s="297" t="s">
        <v>131</v>
      </c>
      <c r="D42" s="297" t="s">
        <v>790</v>
      </c>
      <c r="E42" s="297" t="s">
        <v>20</v>
      </c>
      <c r="F42" s="301"/>
      <c r="G42" s="321"/>
      <c r="H42" s="303"/>
      <c r="I42" s="303">
        <v>900000</v>
      </c>
      <c r="J42" s="297" t="s">
        <v>114</v>
      </c>
      <c r="K42" s="297"/>
    </row>
    <row r="43" spans="1:11" s="313" customFormat="1" hidden="1">
      <c r="A43" s="418">
        <v>44211</v>
      </c>
      <c r="B43" s="320"/>
      <c r="C43" s="297" t="s">
        <v>131</v>
      </c>
      <c r="D43" s="297" t="s">
        <v>791</v>
      </c>
      <c r="E43" s="297" t="s">
        <v>20</v>
      </c>
      <c r="F43" s="301"/>
      <c r="G43" s="321"/>
      <c r="H43" s="303"/>
      <c r="I43" s="303">
        <v>900000</v>
      </c>
      <c r="J43" s="297" t="s">
        <v>114</v>
      </c>
      <c r="K43" s="297"/>
    </row>
    <row r="44" spans="1:11" s="313" customFormat="1" hidden="1">
      <c r="A44" s="418">
        <v>44211</v>
      </c>
      <c r="B44" s="320"/>
      <c r="C44" s="297" t="s">
        <v>131</v>
      </c>
      <c r="D44" s="297" t="s">
        <v>631</v>
      </c>
      <c r="E44" s="297" t="s">
        <v>20</v>
      </c>
      <c r="F44" s="301"/>
      <c r="G44" s="321"/>
      <c r="H44" s="303"/>
      <c r="I44" s="303">
        <v>51432710</v>
      </c>
      <c r="J44" s="297" t="s">
        <v>114</v>
      </c>
      <c r="K44" s="297"/>
    </row>
    <row r="45" spans="1:11" s="313" customFormat="1" hidden="1">
      <c r="A45" s="418">
        <v>44211</v>
      </c>
      <c r="B45" s="320"/>
      <c r="C45" s="297" t="s">
        <v>131</v>
      </c>
      <c r="D45" s="297" t="s">
        <v>632</v>
      </c>
      <c r="E45" s="297" t="s">
        <v>20</v>
      </c>
      <c r="F45" s="301"/>
      <c r="G45" s="321"/>
      <c r="H45" s="303"/>
      <c r="I45" s="303">
        <v>7637300</v>
      </c>
      <c r="J45" s="297" t="s">
        <v>114</v>
      </c>
      <c r="K45" s="297"/>
    </row>
    <row r="46" spans="1:11" s="313" customFormat="1" hidden="1">
      <c r="A46" s="418">
        <v>44211</v>
      </c>
      <c r="B46" s="320"/>
      <c r="C46" s="297" t="s">
        <v>131</v>
      </c>
      <c r="D46" s="297" t="s">
        <v>651</v>
      </c>
      <c r="E46" s="297" t="s">
        <v>20</v>
      </c>
      <c r="F46" s="301"/>
      <c r="G46" s="321"/>
      <c r="H46" s="303"/>
      <c r="I46" s="303">
        <v>8453250</v>
      </c>
      <c r="J46" s="297" t="s">
        <v>114</v>
      </c>
      <c r="K46" s="297"/>
    </row>
    <row r="47" spans="1:11" s="313" customFormat="1" hidden="1">
      <c r="A47" s="418">
        <v>44211</v>
      </c>
      <c r="B47" s="320"/>
      <c r="C47" s="297" t="s">
        <v>131</v>
      </c>
      <c r="D47" s="297" t="s">
        <v>644</v>
      </c>
      <c r="E47" s="297" t="s">
        <v>20</v>
      </c>
      <c r="F47" s="301"/>
      <c r="G47" s="321"/>
      <c r="H47" s="303"/>
      <c r="I47" s="303">
        <v>11590800</v>
      </c>
      <c r="J47" s="297" t="s">
        <v>114</v>
      </c>
      <c r="K47" s="297"/>
    </row>
    <row r="48" spans="1:11" s="313" customFormat="1" hidden="1">
      <c r="A48" s="418">
        <v>44211</v>
      </c>
      <c r="B48" s="320"/>
      <c r="C48" s="297" t="s">
        <v>131</v>
      </c>
      <c r="D48" s="297" t="s">
        <v>682</v>
      </c>
      <c r="E48" s="297" t="s">
        <v>20</v>
      </c>
      <c r="F48" s="301"/>
      <c r="G48" s="321"/>
      <c r="H48" s="303"/>
      <c r="I48" s="303">
        <v>3949000</v>
      </c>
      <c r="J48" s="297" t="s">
        <v>114</v>
      </c>
      <c r="K48" s="297"/>
    </row>
    <row r="49" spans="1:11" s="313" customFormat="1" hidden="1">
      <c r="A49" s="418">
        <v>44211</v>
      </c>
      <c r="B49" s="320"/>
      <c r="C49" s="297" t="s">
        <v>131</v>
      </c>
      <c r="D49" s="297" t="s">
        <v>645</v>
      </c>
      <c r="E49" s="297" t="s">
        <v>20</v>
      </c>
      <c r="F49" s="301"/>
      <c r="G49" s="321"/>
      <c r="H49" s="303"/>
      <c r="I49" s="303">
        <v>14234000</v>
      </c>
      <c r="J49" s="297" t="s">
        <v>114</v>
      </c>
      <c r="K49" s="297"/>
    </row>
    <row r="50" spans="1:11" s="313" customFormat="1" hidden="1">
      <c r="A50" s="418">
        <v>44211</v>
      </c>
      <c r="B50" s="320"/>
      <c r="C50" s="297" t="s">
        <v>131</v>
      </c>
      <c r="D50" s="297" t="s">
        <v>681</v>
      </c>
      <c r="E50" s="297" t="s">
        <v>20</v>
      </c>
      <c r="F50" s="301"/>
      <c r="G50" s="321"/>
      <c r="H50" s="303"/>
      <c r="I50" s="303">
        <v>4400000</v>
      </c>
      <c r="J50" s="297" t="s">
        <v>114</v>
      </c>
      <c r="K50" s="297"/>
    </row>
    <row r="51" spans="1:11" s="313" customFormat="1" hidden="1">
      <c r="A51" s="418">
        <v>44225</v>
      </c>
      <c r="B51" s="320"/>
      <c r="C51" s="297" t="s">
        <v>132</v>
      </c>
      <c r="D51" s="297" t="s">
        <v>706</v>
      </c>
      <c r="E51" s="297" t="s">
        <v>116</v>
      </c>
      <c r="F51" s="301"/>
      <c r="G51" s="321"/>
      <c r="H51" s="303"/>
      <c r="I51" s="303">
        <v>13895103</v>
      </c>
      <c r="J51" s="297" t="s">
        <v>114</v>
      </c>
      <c r="K51" s="297"/>
    </row>
    <row r="52" spans="1:11" s="313" customFormat="1" hidden="1">
      <c r="A52" s="418">
        <v>44225</v>
      </c>
      <c r="B52" s="320"/>
      <c r="C52" s="297" t="s">
        <v>658</v>
      </c>
      <c r="D52" s="297" t="s">
        <v>706</v>
      </c>
      <c r="E52" s="297" t="s">
        <v>116</v>
      </c>
      <c r="F52" s="301"/>
      <c r="G52" s="321"/>
      <c r="H52" s="303"/>
      <c r="I52" s="303">
        <v>13612493</v>
      </c>
      <c r="J52" s="297" t="s">
        <v>114</v>
      </c>
      <c r="K52" s="297"/>
    </row>
    <row r="53" spans="1:11" s="313" customFormat="1" hidden="1">
      <c r="A53" s="418">
        <v>44225</v>
      </c>
      <c r="B53" s="320"/>
      <c r="C53" s="297" t="s">
        <v>608</v>
      </c>
      <c r="D53" s="297" t="s">
        <v>706</v>
      </c>
      <c r="E53" s="297" t="s">
        <v>116</v>
      </c>
      <c r="F53" s="301"/>
      <c r="G53" s="321"/>
      <c r="H53" s="303"/>
      <c r="I53" s="303">
        <v>4768652</v>
      </c>
      <c r="J53" s="297" t="s">
        <v>114</v>
      </c>
      <c r="K53" s="297"/>
    </row>
    <row r="54" spans="1:11" s="313" customFormat="1" hidden="1">
      <c r="A54" s="418">
        <v>44225</v>
      </c>
      <c r="B54" s="320"/>
      <c r="C54" s="297" t="s">
        <v>531</v>
      </c>
      <c r="D54" s="297" t="s">
        <v>706</v>
      </c>
      <c r="E54" s="297" t="s">
        <v>116</v>
      </c>
      <c r="F54" s="301"/>
      <c r="G54" s="321"/>
      <c r="H54" s="303"/>
      <c r="I54" s="303">
        <v>217147472</v>
      </c>
      <c r="J54" s="297" t="s">
        <v>114</v>
      </c>
      <c r="K54" s="297"/>
    </row>
    <row r="55" spans="1:11" s="313" customFormat="1" hidden="1">
      <c r="A55" s="418">
        <v>44216</v>
      </c>
      <c r="B55" s="320"/>
      <c r="C55" s="297" t="s">
        <v>688</v>
      </c>
      <c r="D55" s="297" t="s">
        <v>706</v>
      </c>
      <c r="E55" s="297" t="s">
        <v>116</v>
      </c>
      <c r="F55" s="301"/>
      <c r="G55" s="321"/>
      <c r="H55" s="303"/>
      <c r="I55" s="303">
        <v>4846475</v>
      </c>
      <c r="J55" s="297" t="s">
        <v>114</v>
      </c>
      <c r="K55" s="297"/>
    </row>
    <row r="56" spans="1:11" s="313" customFormat="1" hidden="1">
      <c r="A56" s="418">
        <v>44216</v>
      </c>
      <c r="B56" s="320"/>
      <c r="C56" s="297" t="s">
        <v>201</v>
      </c>
      <c r="D56" s="297" t="s">
        <v>706</v>
      </c>
      <c r="E56" s="297" t="s">
        <v>116</v>
      </c>
      <c r="F56" s="301"/>
      <c r="G56" s="321"/>
      <c r="H56" s="303"/>
      <c r="I56" s="303">
        <v>42033132</v>
      </c>
      <c r="J56" s="297" t="s">
        <v>114</v>
      </c>
      <c r="K56" s="297"/>
    </row>
    <row r="57" spans="1:11" s="313" customFormat="1" hidden="1">
      <c r="A57" s="418">
        <v>44204</v>
      </c>
      <c r="B57" s="320"/>
      <c r="C57" s="297" t="s">
        <v>604</v>
      </c>
      <c r="D57" s="457" t="s">
        <v>707</v>
      </c>
      <c r="E57" s="297" t="s">
        <v>116</v>
      </c>
      <c r="F57" s="301"/>
      <c r="G57" s="321"/>
      <c r="H57" s="303"/>
      <c r="I57" s="303">
        <v>1203000</v>
      </c>
      <c r="J57" s="297" t="s">
        <v>114</v>
      </c>
      <c r="K57" s="297"/>
    </row>
    <row r="58" spans="1:11" s="313" customFormat="1" hidden="1">
      <c r="A58" s="418">
        <v>44222</v>
      </c>
      <c r="B58" s="320"/>
      <c r="C58" s="297" t="s">
        <v>392</v>
      </c>
      <c r="D58" s="457" t="s">
        <v>708</v>
      </c>
      <c r="E58" s="297" t="s">
        <v>116</v>
      </c>
      <c r="F58" s="301"/>
      <c r="G58" s="321"/>
      <c r="H58" s="303"/>
      <c r="I58" s="303">
        <v>22000</v>
      </c>
      <c r="J58" s="297" t="s">
        <v>114</v>
      </c>
      <c r="K58" s="297"/>
    </row>
    <row r="59" spans="1:11" s="313" customFormat="1" hidden="1">
      <c r="A59" s="418">
        <v>44204</v>
      </c>
      <c r="B59" s="320"/>
      <c r="C59" s="297" t="s">
        <v>219</v>
      </c>
      <c r="D59" s="457" t="s">
        <v>709</v>
      </c>
      <c r="E59" s="297" t="s">
        <v>116</v>
      </c>
      <c r="F59" s="301"/>
      <c r="G59" s="321"/>
      <c r="H59" s="303"/>
      <c r="I59" s="303">
        <v>4000000</v>
      </c>
      <c r="J59" s="297" t="s">
        <v>114</v>
      </c>
      <c r="K59" s="297"/>
    </row>
    <row r="60" spans="1:11" s="313" customFormat="1" hidden="1">
      <c r="A60" s="418">
        <v>44204</v>
      </c>
      <c r="B60" s="320"/>
      <c r="C60" s="297" t="s">
        <v>649</v>
      </c>
      <c r="D60" s="457" t="s">
        <v>792</v>
      </c>
      <c r="E60" s="297" t="s">
        <v>116</v>
      </c>
      <c r="F60" s="301"/>
      <c r="G60" s="321"/>
      <c r="H60" s="303"/>
      <c r="I60" s="303">
        <v>250000</v>
      </c>
      <c r="J60" s="297" t="s">
        <v>114</v>
      </c>
      <c r="K60" s="297"/>
    </row>
    <row r="61" spans="1:11" s="313" customFormat="1" hidden="1">
      <c r="A61" s="418">
        <v>44204</v>
      </c>
      <c r="B61" s="320"/>
      <c r="C61" s="297" t="s">
        <v>259</v>
      </c>
      <c r="D61" s="457" t="s">
        <v>792</v>
      </c>
      <c r="E61" s="297" t="s">
        <v>116</v>
      </c>
      <c r="F61" s="301"/>
      <c r="G61" s="321"/>
      <c r="H61" s="303"/>
      <c r="I61" s="303">
        <v>320000</v>
      </c>
      <c r="J61" s="297" t="s">
        <v>114</v>
      </c>
      <c r="K61" s="297"/>
    </row>
    <row r="62" spans="1:11" s="313" customFormat="1" hidden="1">
      <c r="A62" s="418">
        <v>44204</v>
      </c>
      <c r="B62" s="320"/>
      <c r="C62" s="297" t="s">
        <v>258</v>
      </c>
      <c r="D62" s="457" t="s">
        <v>792</v>
      </c>
      <c r="E62" s="297" t="s">
        <v>116</v>
      </c>
      <c r="F62" s="301"/>
      <c r="G62" s="321"/>
      <c r="H62" s="303"/>
      <c r="I62" s="303">
        <v>1020000</v>
      </c>
      <c r="J62" s="297" t="s">
        <v>114</v>
      </c>
      <c r="K62" s="297"/>
    </row>
    <row r="63" spans="1:11" s="313" customFormat="1" hidden="1">
      <c r="A63" s="418">
        <v>44198</v>
      </c>
      <c r="B63" s="320"/>
      <c r="C63" s="297" t="s">
        <v>498</v>
      </c>
      <c r="D63" s="457" t="s">
        <v>793</v>
      </c>
      <c r="E63" s="297" t="s">
        <v>116</v>
      </c>
      <c r="F63" s="301"/>
      <c r="G63" s="321"/>
      <c r="H63" s="303"/>
      <c r="I63" s="303">
        <v>1900000</v>
      </c>
      <c r="J63" s="297" t="s">
        <v>114</v>
      </c>
      <c r="K63" s="297"/>
    </row>
    <row r="64" spans="1:11" s="313" customFormat="1" hidden="1">
      <c r="A64" s="418">
        <v>44200</v>
      </c>
      <c r="B64" s="320"/>
      <c r="C64" s="297" t="s">
        <v>498</v>
      </c>
      <c r="D64" s="457" t="s">
        <v>794</v>
      </c>
      <c r="E64" s="297" t="s">
        <v>116</v>
      </c>
      <c r="F64" s="301"/>
      <c r="G64" s="321"/>
      <c r="H64" s="303"/>
      <c r="I64" s="303">
        <v>800000</v>
      </c>
      <c r="J64" s="297" t="s">
        <v>114</v>
      </c>
      <c r="K64" s="297"/>
    </row>
    <row r="65" spans="1:11" s="313" customFormat="1" hidden="1">
      <c r="A65" s="418">
        <v>44201</v>
      </c>
      <c r="B65" s="320"/>
      <c r="C65" s="297" t="s">
        <v>594</v>
      </c>
      <c r="D65" s="457" t="s">
        <v>264</v>
      </c>
      <c r="E65" s="297" t="s">
        <v>116</v>
      </c>
      <c r="F65" s="301"/>
      <c r="G65" s="321"/>
      <c r="H65" s="303"/>
      <c r="I65" s="303">
        <v>28182</v>
      </c>
      <c r="J65" s="297" t="s">
        <v>114</v>
      </c>
      <c r="K65" s="297"/>
    </row>
    <row r="66" spans="1:11" s="313" customFormat="1" hidden="1">
      <c r="A66" s="418">
        <v>44201</v>
      </c>
      <c r="B66" s="320"/>
      <c r="C66" s="297" t="s">
        <v>540</v>
      </c>
      <c r="D66" s="457" t="s">
        <v>795</v>
      </c>
      <c r="E66" s="297" t="s">
        <v>116</v>
      </c>
      <c r="F66" s="301"/>
      <c r="G66" s="321"/>
      <c r="H66" s="303"/>
      <c r="I66" s="303">
        <v>1817200</v>
      </c>
      <c r="J66" s="297" t="s">
        <v>114</v>
      </c>
      <c r="K66" s="297"/>
    </row>
    <row r="67" spans="1:11" s="313" customFormat="1" hidden="1">
      <c r="A67" s="418">
        <v>44202</v>
      </c>
      <c r="B67" s="320"/>
      <c r="C67" s="297" t="s">
        <v>621</v>
      </c>
      <c r="D67" s="457" t="s">
        <v>264</v>
      </c>
      <c r="E67" s="297" t="s">
        <v>116</v>
      </c>
      <c r="F67" s="301"/>
      <c r="G67" s="321"/>
      <c r="H67" s="303"/>
      <c r="I67" s="303">
        <v>40000</v>
      </c>
      <c r="J67" s="297" t="s">
        <v>114</v>
      </c>
      <c r="K67" s="297"/>
    </row>
    <row r="68" spans="1:11" s="313" customFormat="1" hidden="1">
      <c r="A68" s="418">
        <v>44202</v>
      </c>
      <c r="B68" s="320"/>
      <c r="C68" s="297" t="s">
        <v>431</v>
      </c>
      <c r="D68" s="457" t="s">
        <v>796</v>
      </c>
      <c r="E68" s="297" t="s">
        <v>116</v>
      </c>
      <c r="F68" s="301"/>
      <c r="G68" s="321"/>
      <c r="H68" s="303"/>
      <c r="I68" s="303">
        <v>55000</v>
      </c>
      <c r="J68" s="297" t="s">
        <v>114</v>
      </c>
      <c r="K68" s="297"/>
    </row>
    <row r="69" spans="1:11" s="313" customFormat="1" hidden="1">
      <c r="A69" s="418">
        <v>44202</v>
      </c>
      <c r="B69" s="320"/>
      <c r="C69" s="297" t="s">
        <v>594</v>
      </c>
      <c r="D69" s="457" t="s">
        <v>264</v>
      </c>
      <c r="E69" s="297" t="s">
        <v>116</v>
      </c>
      <c r="F69" s="301"/>
      <c r="G69" s="321"/>
      <c r="H69" s="303"/>
      <c r="I69" s="303">
        <v>144400</v>
      </c>
      <c r="J69" s="297" t="s">
        <v>114</v>
      </c>
      <c r="K69" s="297"/>
    </row>
    <row r="70" spans="1:11" s="313" customFormat="1" hidden="1">
      <c r="A70" s="418">
        <v>44202</v>
      </c>
      <c r="B70" s="320"/>
      <c r="C70" s="297" t="s">
        <v>498</v>
      </c>
      <c r="D70" s="457" t="s">
        <v>797</v>
      </c>
      <c r="E70" s="297" t="s">
        <v>116</v>
      </c>
      <c r="F70" s="301"/>
      <c r="G70" s="321"/>
      <c r="H70" s="303"/>
      <c r="I70" s="303">
        <v>1600000</v>
      </c>
      <c r="J70" s="297" t="s">
        <v>114</v>
      </c>
      <c r="K70" s="297"/>
    </row>
    <row r="71" spans="1:11" s="313" customFormat="1" hidden="1">
      <c r="A71" s="418">
        <v>44203</v>
      </c>
      <c r="B71" s="320"/>
      <c r="C71" s="297" t="s">
        <v>498</v>
      </c>
      <c r="D71" s="457" t="s">
        <v>798</v>
      </c>
      <c r="E71" s="297" t="s">
        <v>116</v>
      </c>
      <c r="F71" s="301"/>
      <c r="G71" s="321"/>
      <c r="H71" s="303"/>
      <c r="I71" s="303">
        <v>1490000</v>
      </c>
      <c r="J71" s="297" t="s">
        <v>114</v>
      </c>
      <c r="K71" s="297"/>
    </row>
    <row r="72" spans="1:11" s="313" customFormat="1" hidden="1">
      <c r="A72" s="418">
        <v>44204</v>
      </c>
      <c r="B72" s="320"/>
      <c r="C72" s="297" t="s">
        <v>540</v>
      </c>
      <c r="D72" s="457" t="s">
        <v>799</v>
      </c>
      <c r="E72" s="297" t="s">
        <v>116</v>
      </c>
      <c r="F72" s="301"/>
      <c r="G72" s="321"/>
      <c r="H72" s="303"/>
      <c r="I72" s="303">
        <v>220088</v>
      </c>
      <c r="J72" s="297" t="s">
        <v>114</v>
      </c>
      <c r="K72" s="297"/>
    </row>
    <row r="73" spans="1:11" s="313" customFormat="1" hidden="1">
      <c r="A73" s="418">
        <v>44204</v>
      </c>
      <c r="B73" s="320"/>
      <c r="C73" s="297" t="s">
        <v>200</v>
      </c>
      <c r="D73" s="457" t="s">
        <v>800</v>
      </c>
      <c r="E73" s="297" t="s">
        <v>116</v>
      </c>
      <c r="F73" s="301"/>
      <c r="G73" s="321"/>
      <c r="H73" s="303"/>
      <c r="I73" s="303">
        <v>4789200</v>
      </c>
      <c r="J73" s="297" t="s">
        <v>114</v>
      </c>
      <c r="K73" s="297"/>
    </row>
    <row r="74" spans="1:11" s="313" customFormat="1" hidden="1">
      <c r="A74" s="418">
        <v>44204</v>
      </c>
      <c r="B74" s="320"/>
      <c r="C74" s="297" t="s">
        <v>655</v>
      </c>
      <c r="D74" s="457" t="s">
        <v>801</v>
      </c>
      <c r="E74" s="297" t="s">
        <v>116</v>
      </c>
      <c r="F74" s="301"/>
      <c r="G74" s="321"/>
      <c r="H74" s="303"/>
      <c r="I74" s="303">
        <v>550000</v>
      </c>
      <c r="J74" s="297" t="s">
        <v>114</v>
      </c>
      <c r="K74" s="297"/>
    </row>
    <row r="75" spans="1:11" s="313" customFormat="1" hidden="1">
      <c r="A75" s="418">
        <v>44204</v>
      </c>
      <c r="B75" s="320"/>
      <c r="C75" s="297" t="s">
        <v>540</v>
      </c>
      <c r="D75" s="457" t="s">
        <v>802</v>
      </c>
      <c r="E75" s="297" t="s">
        <v>116</v>
      </c>
      <c r="F75" s="301"/>
      <c r="G75" s="321"/>
      <c r="H75" s="303"/>
      <c r="I75" s="303">
        <v>1149000</v>
      </c>
      <c r="J75" s="297" t="s">
        <v>114</v>
      </c>
      <c r="K75" s="297"/>
    </row>
    <row r="76" spans="1:11" s="313" customFormat="1" hidden="1">
      <c r="A76" s="418">
        <v>44204</v>
      </c>
      <c r="B76" s="320"/>
      <c r="C76" s="297" t="s">
        <v>654</v>
      </c>
      <c r="D76" s="457" t="s">
        <v>803</v>
      </c>
      <c r="E76" s="297" t="s">
        <v>116</v>
      </c>
      <c r="F76" s="301"/>
      <c r="G76" s="321"/>
      <c r="H76" s="303"/>
      <c r="I76" s="303">
        <v>16688242</v>
      </c>
      <c r="J76" s="297" t="s">
        <v>114</v>
      </c>
      <c r="K76" s="297"/>
    </row>
    <row r="77" spans="1:11" s="313" customFormat="1" hidden="1">
      <c r="A77" s="418">
        <v>44204</v>
      </c>
      <c r="B77" s="320"/>
      <c r="C77" s="297" t="s">
        <v>540</v>
      </c>
      <c r="D77" s="457" t="s">
        <v>803</v>
      </c>
      <c r="E77" s="297" t="s">
        <v>116</v>
      </c>
      <c r="F77" s="301"/>
      <c r="G77" s="321"/>
      <c r="H77" s="303"/>
      <c r="I77" s="303">
        <v>1468000</v>
      </c>
      <c r="J77" s="297" t="s">
        <v>114</v>
      </c>
      <c r="K77" s="297"/>
    </row>
    <row r="78" spans="1:11" s="313" customFormat="1" hidden="1">
      <c r="A78" s="418">
        <v>44204</v>
      </c>
      <c r="B78" s="320"/>
      <c r="C78" s="297" t="s">
        <v>259</v>
      </c>
      <c r="D78" s="457" t="s">
        <v>804</v>
      </c>
      <c r="E78" s="297" t="s">
        <v>116</v>
      </c>
      <c r="F78" s="301"/>
      <c r="G78" s="321"/>
      <c r="H78" s="303"/>
      <c r="I78" s="303">
        <v>4500000</v>
      </c>
      <c r="J78" s="297" t="s">
        <v>114</v>
      </c>
      <c r="K78" s="297"/>
    </row>
    <row r="79" spans="1:11" s="313" customFormat="1" hidden="1">
      <c r="A79" s="418">
        <v>44204</v>
      </c>
      <c r="B79" s="320"/>
      <c r="C79" s="297" t="s">
        <v>659</v>
      </c>
      <c r="D79" s="457" t="s">
        <v>257</v>
      </c>
      <c r="E79" s="297" t="s">
        <v>116</v>
      </c>
      <c r="F79" s="301"/>
      <c r="G79" s="321"/>
      <c r="H79" s="303"/>
      <c r="I79" s="303">
        <v>133443</v>
      </c>
      <c r="J79" s="297" t="s">
        <v>114</v>
      </c>
      <c r="K79" s="297"/>
    </row>
    <row r="80" spans="1:11" s="313" customFormat="1" hidden="1">
      <c r="A80" s="418">
        <v>44204</v>
      </c>
      <c r="B80" s="320"/>
      <c r="C80" s="297" t="s">
        <v>498</v>
      </c>
      <c r="D80" s="457" t="s">
        <v>805</v>
      </c>
      <c r="E80" s="297" t="s">
        <v>116</v>
      </c>
      <c r="F80" s="301"/>
      <c r="G80" s="321"/>
      <c r="H80" s="303"/>
      <c r="I80" s="303">
        <v>1600000</v>
      </c>
      <c r="J80" s="297" t="s">
        <v>114</v>
      </c>
      <c r="K80" s="297"/>
    </row>
    <row r="81" spans="1:11" s="313" customFormat="1" hidden="1">
      <c r="A81" s="418">
        <v>44204</v>
      </c>
      <c r="B81" s="320"/>
      <c r="C81" s="297" t="s">
        <v>442</v>
      </c>
      <c r="D81" s="457" t="s">
        <v>806</v>
      </c>
      <c r="E81" s="297" t="s">
        <v>116</v>
      </c>
      <c r="F81" s="301"/>
      <c r="G81" s="321"/>
      <c r="H81" s="303"/>
      <c r="I81" s="303">
        <v>4795020</v>
      </c>
      <c r="J81" s="297" t="s">
        <v>114</v>
      </c>
      <c r="K81" s="297"/>
    </row>
    <row r="82" spans="1:11" s="313" customFormat="1" hidden="1">
      <c r="A82" s="418">
        <v>44204</v>
      </c>
      <c r="B82" s="320"/>
      <c r="C82" s="297" t="s">
        <v>262</v>
      </c>
      <c r="D82" s="457" t="s">
        <v>807</v>
      </c>
      <c r="E82" s="297" t="s">
        <v>116</v>
      </c>
      <c r="F82" s="301"/>
      <c r="G82" s="321"/>
      <c r="H82" s="303"/>
      <c r="I82" s="303">
        <v>1450000</v>
      </c>
      <c r="J82" s="297" t="s">
        <v>114</v>
      </c>
      <c r="K82" s="297"/>
    </row>
    <row r="83" spans="1:11" s="313" customFormat="1" hidden="1">
      <c r="A83" s="418">
        <v>44204</v>
      </c>
      <c r="B83" s="320"/>
      <c r="C83" s="297" t="s">
        <v>594</v>
      </c>
      <c r="D83" s="457" t="s">
        <v>257</v>
      </c>
      <c r="E83" s="297" t="s">
        <v>116</v>
      </c>
      <c r="F83" s="301"/>
      <c r="G83" s="321"/>
      <c r="H83" s="303">
        <v>150.84</v>
      </c>
      <c r="I83" s="298">
        <f t="shared" ref="I83" si="2">+ROUND(H83*$K$2,0)</f>
        <v>3467632</v>
      </c>
      <c r="J83" s="297" t="s">
        <v>115</v>
      </c>
      <c r="K83" s="297"/>
    </row>
    <row r="84" spans="1:11" s="313" customFormat="1" hidden="1">
      <c r="A84" s="418">
        <v>44204</v>
      </c>
      <c r="B84" s="320"/>
      <c r="C84" s="297" t="s">
        <v>594</v>
      </c>
      <c r="D84" s="457" t="s">
        <v>257</v>
      </c>
      <c r="E84" s="297" t="s">
        <v>116</v>
      </c>
      <c r="F84" s="301"/>
      <c r="G84" s="321"/>
      <c r="H84" s="303"/>
      <c r="I84" s="303">
        <v>111001</v>
      </c>
      <c r="J84" s="297" t="s">
        <v>114</v>
      </c>
      <c r="K84" s="297"/>
    </row>
    <row r="85" spans="1:11" s="313" customFormat="1" hidden="1">
      <c r="A85" s="418">
        <v>44207</v>
      </c>
      <c r="B85" s="320"/>
      <c r="C85" s="297" t="s">
        <v>834</v>
      </c>
      <c r="D85" s="457" t="s">
        <v>796</v>
      </c>
      <c r="E85" s="297" t="s">
        <v>116</v>
      </c>
      <c r="F85" s="301"/>
      <c r="G85" s="321"/>
      <c r="H85" s="303"/>
      <c r="I85" s="303">
        <v>576000</v>
      </c>
      <c r="J85" s="297" t="s">
        <v>114</v>
      </c>
      <c r="K85" s="297"/>
    </row>
    <row r="86" spans="1:11" s="313" customFormat="1" hidden="1">
      <c r="A86" s="418">
        <v>44207</v>
      </c>
      <c r="B86" s="320"/>
      <c r="C86" s="297" t="s">
        <v>835</v>
      </c>
      <c r="D86" s="457" t="s">
        <v>796</v>
      </c>
      <c r="E86" s="297" t="s">
        <v>116</v>
      </c>
      <c r="F86" s="301"/>
      <c r="G86" s="321"/>
      <c r="H86" s="303"/>
      <c r="I86" s="303">
        <v>55000</v>
      </c>
      <c r="J86" s="297" t="s">
        <v>114</v>
      </c>
      <c r="K86" s="297"/>
    </row>
    <row r="87" spans="1:11" s="313" customFormat="1" hidden="1">
      <c r="A87" s="418">
        <v>44207</v>
      </c>
      <c r="B87" s="320"/>
      <c r="C87" s="297" t="s">
        <v>498</v>
      </c>
      <c r="D87" s="457" t="s">
        <v>808</v>
      </c>
      <c r="E87" s="297" t="s">
        <v>116</v>
      </c>
      <c r="F87" s="301"/>
      <c r="G87" s="321"/>
      <c r="H87" s="303"/>
      <c r="I87" s="303">
        <v>1000000</v>
      </c>
      <c r="J87" s="297" t="s">
        <v>114</v>
      </c>
      <c r="K87" s="297"/>
    </row>
    <row r="88" spans="1:11" s="313" customFormat="1" hidden="1">
      <c r="A88" s="418">
        <v>44207</v>
      </c>
      <c r="B88" s="320"/>
      <c r="C88" s="297" t="s">
        <v>594</v>
      </c>
      <c r="D88" s="457" t="s">
        <v>809</v>
      </c>
      <c r="E88" s="297" t="s">
        <v>116</v>
      </c>
      <c r="F88" s="301"/>
      <c r="G88" s="321"/>
      <c r="H88" s="303"/>
      <c r="I88" s="303">
        <v>9091</v>
      </c>
      <c r="J88" s="297" t="s">
        <v>114</v>
      </c>
      <c r="K88" s="297"/>
    </row>
    <row r="89" spans="1:11" s="313" customFormat="1" hidden="1">
      <c r="A89" s="418">
        <v>44207</v>
      </c>
      <c r="B89" s="320"/>
      <c r="C89" s="297" t="s">
        <v>594</v>
      </c>
      <c r="D89" s="457" t="s">
        <v>809</v>
      </c>
      <c r="E89" s="297" t="s">
        <v>116</v>
      </c>
      <c r="F89" s="301"/>
      <c r="G89" s="321"/>
      <c r="H89" s="303">
        <v>0.4</v>
      </c>
      <c r="I89" s="298">
        <f t="shared" ref="I89" si="3">+ROUND(H89*$K$2,0)</f>
        <v>9196</v>
      </c>
      <c r="J89" s="297" t="s">
        <v>115</v>
      </c>
      <c r="K89" s="297"/>
    </row>
    <row r="90" spans="1:11" s="313" customFormat="1" hidden="1">
      <c r="A90" s="418">
        <v>44208</v>
      </c>
      <c r="B90" s="320"/>
      <c r="C90" s="297" t="s">
        <v>498</v>
      </c>
      <c r="D90" s="457" t="s">
        <v>810</v>
      </c>
      <c r="E90" s="297" t="s">
        <v>116</v>
      </c>
      <c r="F90" s="301"/>
      <c r="G90" s="321"/>
      <c r="H90" s="303"/>
      <c r="I90" s="303">
        <v>1600000</v>
      </c>
      <c r="J90" s="297" t="s">
        <v>114</v>
      </c>
      <c r="K90" s="297"/>
    </row>
    <row r="91" spans="1:11" s="313" customFormat="1" hidden="1">
      <c r="A91" s="418">
        <v>44208</v>
      </c>
      <c r="B91" s="320"/>
      <c r="C91" s="297" t="s">
        <v>594</v>
      </c>
      <c r="D91" s="457" t="s">
        <v>257</v>
      </c>
      <c r="E91" s="297" t="s">
        <v>116</v>
      </c>
      <c r="F91" s="301"/>
      <c r="G91" s="321"/>
      <c r="H91" s="303"/>
      <c r="I91" s="303">
        <v>53669</v>
      </c>
      <c r="J91" s="297" t="s">
        <v>114</v>
      </c>
      <c r="K91" s="297"/>
    </row>
    <row r="92" spans="1:11" s="313" customFormat="1" hidden="1">
      <c r="A92" s="418">
        <v>44209</v>
      </c>
      <c r="B92" s="320"/>
      <c r="C92" s="297" t="s">
        <v>836</v>
      </c>
      <c r="D92" s="457" t="s">
        <v>796</v>
      </c>
      <c r="E92" s="297" t="s">
        <v>116</v>
      </c>
      <c r="F92" s="301"/>
      <c r="G92" s="321"/>
      <c r="H92" s="303"/>
      <c r="I92" s="303">
        <v>251672</v>
      </c>
      <c r="J92" s="297" t="s">
        <v>114</v>
      </c>
      <c r="K92" s="297"/>
    </row>
    <row r="93" spans="1:11" s="313" customFormat="1" hidden="1">
      <c r="A93" s="418">
        <v>44210</v>
      </c>
      <c r="B93" s="320"/>
      <c r="C93" s="297" t="s">
        <v>498</v>
      </c>
      <c r="D93" s="457" t="s">
        <v>811</v>
      </c>
      <c r="E93" s="297" t="s">
        <v>116</v>
      </c>
      <c r="F93" s="301"/>
      <c r="G93" s="321"/>
      <c r="H93" s="303"/>
      <c r="I93" s="303">
        <v>1600000</v>
      </c>
      <c r="J93" s="297" t="s">
        <v>114</v>
      </c>
      <c r="K93" s="297"/>
    </row>
    <row r="94" spans="1:11" s="313" customFormat="1" hidden="1">
      <c r="A94" s="418">
        <v>44211</v>
      </c>
      <c r="B94" s="320"/>
      <c r="C94" s="297" t="s">
        <v>659</v>
      </c>
      <c r="D94" s="457" t="s">
        <v>812</v>
      </c>
      <c r="E94" s="297" t="s">
        <v>116</v>
      </c>
      <c r="F94" s="301"/>
      <c r="G94" s="321"/>
      <c r="H94" s="303"/>
      <c r="I94" s="303">
        <v>150000</v>
      </c>
      <c r="J94" s="297" t="s">
        <v>114</v>
      </c>
      <c r="K94" s="297"/>
    </row>
    <row r="95" spans="1:11" s="313" customFormat="1" hidden="1">
      <c r="A95" s="418">
        <v>44211</v>
      </c>
      <c r="B95" s="320"/>
      <c r="C95" s="297" t="s">
        <v>498</v>
      </c>
      <c r="D95" s="457" t="s">
        <v>813</v>
      </c>
      <c r="E95" s="297" t="s">
        <v>116</v>
      </c>
      <c r="F95" s="301"/>
      <c r="G95" s="321"/>
      <c r="H95" s="303"/>
      <c r="I95" s="303">
        <v>1000000</v>
      </c>
      <c r="J95" s="297" t="s">
        <v>114</v>
      </c>
      <c r="K95" s="297"/>
    </row>
    <row r="96" spans="1:11" s="313" customFormat="1" hidden="1">
      <c r="A96" s="418">
        <v>44211</v>
      </c>
      <c r="B96" s="320"/>
      <c r="C96" s="297" t="s">
        <v>262</v>
      </c>
      <c r="D96" s="457" t="s">
        <v>814</v>
      </c>
      <c r="E96" s="297" t="s">
        <v>116</v>
      </c>
      <c r="F96" s="301"/>
      <c r="G96" s="321"/>
      <c r="H96" s="303"/>
      <c r="I96" s="303">
        <v>12000000</v>
      </c>
      <c r="J96" s="297" t="s">
        <v>114</v>
      </c>
      <c r="K96" s="297"/>
    </row>
    <row r="97" spans="1:11" s="313" customFormat="1" hidden="1">
      <c r="A97" s="418">
        <v>44211</v>
      </c>
      <c r="B97" s="320"/>
      <c r="C97" s="297" t="s">
        <v>262</v>
      </c>
      <c r="D97" s="457" t="s">
        <v>814</v>
      </c>
      <c r="E97" s="297" t="s">
        <v>116</v>
      </c>
      <c r="F97" s="301"/>
      <c r="G97" s="321"/>
      <c r="H97" s="303"/>
      <c r="I97" s="303">
        <v>13000000</v>
      </c>
      <c r="J97" s="297" t="s">
        <v>114</v>
      </c>
      <c r="K97" s="297"/>
    </row>
    <row r="98" spans="1:11" s="313" customFormat="1" hidden="1">
      <c r="A98" s="418">
        <v>44211</v>
      </c>
      <c r="B98" s="320"/>
      <c r="C98" s="297" t="s">
        <v>837</v>
      </c>
      <c r="D98" s="457" t="s">
        <v>257</v>
      </c>
      <c r="E98" s="297" t="s">
        <v>116</v>
      </c>
      <c r="F98" s="301"/>
      <c r="G98" s="321"/>
      <c r="H98" s="303"/>
      <c r="I98" s="303">
        <v>19091</v>
      </c>
      <c r="J98" s="297" t="s">
        <v>114</v>
      </c>
      <c r="K98" s="297"/>
    </row>
    <row r="99" spans="1:11" s="313" customFormat="1" hidden="1">
      <c r="A99" s="418">
        <v>44212</v>
      </c>
      <c r="B99" s="320"/>
      <c r="C99" s="297" t="s">
        <v>498</v>
      </c>
      <c r="D99" s="457" t="s">
        <v>815</v>
      </c>
      <c r="E99" s="297" t="s">
        <v>116</v>
      </c>
      <c r="F99" s="301"/>
      <c r="G99" s="321"/>
      <c r="H99" s="303"/>
      <c r="I99" s="303">
        <v>800000</v>
      </c>
      <c r="J99" s="297" t="s">
        <v>114</v>
      </c>
      <c r="K99" s="297"/>
    </row>
    <row r="100" spans="1:11" s="313" customFormat="1" hidden="1">
      <c r="A100" s="418">
        <v>44214</v>
      </c>
      <c r="B100" s="320"/>
      <c r="C100" s="297" t="s">
        <v>498</v>
      </c>
      <c r="D100" s="457" t="s">
        <v>816</v>
      </c>
      <c r="E100" s="297" t="s">
        <v>116</v>
      </c>
      <c r="F100" s="301"/>
      <c r="G100" s="321"/>
      <c r="H100" s="303"/>
      <c r="I100" s="303">
        <v>800000</v>
      </c>
      <c r="J100" s="297" t="s">
        <v>114</v>
      </c>
      <c r="K100" s="297"/>
    </row>
    <row r="101" spans="1:11" s="313" customFormat="1" hidden="1">
      <c r="A101" s="418">
        <v>44215</v>
      </c>
      <c r="B101" s="320"/>
      <c r="C101" s="297" t="s">
        <v>621</v>
      </c>
      <c r="D101" s="457" t="s">
        <v>817</v>
      </c>
      <c r="E101" s="297" t="s">
        <v>116</v>
      </c>
      <c r="F101" s="301"/>
      <c r="G101" s="321"/>
      <c r="H101" s="303"/>
      <c r="I101" s="303">
        <v>200000</v>
      </c>
      <c r="J101" s="297" t="s">
        <v>114</v>
      </c>
      <c r="K101" s="297"/>
    </row>
    <row r="102" spans="1:11" s="313" customFormat="1" hidden="1">
      <c r="A102" s="418">
        <v>44215</v>
      </c>
      <c r="B102" s="320"/>
      <c r="C102" s="297" t="s">
        <v>498</v>
      </c>
      <c r="D102" s="457" t="s">
        <v>818</v>
      </c>
      <c r="E102" s="297" t="s">
        <v>116</v>
      </c>
      <c r="F102" s="301"/>
      <c r="G102" s="321"/>
      <c r="H102" s="303"/>
      <c r="I102" s="303">
        <v>800000</v>
      </c>
      <c r="J102" s="297" t="s">
        <v>114</v>
      </c>
      <c r="K102" s="297"/>
    </row>
    <row r="103" spans="1:11" s="313" customFormat="1" hidden="1">
      <c r="A103" s="418">
        <v>44215</v>
      </c>
      <c r="B103" s="320"/>
      <c r="C103" s="297" t="s">
        <v>838</v>
      </c>
      <c r="D103" s="457" t="s">
        <v>264</v>
      </c>
      <c r="E103" s="297" t="s">
        <v>116</v>
      </c>
      <c r="F103" s="301"/>
      <c r="G103" s="321"/>
      <c r="H103" s="303"/>
      <c r="I103" s="303">
        <v>107460</v>
      </c>
      <c r="J103" s="297" t="s">
        <v>114</v>
      </c>
      <c r="K103" s="297"/>
    </row>
    <row r="104" spans="1:11" s="313" customFormat="1" hidden="1">
      <c r="A104" s="418">
        <v>44216</v>
      </c>
      <c r="B104" s="320"/>
      <c r="C104" s="297" t="s">
        <v>540</v>
      </c>
      <c r="D104" s="457" t="s">
        <v>819</v>
      </c>
      <c r="E104" s="297" t="s">
        <v>116</v>
      </c>
      <c r="F104" s="301"/>
      <c r="G104" s="321"/>
      <c r="H104" s="303"/>
      <c r="I104" s="303">
        <v>13895000</v>
      </c>
      <c r="J104" s="297" t="s">
        <v>114</v>
      </c>
      <c r="K104" s="297"/>
    </row>
    <row r="105" spans="1:11" s="313" customFormat="1" hidden="1">
      <c r="A105" s="418">
        <v>44216</v>
      </c>
      <c r="B105" s="320"/>
      <c r="C105" s="297" t="s">
        <v>540</v>
      </c>
      <c r="D105" s="457" t="s">
        <v>820</v>
      </c>
      <c r="E105" s="297" t="s">
        <v>116</v>
      </c>
      <c r="F105" s="301"/>
      <c r="G105" s="321"/>
      <c r="H105" s="303"/>
      <c r="I105" s="303">
        <v>13340000</v>
      </c>
      <c r="J105" s="297" t="s">
        <v>114</v>
      </c>
      <c r="K105" s="297"/>
    </row>
    <row r="106" spans="1:11" s="313" customFormat="1" hidden="1">
      <c r="A106" s="418">
        <v>44216</v>
      </c>
      <c r="B106" s="320"/>
      <c r="C106" s="297" t="s">
        <v>540</v>
      </c>
      <c r="D106" s="457" t="s">
        <v>814</v>
      </c>
      <c r="E106" s="297" t="s">
        <v>116</v>
      </c>
      <c r="F106" s="301"/>
      <c r="G106" s="321"/>
      <c r="H106" s="303"/>
      <c r="I106" s="303">
        <v>4797000</v>
      </c>
      <c r="J106" s="297" t="s">
        <v>114</v>
      </c>
      <c r="K106" s="297"/>
    </row>
    <row r="107" spans="1:11" s="313" customFormat="1" hidden="1">
      <c r="A107" s="418">
        <v>44216</v>
      </c>
      <c r="B107" s="320"/>
      <c r="C107" s="297" t="s">
        <v>200</v>
      </c>
      <c r="D107" s="457" t="s">
        <v>821</v>
      </c>
      <c r="E107" s="297" t="s">
        <v>116</v>
      </c>
      <c r="F107" s="301"/>
      <c r="G107" s="321"/>
      <c r="H107" s="303"/>
      <c r="I107" s="303">
        <v>8210000</v>
      </c>
      <c r="J107" s="297" t="s">
        <v>114</v>
      </c>
      <c r="K107" s="297"/>
    </row>
    <row r="108" spans="1:11" s="313" customFormat="1" hidden="1">
      <c r="A108" s="418">
        <v>44216</v>
      </c>
      <c r="B108" s="320"/>
      <c r="C108" s="297" t="s">
        <v>621</v>
      </c>
      <c r="D108" s="457" t="s">
        <v>264</v>
      </c>
      <c r="E108" s="297" t="s">
        <v>116</v>
      </c>
      <c r="F108" s="301"/>
      <c r="G108" s="321"/>
      <c r="H108" s="303"/>
      <c r="I108" s="303">
        <v>695500</v>
      </c>
      <c r="J108" s="297" t="s">
        <v>114</v>
      </c>
      <c r="K108" s="297"/>
    </row>
    <row r="109" spans="1:11" s="313" customFormat="1" hidden="1">
      <c r="A109" s="418">
        <v>44216</v>
      </c>
      <c r="B109" s="320"/>
      <c r="C109" s="297" t="s">
        <v>669</v>
      </c>
      <c r="D109" s="457" t="s">
        <v>822</v>
      </c>
      <c r="E109" s="297" t="s">
        <v>116</v>
      </c>
      <c r="F109" s="301"/>
      <c r="G109" s="321"/>
      <c r="H109" s="303"/>
      <c r="I109" s="303">
        <v>1000000</v>
      </c>
      <c r="J109" s="297" t="s">
        <v>114</v>
      </c>
      <c r="K109" s="297"/>
    </row>
    <row r="110" spans="1:11" s="313" customFormat="1" hidden="1">
      <c r="A110" s="418">
        <v>44216</v>
      </c>
      <c r="B110" s="320"/>
      <c r="C110" s="297" t="s">
        <v>437</v>
      </c>
      <c r="D110" s="457" t="s">
        <v>823</v>
      </c>
      <c r="E110" s="297" t="s">
        <v>116</v>
      </c>
      <c r="F110" s="301"/>
      <c r="G110" s="321"/>
      <c r="H110" s="303"/>
      <c r="I110" s="303">
        <v>18163425</v>
      </c>
      <c r="J110" s="297" t="s">
        <v>114</v>
      </c>
      <c r="K110" s="297"/>
    </row>
    <row r="111" spans="1:11" s="313" customFormat="1" hidden="1">
      <c r="A111" s="418">
        <v>44216</v>
      </c>
      <c r="B111" s="320"/>
      <c r="C111" s="297" t="s">
        <v>594</v>
      </c>
      <c r="D111" s="457" t="s">
        <v>264</v>
      </c>
      <c r="E111" s="297" t="s">
        <v>116</v>
      </c>
      <c r="F111" s="301"/>
      <c r="G111" s="321"/>
      <c r="H111" s="303"/>
      <c r="I111" s="303">
        <v>340095</v>
      </c>
      <c r="J111" s="297" t="s">
        <v>114</v>
      </c>
      <c r="K111" s="297"/>
    </row>
    <row r="112" spans="1:11" s="313" customFormat="1" hidden="1">
      <c r="A112" s="418">
        <v>44216</v>
      </c>
      <c r="B112" s="320"/>
      <c r="C112" s="297" t="s">
        <v>498</v>
      </c>
      <c r="D112" s="457" t="s">
        <v>824</v>
      </c>
      <c r="E112" s="297" t="s">
        <v>116</v>
      </c>
      <c r="F112" s="301"/>
      <c r="G112" s="321"/>
      <c r="H112" s="303"/>
      <c r="I112" s="303">
        <v>1000000</v>
      </c>
      <c r="J112" s="297" t="s">
        <v>114</v>
      </c>
      <c r="K112" s="297"/>
    </row>
    <row r="113" spans="1:11" s="313" customFormat="1" hidden="1">
      <c r="A113" s="418">
        <v>44216</v>
      </c>
      <c r="B113" s="320"/>
      <c r="C113" s="297" t="s">
        <v>594</v>
      </c>
      <c r="D113" s="457" t="s">
        <v>264</v>
      </c>
      <c r="E113" s="297" t="s">
        <v>116</v>
      </c>
      <c r="F113" s="301"/>
      <c r="G113" s="321"/>
      <c r="H113" s="303">
        <v>150.44999999999999</v>
      </c>
      <c r="I113" s="298">
        <f t="shared" ref="I113" si="4">+ROUND(H113*$K$2,0)</f>
        <v>3458667</v>
      </c>
      <c r="J113" s="297" t="s">
        <v>115</v>
      </c>
      <c r="K113" s="297"/>
    </row>
    <row r="114" spans="1:11" s="313" customFormat="1" hidden="1">
      <c r="A114" s="418">
        <v>44217</v>
      </c>
      <c r="B114" s="320"/>
      <c r="C114" s="297" t="s">
        <v>498</v>
      </c>
      <c r="D114" s="457" t="s">
        <v>825</v>
      </c>
      <c r="E114" s="297" t="s">
        <v>116</v>
      </c>
      <c r="F114" s="301"/>
      <c r="G114" s="321"/>
      <c r="H114" s="303"/>
      <c r="I114" s="303">
        <v>1600000</v>
      </c>
      <c r="J114" s="297" t="s">
        <v>114</v>
      </c>
      <c r="K114" s="297"/>
    </row>
    <row r="115" spans="1:11" s="313" customFormat="1" hidden="1">
      <c r="A115" s="418">
        <v>44219</v>
      </c>
      <c r="B115" s="320"/>
      <c r="C115" s="297" t="s">
        <v>836</v>
      </c>
      <c r="D115" s="457" t="s">
        <v>796</v>
      </c>
      <c r="E115" s="297" t="s">
        <v>116</v>
      </c>
      <c r="F115" s="301"/>
      <c r="G115" s="321"/>
      <c r="H115" s="303"/>
      <c r="I115" s="303">
        <v>209727</v>
      </c>
      <c r="J115" s="297" t="s">
        <v>114</v>
      </c>
      <c r="K115" s="297"/>
    </row>
    <row r="116" spans="1:11" s="313" customFormat="1" hidden="1">
      <c r="A116" s="418">
        <v>44219</v>
      </c>
      <c r="B116" s="320"/>
      <c r="C116" s="297" t="s">
        <v>498</v>
      </c>
      <c r="D116" s="457" t="s">
        <v>826</v>
      </c>
      <c r="E116" s="297" t="s">
        <v>116</v>
      </c>
      <c r="F116" s="301"/>
      <c r="G116" s="321"/>
      <c r="H116" s="303"/>
      <c r="I116" s="303">
        <v>800000</v>
      </c>
      <c r="J116" s="297" t="s">
        <v>114</v>
      </c>
      <c r="K116" s="297"/>
    </row>
    <row r="117" spans="1:11" s="313" customFormat="1" hidden="1">
      <c r="A117" s="418">
        <v>44221</v>
      </c>
      <c r="B117" s="320"/>
      <c r="C117" s="297" t="s">
        <v>498</v>
      </c>
      <c r="D117" s="457" t="s">
        <v>826</v>
      </c>
      <c r="E117" s="297" t="s">
        <v>116</v>
      </c>
      <c r="F117" s="301"/>
      <c r="G117" s="321"/>
      <c r="H117" s="303"/>
      <c r="I117" s="303">
        <v>1800000</v>
      </c>
      <c r="J117" s="297" t="s">
        <v>114</v>
      </c>
      <c r="K117" s="297"/>
    </row>
    <row r="118" spans="1:11" s="313" customFormat="1" hidden="1">
      <c r="A118" s="418">
        <v>44222</v>
      </c>
      <c r="B118" s="320"/>
      <c r="C118" s="297" t="s">
        <v>498</v>
      </c>
      <c r="D118" s="457" t="s">
        <v>826</v>
      </c>
      <c r="E118" s="297" t="s">
        <v>116</v>
      </c>
      <c r="F118" s="301"/>
      <c r="G118" s="321"/>
      <c r="H118" s="303"/>
      <c r="I118" s="303">
        <v>800000</v>
      </c>
      <c r="J118" s="297" t="s">
        <v>114</v>
      </c>
      <c r="K118" s="297"/>
    </row>
    <row r="119" spans="1:11" s="313" customFormat="1" hidden="1">
      <c r="A119" s="418">
        <v>44223</v>
      </c>
      <c r="B119" s="320"/>
      <c r="C119" s="297" t="s">
        <v>594</v>
      </c>
      <c r="D119" s="457" t="s">
        <v>264</v>
      </c>
      <c r="E119" s="297" t="s">
        <v>116</v>
      </c>
      <c r="F119" s="301"/>
      <c r="G119" s="321"/>
      <c r="H119" s="303"/>
      <c r="I119" s="303">
        <v>113848</v>
      </c>
      <c r="J119" s="297" t="s">
        <v>114</v>
      </c>
      <c r="K119" s="297"/>
    </row>
    <row r="120" spans="1:11" s="313" customFormat="1" hidden="1">
      <c r="A120" s="418">
        <v>44223</v>
      </c>
      <c r="B120" s="320"/>
      <c r="C120" s="297" t="s">
        <v>498</v>
      </c>
      <c r="D120" s="457" t="s">
        <v>827</v>
      </c>
      <c r="E120" s="297" t="s">
        <v>116</v>
      </c>
      <c r="F120" s="301"/>
      <c r="G120" s="321"/>
      <c r="H120" s="303"/>
      <c r="I120" s="303">
        <v>1000000</v>
      </c>
      <c r="J120" s="297" t="s">
        <v>114</v>
      </c>
      <c r="K120" s="297"/>
    </row>
    <row r="121" spans="1:11" s="313" customFormat="1" hidden="1">
      <c r="A121" s="418">
        <v>44223</v>
      </c>
      <c r="B121" s="320"/>
      <c r="C121" s="297" t="s">
        <v>594</v>
      </c>
      <c r="D121" s="457" t="s">
        <v>264</v>
      </c>
      <c r="E121" s="297" t="s">
        <v>116</v>
      </c>
      <c r="F121" s="301"/>
      <c r="G121" s="321"/>
      <c r="H121" s="303">
        <v>38.18</v>
      </c>
      <c r="I121" s="298">
        <f t="shared" ref="I121" si="5">+ROUND(H121*$K$2,0)</f>
        <v>877713</v>
      </c>
      <c r="J121" s="297" t="s">
        <v>115</v>
      </c>
      <c r="K121" s="297"/>
    </row>
    <row r="122" spans="1:11" s="313" customFormat="1" hidden="1">
      <c r="A122" s="418">
        <v>44224</v>
      </c>
      <c r="B122" s="320"/>
      <c r="C122" s="297" t="s">
        <v>498</v>
      </c>
      <c r="D122" s="457" t="s">
        <v>828</v>
      </c>
      <c r="E122" s="297" t="s">
        <v>116</v>
      </c>
      <c r="F122" s="301"/>
      <c r="G122" s="321"/>
      <c r="H122" s="303"/>
      <c r="I122" s="303">
        <v>800000</v>
      </c>
      <c r="J122" s="297" t="s">
        <v>114</v>
      </c>
      <c r="K122" s="297"/>
    </row>
    <row r="123" spans="1:11" s="313" customFormat="1" hidden="1">
      <c r="A123" s="418">
        <v>44225</v>
      </c>
      <c r="B123" s="320"/>
      <c r="C123" s="297" t="s">
        <v>540</v>
      </c>
      <c r="D123" s="457" t="s">
        <v>829</v>
      </c>
      <c r="E123" s="297" t="s">
        <v>116</v>
      </c>
      <c r="F123" s="301"/>
      <c r="G123" s="321"/>
      <c r="H123" s="303"/>
      <c r="I123" s="303">
        <v>2122000</v>
      </c>
      <c r="J123" s="297" t="s">
        <v>114</v>
      </c>
      <c r="K123" s="297"/>
    </row>
    <row r="124" spans="1:11" s="313" customFormat="1" hidden="1">
      <c r="A124" s="418">
        <v>44225</v>
      </c>
      <c r="B124" s="320"/>
      <c r="C124" s="297" t="s">
        <v>450</v>
      </c>
      <c r="D124" s="457" t="s">
        <v>830</v>
      </c>
      <c r="E124" s="297" t="s">
        <v>116</v>
      </c>
      <c r="F124" s="301"/>
      <c r="G124" s="321"/>
      <c r="H124" s="303"/>
      <c r="I124" s="303">
        <v>2120000</v>
      </c>
      <c r="J124" s="297" t="s">
        <v>114</v>
      </c>
      <c r="K124" s="297"/>
    </row>
    <row r="125" spans="1:11" s="313" customFormat="1" hidden="1">
      <c r="A125" s="418">
        <v>44225</v>
      </c>
      <c r="B125" s="320"/>
      <c r="C125" s="297" t="s">
        <v>839</v>
      </c>
      <c r="D125" s="457" t="s">
        <v>831</v>
      </c>
      <c r="E125" s="297" t="s">
        <v>116</v>
      </c>
      <c r="F125" s="301"/>
      <c r="G125" s="321"/>
      <c r="H125" s="303"/>
      <c r="I125" s="303">
        <v>6525601</v>
      </c>
      <c r="J125" s="297" t="s">
        <v>114</v>
      </c>
      <c r="K125" s="297"/>
    </row>
    <row r="126" spans="1:11" s="313" customFormat="1" hidden="1">
      <c r="A126" s="418">
        <v>44225</v>
      </c>
      <c r="B126" s="320"/>
      <c r="C126" s="297" t="s">
        <v>669</v>
      </c>
      <c r="D126" s="457" t="s">
        <v>814</v>
      </c>
      <c r="E126" s="297" t="s">
        <v>116</v>
      </c>
      <c r="F126" s="301"/>
      <c r="G126" s="321"/>
      <c r="H126" s="303"/>
      <c r="I126" s="303">
        <v>2029000</v>
      </c>
      <c r="J126" s="297" t="s">
        <v>114</v>
      </c>
      <c r="K126" s="297"/>
    </row>
    <row r="127" spans="1:11" s="313" customFormat="1" hidden="1">
      <c r="A127" s="418">
        <v>44225</v>
      </c>
      <c r="B127" s="320"/>
      <c r="C127" s="297" t="s">
        <v>266</v>
      </c>
      <c r="D127" s="457" t="s">
        <v>832</v>
      </c>
      <c r="E127" s="297" t="s">
        <v>116</v>
      </c>
      <c r="F127" s="301"/>
      <c r="G127" s="321"/>
      <c r="H127" s="303"/>
      <c r="I127" s="303">
        <v>3683000</v>
      </c>
      <c r="J127" s="297" t="s">
        <v>114</v>
      </c>
      <c r="K127" s="297"/>
    </row>
    <row r="128" spans="1:11" s="313" customFormat="1" hidden="1">
      <c r="A128" s="418">
        <v>44225</v>
      </c>
      <c r="B128" s="320"/>
      <c r="C128" s="297" t="s">
        <v>594</v>
      </c>
      <c r="D128" s="457" t="s">
        <v>264</v>
      </c>
      <c r="E128" s="297" t="s">
        <v>116</v>
      </c>
      <c r="F128" s="301"/>
      <c r="G128" s="321"/>
      <c r="H128" s="303"/>
      <c r="I128" s="303">
        <v>823564</v>
      </c>
      <c r="J128" s="297" t="s">
        <v>114</v>
      </c>
      <c r="K128" s="297"/>
    </row>
    <row r="129" spans="1:11" s="313" customFormat="1" hidden="1">
      <c r="A129" s="418">
        <v>44225</v>
      </c>
      <c r="B129" s="320"/>
      <c r="C129" s="297" t="s">
        <v>594</v>
      </c>
      <c r="D129" s="457" t="s">
        <v>264</v>
      </c>
      <c r="E129" s="297" t="s">
        <v>116</v>
      </c>
      <c r="F129" s="301"/>
      <c r="G129" s="321"/>
      <c r="H129" s="303">
        <v>2012.5</v>
      </c>
      <c r="I129" s="298">
        <f t="shared" ref="I129" si="6">+ROUND(H129*$K$2,0)</f>
        <v>46264981</v>
      </c>
      <c r="J129" s="297" t="s">
        <v>115</v>
      </c>
      <c r="K129" s="297"/>
    </row>
    <row r="130" spans="1:11" s="313" customFormat="1" hidden="1">
      <c r="A130" s="418">
        <v>44226</v>
      </c>
      <c r="B130" s="320"/>
      <c r="C130" s="297" t="s">
        <v>498</v>
      </c>
      <c r="D130" s="457" t="s">
        <v>833</v>
      </c>
      <c r="E130" s="297" t="s">
        <v>116</v>
      </c>
      <c r="F130" s="301"/>
      <c r="G130" s="321"/>
      <c r="H130" s="303"/>
      <c r="I130" s="303">
        <v>800000</v>
      </c>
      <c r="J130" s="297" t="s">
        <v>114</v>
      </c>
      <c r="K130" s="297"/>
    </row>
    <row r="131" spans="1:11" s="313" customFormat="1" hidden="1">
      <c r="A131" s="418">
        <v>44216</v>
      </c>
      <c r="B131" s="320"/>
      <c r="C131" s="297" t="s">
        <v>260</v>
      </c>
      <c r="D131" s="457" t="s">
        <v>720</v>
      </c>
      <c r="E131" s="297" t="s">
        <v>116</v>
      </c>
      <c r="F131" s="301"/>
      <c r="G131" s="321"/>
      <c r="H131" s="303"/>
      <c r="I131" s="303">
        <v>4000000</v>
      </c>
      <c r="J131" s="297" t="s">
        <v>114</v>
      </c>
      <c r="K131" s="297"/>
    </row>
    <row r="132" spans="1:11" s="313" customFormat="1" hidden="1">
      <c r="A132" s="418">
        <v>44225</v>
      </c>
      <c r="B132" s="320"/>
      <c r="C132" s="297" t="s">
        <v>260</v>
      </c>
      <c r="D132" s="457" t="s">
        <v>720</v>
      </c>
      <c r="E132" s="297" t="s">
        <v>116</v>
      </c>
      <c r="F132" s="301"/>
      <c r="G132" s="321"/>
      <c r="H132" s="303"/>
      <c r="I132" s="303">
        <v>2000000</v>
      </c>
      <c r="J132" s="297" t="s">
        <v>114</v>
      </c>
      <c r="K132" s="297"/>
    </row>
    <row r="133" spans="1:11" s="313" customFormat="1" hidden="1">
      <c r="A133" s="418">
        <v>44204</v>
      </c>
      <c r="B133" s="320"/>
      <c r="C133" s="297" t="s">
        <v>260</v>
      </c>
      <c r="D133" s="457" t="s">
        <v>721</v>
      </c>
      <c r="E133" s="297" t="s">
        <v>116</v>
      </c>
      <c r="F133" s="301"/>
      <c r="G133" s="321"/>
      <c r="H133" s="303"/>
      <c r="I133" s="303">
        <v>420000</v>
      </c>
      <c r="J133" s="297" t="s">
        <v>114</v>
      </c>
      <c r="K133" s="297"/>
    </row>
    <row r="134" spans="1:11" s="313" customFormat="1" hidden="1">
      <c r="A134" s="418">
        <v>44204</v>
      </c>
      <c r="B134" s="320"/>
      <c r="C134" s="297" t="s">
        <v>134</v>
      </c>
      <c r="D134" s="457" t="s">
        <v>722</v>
      </c>
      <c r="E134" s="297" t="s">
        <v>116</v>
      </c>
      <c r="F134" s="301"/>
      <c r="G134" s="321"/>
      <c r="H134" s="303"/>
      <c r="I134" s="303">
        <v>41800000</v>
      </c>
      <c r="J134" s="297" t="s">
        <v>114</v>
      </c>
      <c r="K134" s="297"/>
    </row>
    <row r="135" spans="1:11" s="313" customFormat="1" hidden="1">
      <c r="A135" s="418">
        <v>44204</v>
      </c>
      <c r="B135" s="320"/>
      <c r="C135" s="297" t="s">
        <v>260</v>
      </c>
      <c r="D135" s="457" t="s">
        <v>723</v>
      </c>
      <c r="E135" s="297" t="s">
        <v>116</v>
      </c>
      <c r="F135" s="301"/>
      <c r="G135" s="321"/>
      <c r="H135" s="303"/>
      <c r="I135" s="303">
        <v>1250000</v>
      </c>
      <c r="J135" s="297" t="s">
        <v>114</v>
      </c>
      <c r="K135" s="297"/>
    </row>
    <row r="136" spans="1:11" s="313" customFormat="1" hidden="1">
      <c r="A136" s="418">
        <v>44215</v>
      </c>
      <c r="B136" s="320"/>
      <c r="C136" s="297" t="s">
        <v>144</v>
      </c>
      <c r="D136" s="457" t="s">
        <v>851</v>
      </c>
      <c r="E136" s="297" t="s">
        <v>116</v>
      </c>
      <c r="F136" s="301"/>
      <c r="G136" s="321"/>
      <c r="H136" s="303"/>
      <c r="I136" s="303">
        <v>1182055388</v>
      </c>
      <c r="J136" s="297" t="s">
        <v>114</v>
      </c>
      <c r="K136" s="297"/>
    </row>
    <row r="137" spans="1:11" s="313" customFormat="1" hidden="1">
      <c r="A137" s="418">
        <v>44204</v>
      </c>
      <c r="B137" s="320"/>
      <c r="C137" s="297" t="s">
        <v>260</v>
      </c>
      <c r="D137" s="457" t="s">
        <v>852</v>
      </c>
      <c r="E137" s="297" t="s">
        <v>116</v>
      </c>
      <c r="F137" s="301"/>
      <c r="G137" s="321"/>
      <c r="H137" s="303"/>
      <c r="I137" s="303">
        <v>171125800</v>
      </c>
      <c r="J137" s="297" t="s">
        <v>114</v>
      </c>
      <c r="K137" s="297"/>
    </row>
    <row r="138" spans="1:11" s="313" customFormat="1" hidden="1">
      <c r="A138" s="418">
        <v>44225</v>
      </c>
      <c r="B138" s="320"/>
      <c r="C138" s="297" t="s">
        <v>260</v>
      </c>
      <c r="D138" s="457" t="s">
        <v>853</v>
      </c>
      <c r="E138" s="297" t="s">
        <v>116</v>
      </c>
      <c r="F138" s="301"/>
      <c r="G138" s="321"/>
      <c r="H138" s="303"/>
      <c r="I138" s="303">
        <v>20498900</v>
      </c>
      <c r="J138" s="297" t="s">
        <v>114</v>
      </c>
      <c r="K138" s="297"/>
    </row>
    <row r="139" spans="1:11" s="313" customFormat="1" hidden="1">
      <c r="A139" s="418">
        <v>44216</v>
      </c>
      <c r="B139" s="320"/>
      <c r="C139" s="297" t="s">
        <v>144</v>
      </c>
      <c r="D139" s="457" t="s">
        <v>854</v>
      </c>
      <c r="E139" s="297" t="s">
        <v>116</v>
      </c>
      <c r="F139" s="301"/>
      <c r="G139" s="321"/>
      <c r="H139" s="303"/>
      <c r="I139" s="303">
        <v>1025049000</v>
      </c>
      <c r="J139" s="297" t="s">
        <v>114</v>
      </c>
      <c r="K139" s="297"/>
    </row>
    <row r="140" spans="1:11" s="313" customFormat="1" hidden="1">
      <c r="A140" s="418">
        <v>44216</v>
      </c>
      <c r="B140" s="320"/>
      <c r="C140" s="297" t="s">
        <v>352</v>
      </c>
      <c r="D140" s="457" t="s">
        <v>855</v>
      </c>
      <c r="E140" s="297" t="s">
        <v>116</v>
      </c>
      <c r="F140" s="301"/>
      <c r="G140" s="321"/>
      <c r="H140" s="303"/>
      <c r="I140" s="303">
        <v>11224123</v>
      </c>
      <c r="J140" s="297" t="s">
        <v>114</v>
      </c>
      <c r="K140" s="297"/>
    </row>
    <row r="141" spans="1:11" s="313" customFormat="1" hidden="1">
      <c r="A141" s="418">
        <v>44216</v>
      </c>
      <c r="B141" s="320"/>
      <c r="C141" s="297" t="s">
        <v>352</v>
      </c>
      <c r="D141" s="457" t="s">
        <v>856</v>
      </c>
      <c r="E141" s="297" t="s">
        <v>116</v>
      </c>
      <c r="F141" s="301"/>
      <c r="G141" s="321"/>
      <c r="H141" s="303"/>
      <c r="I141" s="303">
        <v>24460700</v>
      </c>
      <c r="J141" s="297" t="s">
        <v>114</v>
      </c>
      <c r="K141" s="297"/>
    </row>
    <row r="142" spans="1:11" s="313" customFormat="1" hidden="1">
      <c r="A142" s="418">
        <v>44204</v>
      </c>
      <c r="B142" s="320"/>
      <c r="C142" s="297" t="s">
        <v>441</v>
      </c>
      <c r="D142" s="457" t="s">
        <v>857</v>
      </c>
      <c r="E142" s="297" t="s">
        <v>116</v>
      </c>
      <c r="F142" s="301"/>
      <c r="G142" s="321"/>
      <c r="H142" s="303"/>
      <c r="I142" s="303">
        <v>37968558</v>
      </c>
      <c r="J142" s="297" t="s">
        <v>114</v>
      </c>
      <c r="K142" s="297"/>
    </row>
    <row r="143" spans="1:11" s="313" customFormat="1" hidden="1">
      <c r="A143" s="418">
        <v>44223</v>
      </c>
      <c r="B143" s="320"/>
      <c r="C143" s="297" t="s">
        <v>144</v>
      </c>
      <c r="D143" s="457" t="s">
        <v>858</v>
      </c>
      <c r="E143" s="297" t="s">
        <v>116</v>
      </c>
      <c r="F143" s="301"/>
      <c r="G143" s="321"/>
      <c r="H143" s="303"/>
      <c r="I143" s="303">
        <v>812334381</v>
      </c>
      <c r="J143" s="297" t="s">
        <v>114</v>
      </c>
      <c r="K143" s="297"/>
    </row>
    <row r="144" spans="1:11" s="313" customFormat="1" hidden="1">
      <c r="A144" s="418">
        <v>44225</v>
      </c>
      <c r="B144" s="320"/>
      <c r="C144" s="297" t="s">
        <v>156</v>
      </c>
      <c r="D144" s="457" t="s">
        <v>859</v>
      </c>
      <c r="E144" s="297" t="s">
        <v>116</v>
      </c>
      <c r="F144" s="301"/>
      <c r="G144" s="321"/>
      <c r="H144" s="303"/>
      <c r="I144" s="303">
        <v>32628297</v>
      </c>
      <c r="J144" s="297" t="s">
        <v>114</v>
      </c>
      <c r="K144" s="297"/>
    </row>
    <row r="145" spans="1:11" s="313" customFormat="1" hidden="1">
      <c r="A145" s="418">
        <v>44225</v>
      </c>
      <c r="B145" s="320"/>
      <c r="C145" s="297" t="s">
        <v>595</v>
      </c>
      <c r="D145" s="457" t="s">
        <v>859</v>
      </c>
      <c r="E145" s="297" t="s">
        <v>116</v>
      </c>
      <c r="F145" s="301"/>
      <c r="G145" s="321"/>
      <c r="H145" s="303"/>
      <c r="I145" s="303">
        <v>62485748</v>
      </c>
      <c r="J145" s="297" t="s">
        <v>114</v>
      </c>
      <c r="K145" s="297"/>
    </row>
    <row r="146" spans="1:11" s="313" customFormat="1" hidden="1">
      <c r="A146" s="418">
        <v>44204</v>
      </c>
      <c r="B146" s="320"/>
      <c r="C146" s="297" t="s">
        <v>661</v>
      </c>
      <c r="D146" s="457" t="s">
        <v>860</v>
      </c>
      <c r="E146" s="297" t="s">
        <v>116</v>
      </c>
      <c r="F146" s="301"/>
      <c r="G146" s="321"/>
      <c r="H146" s="303"/>
      <c r="I146" s="303">
        <v>86948568</v>
      </c>
      <c r="J146" s="297" t="s">
        <v>114</v>
      </c>
      <c r="K146" s="297"/>
    </row>
    <row r="147" spans="1:11" s="313" customFormat="1" hidden="1">
      <c r="A147" s="418">
        <v>44225</v>
      </c>
      <c r="B147" s="320"/>
      <c r="C147" s="297" t="s">
        <v>678</v>
      </c>
      <c r="D147" s="457" t="s">
        <v>861</v>
      </c>
      <c r="E147" s="297" t="s">
        <v>116</v>
      </c>
      <c r="F147" s="301"/>
      <c r="G147" s="321"/>
      <c r="H147" s="303"/>
      <c r="I147" s="303">
        <v>41935000</v>
      </c>
      <c r="J147" s="297" t="s">
        <v>114</v>
      </c>
      <c r="K147" s="297"/>
    </row>
    <row r="148" spans="1:11" s="313" customFormat="1" hidden="1">
      <c r="A148" s="418">
        <v>44201</v>
      </c>
      <c r="B148" s="320"/>
      <c r="C148" s="297" t="s">
        <v>662</v>
      </c>
      <c r="D148" s="457" t="s">
        <v>774</v>
      </c>
      <c r="E148" s="297" t="s">
        <v>116</v>
      </c>
      <c r="F148" s="301"/>
      <c r="G148" s="321"/>
      <c r="H148" s="303"/>
      <c r="I148" s="303">
        <v>198000000</v>
      </c>
      <c r="J148" s="297" t="s">
        <v>114</v>
      </c>
      <c r="K148" s="297"/>
    </row>
    <row r="149" spans="1:11" s="313" customFormat="1" hidden="1">
      <c r="A149" s="418">
        <v>44204</v>
      </c>
      <c r="B149" s="320"/>
      <c r="C149" s="297" t="s">
        <v>660</v>
      </c>
      <c r="D149" s="457" t="s">
        <v>862</v>
      </c>
      <c r="E149" s="297" t="s">
        <v>116</v>
      </c>
      <c r="F149" s="301"/>
      <c r="G149" s="321"/>
      <c r="H149" s="303"/>
      <c r="I149" s="303">
        <v>48937200</v>
      </c>
      <c r="J149" s="297" t="s">
        <v>114</v>
      </c>
      <c r="K149" s="297"/>
    </row>
    <row r="150" spans="1:11" s="313" customFormat="1" hidden="1">
      <c r="A150" s="418">
        <v>44204</v>
      </c>
      <c r="B150" s="320"/>
      <c r="C150" s="297" t="s">
        <v>263</v>
      </c>
      <c r="D150" s="457" t="s">
        <v>863</v>
      </c>
      <c r="E150" s="297" t="s">
        <v>116</v>
      </c>
      <c r="F150" s="301"/>
      <c r="G150" s="321"/>
      <c r="H150" s="303"/>
      <c r="I150" s="303">
        <v>8127000</v>
      </c>
      <c r="J150" s="297" t="s">
        <v>114</v>
      </c>
      <c r="K150" s="297"/>
    </row>
    <row r="151" spans="1:11" s="313" customFormat="1" hidden="1">
      <c r="A151" s="418">
        <v>44204</v>
      </c>
      <c r="B151" s="320"/>
      <c r="C151" s="297" t="s">
        <v>454</v>
      </c>
      <c r="D151" s="457" t="s">
        <v>864</v>
      </c>
      <c r="E151" s="297" t="s">
        <v>116</v>
      </c>
      <c r="F151" s="301"/>
      <c r="G151" s="321"/>
      <c r="H151" s="303"/>
      <c r="I151" s="303">
        <v>30000000</v>
      </c>
      <c r="J151" s="297" t="s">
        <v>114</v>
      </c>
      <c r="K151" s="297"/>
    </row>
    <row r="152" spans="1:11" s="313" customFormat="1" hidden="1">
      <c r="A152" s="418">
        <v>44204</v>
      </c>
      <c r="B152" s="320"/>
      <c r="C152" s="297" t="s">
        <v>612</v>
      </c>
      <c r="D152" s="457" t="s">
        <v>865</v>
      </c>
      <c r="E152" s="297" t="s">
        <v>116</v>
      </c>
      <c r="F152" s="301"/>
      <c r="G152" s="321"/>
      <c r="H152" s="303"/>
      <c r="I152" s="303">
        <v>1032400</v>
      </c>
      <c r="J152" s="297" t="s">
        <v>114</v>
      </c>
      <c r="K152" s="297"/>
    </row>
    <row r="153" spans="1:11" s="313" customFormat="1" hidden="1">
      <c r="A153" s="418">
        <v>44204</v>
      </c>
      <c r="B153" s="320"/>
      <c r="C153" s="297" t="s">
        <v>840</v>
      </c>
      <c r="D153" s="457" t="s">
        <v>866</v>
      </c>
      <c r="E153" s="297" t="s">
        <v>116</v>
      </c>
      <c r="F153" s="301"/>
      <c r="G153" s="321"/>
      <c r="H153" s="303"/>
      <c r="I153" s="303">
        <v>57840000</v>
      </c>
      <c r="J153" s="297" t="s">
        <v>114</v>
      </c>
      <c r="K153" s="297"/>
    </row>
    <row r="154" spans="1:11" s="313" customFormat="1" hidden="1">
      <c r="A154" s="418">
        <v>44204</v>
      </c>
      <c r="B154" s="320"/>
      <c r="C154" s="297" t="s">
        <v>671</v>
      </c>
      <c r="D154" s="457" t="s">
        <v>774</v>
      </c>
      <c r="E154" s="297" t="s">
        <v>116</v>
      </c>
      <c r="F154" s="301"/>
      <c r="G154" s="321"/>
      <c r="H154" s="303"/>
      <c r="I154" s="303">
        <v>153582000</v>
      </c>
      <c r="J154" s="297" t="s">
        <v>114</v>
      </c>
      <c r="K154" s="297"/>
    </row>
    <row r="155" spans="1:11" s="313" customFormat="1" hidden="1">
      <c r="A155" s="418">
        <v>44204</v>
      </c>
      <c r="B155" s="320"/>
      <c r="C155" s="297" t="s">
        <v>637</v>
      </c>
      <c r="D155" s="457" t="s">
        <v>867</v>
      </c>
      <c r="E155" s="297" t="s">
        <v>116</v>
      </c>
      <c r="F155" s="301"/>
      <c r="G155" s="321"/>
      <c r="H155" s="303">
        <v>637.34</v>
      </c>
      <c r="I155" s="298">
        <f t="shared" ref="I155" si="7">+ROUND(H155*$K$2,0)</f>
        <v>14651688</v>
      </c>
      <c r="J155" s="297" t="s">
        <v>115</v>
      </c>
      <c r="K155" s="297"/>
    </row>
    <row r="156" spans="1:11" s="313" customFormat="1" hidden="1">
      <c r="A156" s="418">
        <v>44208</v>
      </c>
      <c r="B156" s="320"/>
      <c r="C156" s="297" t="s">
        <v>543</v>
      </c>
      <c r="D156" s="457" t="s">
        <v>868</v>
      </c>
      <c r="E156" s="297" t="s">
        <v>116</v>
      </c>
      <c r="F156" s="301"/>
      <c r="G156" s="321"/>
      <c r="H156" s="303"/>
      <c r="I156" s="303">
        <v>84397500</v>
      </c>
      <c r="J156" s="297" t="s">
        <v>114</v>
      </c>
      <c r="K156" s="297"/>
    </row>
    <row r="157" spans="1:11" s="313" customFormat="1" hidden="1">
      <c r="A157" s="418">
        <v>44208</v>
      </c>
      <c r="B157" s="320"/>
      <c r="C157" s="297" t="s">
        <v>435</v>
      </c>
      <c r="D157" s="457" t="s">
        <v>869</v>
      </c>
      <c r="E157" s="297" t="s">
        <v>116</v>
      </c>
      <c r="F157" s="301"/>
      <c r="G157" s="321"/>
      <c r="H157" s="303"/>
      <c r="I157" s="303">
        <v>380935680</v>
      </c>
      <c r="J157" s="297" t="s">
        <v>114</v>
      </c>
      <c r="K157" s="297"/>
    </row>
    <row r="158" spans="1:11" s="313" customFormat="1" hidden="1">
      <c r="A158" s="418">
        <v>44208</v>
      </c>
      <c r="B158" s="320"/>
      <c r="C158" s="297" t="s">
        <v>656</v>
      </c>
      <c r="D158" s="457" t="s">
        <v>870</v>
      </c>
      <c r="E158" s="297" t="s">
        <v>116</v>
      </c>
      <c r="F158" s="301"/>
      <c r="G158" s="321"/>
      <c r="H158" s="303"/>
      <c r="I158" s="303">
        <v>109420000</v>
      </c>
      <c r="J158" s="297" t="s">
        <v>114</v>
      </c>
      <c r="K158" s="297"/>
    </row>
    <row r="159" spans="1:11" s="313" customFormat="1" hidden="1">
      <c r="A159" s="418">
        <v>44211</v>
      </c>
      <c r="B159" s="320"/>
      <c r="C159" s="297" t="s">
        <v>677</v>
      </c>
      <c r="D159" s="457" t="s">
        <v>871</v>
      </c>
      <c r="E159" s="297" t="s">
        <v>116</v>
      </c>
      <c r="F159" s="301"/>
      <c r="G159" s="321"/>
      <c r="H159" s="303"/>
      <c r="I159" s="303">
        <v>10460000</v>
      </c>
      <c r="J159" s="297" t="s">
        <v>114</v>
      </c>
      <c r="K159" s="297"/>
    </row>
    <row r="160" spans="1:11" s="313" customFormat="1" hidden="1">
      <c r="A160" s="418">
        <v>44211</v>
      </c>
      <c r="B160" s="320"/>
      <c r="C160" s="297" t="s">
        <v>544</v>
      </c>
      <c r="D160" s="457" t="s">
        <v>872</v>
      </c>
      <c r="E160" s="297" t="s">
        <v>116</v>
      </c>
      <c r="F160" s="301"/>
      <c r="G160" s="321"/>
      <c r="H160" s="303"/>
      <c r="I160" s="303">
        <v>139552200</v>
      </c>
      <c r="J160" s="297" t="s">
        <v>114</v>
      </c>
      <c r="K160" s="297"/>
    </row>
    <row r="161" spans="1:11" s="313" customFormat="1" hidden="1">
      <c r="A161" s="418">
        <v>44216</v>
      </c>
      <c r="B161" s="320"/>
      <c r="C161" s="297" t="s">
        <v>663</v>
      </c>
      <c r="D161" s="457" t="s">
        <v>873</v>
      </c>
      <c r="E161" s="297" t="s">
        <v>116</v>
      </c>
      <c r="F161" s="301"/>
      <c r="G161" s="321"/>
      <c r="H161" s="303"/>
      <c r="I161" s="303">
        <v>49000000</v>
      </c>
      <c r="J161" s="297" t="s">
        <v>114</v>
      </c>
      <c r="K161" s="297"/>
    </row>
    <row r="162" spans="1:11" s="313" customFormat="1">
      <c r="A162" s="418">
        <v>44216</v>
      </c>
      <c r="B162" s="320"/>
      <c r="C162" s="297" t="s">
        <v>393</v>
      </c>
      <c r="D162" s="457" t="s">
        <v>874</v>
      </c>
      <c r="E162" s="297" t="s">
        <v>116</v>
      </c>
      <c r="F162" s="301"/>
      <c r="G162" s="321"/>
      <c r="H162" s="303"/>
      <c r="I162" s="303">
        <v>6200000</v>
      </c>
      <c r="J162" s="297" t="s">
        <v>114</v>
      </c>
      <c r="K162" s="297"/>
    </row>
    <row r="163" spans="1:11" s="313" customFormat="1" hidden="1">
      <c r="A163" s="418">
        <v>44216</v>
      </c>
      <c r="B163" s="320"/>
      <c r="C163" s="297" t="s">
        <v>695</v>
      </c>
      <c r="D163" s="457" t="s">
        <v>875</v>
      </c>
      <c r="E163" s="297" t="s">
        <v>116</v>
      </c>
      <c r="F163" s="301"/>
      <c r="G163" s="321"/>
      <c r="H163" s="303"/>
      <c r="I163" s="303">
        <v>4790000</v>
      </c>
      <c r="J163" s="297" t="s">
        <v>114</v>
      </c>
      <c r="K163" s="297"/>
    </row>
    <row r="164" spans="1:11" s="313" customFormat="1" hidden="1">
      <c r="A164" s="418">
        <v>44216</v>
      </c>
      <c r="B164" s="320"/>
      <c r="C164" s="297" t="s">
        <v>841</v>
      </c>
      <c r="D164" s="457" t="s">
        <v>821</v>
      </c>
      <c r="E164" s="297" t="s">
        <v>116</v>
      </c>
      <c r="F164" s="301"/>
      <c r="G164" s="321"/>
      <c r="H164" s="303"/>
      <c r="I164" s="303">
        <v>8580000</v>
      </c>
      <c r="J164" s="297" t="s">
        <v>114</v>
      </c>
      <c r="K164" s="297"/>
    </row>
    <row r="165" spans="1:11" s="313" customFormat="1" hidden="1">
      <c r="A165" s="418">
        <v>44216</v>
      </c>
      <c r="B165" s="320"/>
      <c r="C165" s="297" t="s">
        <v>842</v>
      </c>
      <c r="D165" s="457" t="s">
        <v>876</v>
      </c>
      <c r="E165" s="297" t="s">
        <v>116</v>
      </c>
      <c r="F165" s="301"/>
      <c r="G165" s="321"/>
      <c r="H165" s="303"/>
      <c r="I165" s="303">
        <v>2890000</v>
      </c>
      <c r="J165" s="297" t="s">
        <v>114</v>
      </c>
      <c r="K165" s="297"/>
    </row>
    <row r="166" spans="1:11" s="313" customFormat="1" hidden="1">
      <c r="A166" s="418">
        <v>44216</v>
      </c>
      <c r="B166" s="320"/>
      <c r="C166" s="297" t="s">
        <v>843</v>
      </c>
      <c r="D166" s="457" t="s">
        <v>877</v>
      </c>
      <c r="E166" s="297" t="s">
        <v>116</v>
      </c>
      <c r="F166" s="301"/>
      <c r="G166" s="321"/>
      <c r="H166" s="303"/>
      <c r="I166" s="303">
        <v>8720000</v>
      </c>
      <c r="J166" s="297" t="s">
        <v>114</v>
      </c>
      <c r="K166" s="297"/>
    </row>
    <row r="167" spans="1:11" s="313" customFormat="1" hidden="1">
      <c r="A167" s="418">
        <v>44216</v>
      </c>
      <c r="B167" s="320"/>
      <c r="C167" s="297" t="s">
        <v>844</v>
      </c>
      <c r="D167" s="457" t="s">
        <v>878</v>
      </c>
      <c r="E167" s="297" t="s">
        <v>116</v>
      </c>
      <c r="F167" s="301"/>
      <c r="G167" s="321"/>
      <c r="H167" s="303"/>
      <c r="I167" s="303">
        <v>102000000</v>
      </c>
      <c r="J167" s="297" t="s">
        <v>114</v>
      </c>
      <c r="K167" s="297"/>
    </row>
    <row r="168" spans="1:11" s="313" customFormat="1" hidden="1">
      <c r="A168" s="418">
        <v>44223</v>
      </c>
      <c r="B168" s="320"/>
      <c r="C168" s="297" t="s">
        <v>845</v>
      </c>
      <c r="D168" s="457" t="s">
        <v>879</v>
      </c>
      <c r="E168" s="297" t="s">
        <v>116</v>
      </c>
      <c r="F168" s="301"/>
      <c r="G168" s="321"/>
      <c r="H168" s="303"/>
      <c r="I168" s="303">
        <v>6986150</v>
      </c>
      <c r="J168" s="297" t="s">
        <v>114</v>
      </c>
      <c r="K168" s="297"/>
    </row>
    <row r="169" spans="1:11" s="313" customFormat="1" hidden="1">
      <c r="A169" s="418">
        <v>44223</v>
      </c>
      <c r="B169" s="320"/>
      <c r="C169" s="297" t="s">
        <v>673</v>
      </c>
      <c r="D169" s="457" t="s">
        <v>880</v>
      </c>
      <c r="E169" s="297" t="s">
        <v>116</v>
      </c>
      <c r="F169" s="301"/>
      <c r="G169" s="321"/>
      <c r="H169" s="303"/>
      <c r="I169" s="303">
        <v>206921796</v>
      </c>
      <c r="J169" s="297" t="s">
        <v>114</v>
      </c>
      <c r="K169" s="297"/>
    </row>
    <row r="170" spans="1:11" s="313" customFormat="1" hidden="1">
      <c r="A170" s="418">
        <v>44223</v>
      </c>
      <c r="B170" s="320"/>
      <c r="C170" s="297" t="s">
        <v>674</v>
      </c>
      <c r="D170" s="457" t="s">
        <v>881</v>
      </c>
      <c r="E170" s="297" t="s">
        <v>116</v>
      </c>
      <c r="F170" s="301"/>
      <c r="G170" s="321"/>
      <c r="H170" s="303"/>
      <c r="I170" s="303">
        <v>19488000</v>
      </c>
      <c r="J170" s="297" t="s">
        <v>114</v>
      </c>
      <c r="K170" s="297"/>
    </row>
    <row r="171" spans="1:11" s="313" customFormat="1" hidden="1">
      <c r="A171" s="418">
        <v>44223</v>
      </c>
      <c r="B171" s="320"/>
      <c r="C171" s="297" t="s">
        <v>846</v>
      </c>
      <c r="D171" s="457" t="s">
        <v>882</v>
      </c>
      <c r="E171" s="297" t="s">
        <v>116</v>
      </c>
      <c r="F171" s="301"/>
      <c r="G171" s="321"/>
      <c r="H171" s="303"/>
      <c r="I171" s="303">
        <v>17596000</v>
      </c>
      <c r="J171" s="297" t="s">
        <v>114</v>
      </c>
      <c r="K171" s="297"/>
    </row>
    <row r="172" spans="1:11" s="313" customFormat="1" hidden="1">
      <c r="A172" s="418">
        <v>44224</v>
      </c>
      <c r="B172" s="320"/>
      <c r="C172" s="297" t="s">
        <v>847</v>
      </c>
      <c r="D172" s="457" t="s">
        <v>883</v>
      </c>
      <c r="E172" s="297" t="s">
        <v>116</v>
      </c>
      <c r="F172" s="301"/>
      <c r="G172" s="321"/>
      <c r="H172" s="303"/>
      <c r="I172" s="303">
        <v>23250000</v>
      </c>
      <c r="J172" s="297" t="s">
        <v>114</v>
      </c>
      <c r="K172" s="297"/>
    </row>
    <row r="173" spans="1:11" s="313" customFormat="1" hidden="1">
      <c r="A173" s="418">
        <v>44224</v>
      </c>
      <c r="B173" s="320"/>
      <c r="C173" s="297" t="s">
        <v>847</v>
      </c>
      <c r="D173" s="457" t="s">
        <v>884</v>
      </c>
      <c r="E173" s="297" t="s">
        <v>116</v>
      </c>
      <c r="F173" s="301"/>
      <c r="G173" s="321"/>
      <c r="H173" s="303"/>
      <c r="I173" s="303">
        <v>22087500</v>
      </c>
      <c r="J173" s="297" t="s">
        <v>114</v>
      </c>
      <c r="K173" s="297"/>
    </row>
    <row r="174" spans="1:11" s="313" customFormat="1" hidden="1">
      <c r="A174" s="418">
        <v>44225</v>
      </c>
      <c r="B174" s="320"/>
      <c r="C174" s="297" t="s">
        <v>353</v>
      </c>
      <c r="D174" s="457" t="s">
        <v>885</v>
      </c>
      <c r="E174" s="297" t="s">
        <v>116</v>
      </c>
      <c r="F174" s="301"/>
      <c r="G174" s="321"/>
      <c r="H174" s="303"/>
      <c r="I174" s="303">
        <v>5500000</v>
      </c>
      <c r="J174" s="297" t="s">
        <v>114</v>
      </c>
      <c r="K174" s="297"/>
    </row>
    <row r="175" spans="1:11" s="313" customFormat="1" hidden="1">
      <c r="A175" s="418">
        <v>44225</v>
      </c>
      <c r="B175" s="320"/>
      <c r="C175" s="297" t="s">
        <v>543</v>
      </c>
      <c r="D175" s="457" t="s">
        <v>886</v>
      </c>
      <c r="E175" s="297" t="s">
        <v>116</v>
      </c>
      <c r="F175" s="301"/>
      <c r="G175" s="321"/>
      <c r="H175" s="303"/>
      <c r="I175" s="303">
        <v>8525660</v>
      </c>
      <c r="J175" s="297" t="s">
        <v>114</v>
      </c>
      <c r="K175" s="297"/>
    </row>
    <row r="176" spans="1:11" s="313" customFormat="1" hidden="1">
      <c r="A176" s="418">
        <v>44225</v>
      </c>
      <c r="B176" s="320"/>
      <c r="C176" s="297" t="s">
        <v>543</v>
      </c>
      <c r="D176" s="457" t="s">
        <v>887</v>
      </c>
      <c r="E176" s="297" t="s">
        <v>116</v>
      </c>
      <c r="F176" s="301"/>
      <c r="G176" s="321"/>
      <c r="H176" s="303"/>
      <c r="I176" s="303">
        <v>135152160</v>
      </c>
      <c r="J176" s="297" t="s">
        <v>114</v>
      </c>
      <c r="K176" s="297"/>
    </row>
    <row r="177" spans="1:11" s="313" customFormat="1" hidden="1">
      <c r="A177" s="418">
        <v>44225</v>
      </c>
      <c r="B177" s="320"/>
      <c r="C177" s="297" t="s">
        <v>197</v>
      </c>
      <c r="D177" s="457" t="s">
        <v>888</v>
      </c>
      <c r="E177" s="297" t="s">
        <v>116</v>
      </c>
      <c r="F177" s="301"/>
      <c r="G177" s="321"/>
      <c r="H177" s="303"/>
      <c r="I177" s="303">
        <v>1120000</v>
      </c>
      <c r="J177" s="297" t="s">
        <v>114</v>
      </c>
      <c r="K177" s="297"/>
    </row>
    <row r="178" spans="1:11" s="313" customFormat="1" hidden="1">
      <c r="A178" s="418">
        <v>44225</v>
      </c>
      <c r="B178" s="320"/>
      <c r="C178" s="297" t="s">
        <v>848</v>
      </c>
      <c r="D178" s="457" t="s">
        <v>889</v>
      </c>
      <c r="E178" s="297" t="s">
        <v>116</v>
      </c>
      <c r="F178" s="301"/>
      <c r="G178" s="321"/>
      <c r="H178" s="303"/>
      <c r="I178" s="303">
        <v>19591000</v>
      </c>
      <c r="J178" s="297" t="s">
        <v>114</v>
      </c>
      <c r="K178" s="297"/>
    </row>
    <row r="179" spans="1:11" s="313" customFormat="1" hidden="1">
      <c r="A179" s="418">
        <v>44225</v>
      </c>
      <c r="B179" s="320"/>
      <c r="C179" s="297" t="s">
        <v>849</v>
      </c>
      <c r="D179" s="457" t="s">
        <v>890</v>
      </c>
      <c r="E179" s="297" t="s">
        <v>116</v>
      </c>
      <c r="F179" s="301"/>
      <c r="G179" s="321"/>
      <c r="H179" s="303"/>
      <c r="I179" s="303">
        <v>270000000</v>
      </c>
      <c r="J179" s="297" t="s">
        <v>114</v>
      </c>
      <c r="K179" s="297"/>
    </row>
    <row r="180" spans="1:11" s="313" customFormat="1" hidden="1">
      <c r="A180" s="418">
        <v>44225</v>
      </c>
      <c r="B180" s="320"/>
      <c r="C180" s="297" t="s">
        <v>850</v>
      </c>
      <c r="D180" s="457" t="s">
        <v>891</v>
      </c>
      <c r="E180" s="297" t="s">
        <v>116</v>
      </c>
      <c r="F180" s="301"/>
      <c r="G180" s="321"/>
      <c r="H180" s="303"/>
      <c r="I180" s="303">
        <v>182080000</v>
      </c>
      <c r="J180" s="297" t="s">
        <v>114</v>
      </c>
      <c r="K180" s="297"/>
    </row>
    <row r="181" spans="1:11" s="313" customFormat="1" hidden="1">
      <c r="A181" s="418">
        <v>44225</v>
      </c>
      <c r="B181" s="320"/>
      <c r="C181" s="297" t="s">
        <v>846</v>
      </c>
      <c r="D181" s="457" t="s">
        <v>892</v>
      </c>
      <c r="E181" s="297" t="s">
        <v>116</v>
      </c>
      <c r="F181" s="301"/>
      <c r="G181" s="321"/>
      <c r="H181" s="303"/>
      <c r="I181" s="303">
        <v>193142000</v>
      </c>
      <c r="J181" s="297" t="s">
        <v>114</v>
      </c>
      <c r="K181" s="297"/>
    </row>
    <row r="182" spans="1:11" s="313" customFormat="1" hidden="1">
      <c r="A182" s="418">
        <v>44225</v>
      </c>
      <c r="B182" s="320"/>
      <c r="C182" s="297" t="s">
        <v>130</v>
      </c>
      <c r="D182" s="457" t="s">
        <v>893</v>
      </c>
      <c r="E182" s="297" t="s">
        <v>116</v>
      </c>
      <c r="F182" s="301"/>
      <c r="G182" s="321"/>
      <c r="H182" s="303"/>
      <c r="I182" s="303">
        <v>1017600</v>
      </c>
      <c r="J182" s="297" t="s">
        <v>114</v>
      </c>
      <c r="K182" s="297"/>
    </row>
    <row r="183" spans="1:11" s="313" customFormat="1" hidden="1">
      <c r="A183" s="418">
        <v>44216</v>
      </c>
      <c r="B183" s="320"/>
      <c r="C183" s="297" t="s">
        <v>507</v>
      </c>
      <c r="D183" s="457" t="s">
        <v>894</v>
      </c>
      <c r="E183" s="297" t="s">
        <v>116</v>
      </c>
      <c r="F183" s="301"/>
      <c r="G183" s="321"/>
      <c r="H183" s="303"/>
      <c r="I183" s="303">
        <v>143972828</v>
      </c>
      <c r="J183" s="297" t="s">
        <v>114</v>
      </c>
      <c r="K183" s="297"/>
    </row>
    <row r="184" spans="1:11" s="313" customFormat="1" hidden="1">
      <c r="A184" s="418">
        <v>44216</v>
      </c>
      <c r="B184" s="320"/>
      <c r="C184" s="297" t="s">
        <v>444</v>
      </c>
      <c r="D184" s="457" t="s">
        <v>894</v>
      </c>
      <c r="E184" s="297" t="s">
        <v>116</v>
      </c>
      <c r="F184" s="301"/>
      <c r="G184" s="321"/>
      <c r="H184" s="303"/>
      <c r="I184" s="303">
        <v>43120000</v>
      </c>
      <c r="J184" s="297" t="s">
        <v>114</v>
      </c>
      <c r="K184" s="297"/>
    </row>
    <row r="185" spans="1:11" s="313" customFormat="1" hidden="1">
      <c r="A185" s="418">
        <v>44201</v>
      </c>
      <c r="B185" s="320"/>
      <c r="C185" s="297" t="s">
        <v>153</v>
      </c>
      <c r="D185" s="457" t="s">
        <v>895</v>
      </c>
      <c r="E185" s="297" t="s">
        <v>116</v>
      </c>
      <c r="F185" s="301"/>
      <c r="G185" s="321"/>
      <c r="H185" s="303"/>
      <c r="I185" s="303">
        <v>84787920</v>
      </c>
      <c r="J185" s="297" t="s">
        <v>114</v>
      </c>
      <c r="K185" s="297"/>
    </row>
    <row r="186" spans="1:11" s="313" customFormat="1" hidden="1">
      <c r="A186" s="418">
        <v>44216</v>
      </c>
      <c r="B186" s="320"/>
      <c r="C186" s="297" t="s">
        <v>153</v>
      </c>
      <c r="D186" s="457" t="s">
        <v>896</v>
      </c>
      <c r="E186" s="297" t="s">
        <v>116</v>
      </c>
      <c r="F186" s="301"/>
      <c r="G186" s="321"/>
      <c r="H186" s="303"/>
      <c r="I186" s="303">
        <v>54552250</v>
      </c>
      <c r="J186" s="297" t="s">
        <v>114</v>
      </c>
      <c r="K186" s="297"/>
    </row>
    <row r="187" spans="1:11" s="313" customFormat="1" hidden="1">
      <c r="A187" s="418">
        <v>44225</v>
      </c>
      <c r="B187" s="320"/>
      <c r="C187" s="297" t="s">
        <v>280</v>
      </c>
      <c r="D187" s="457" t="s">
        <v>718</v>
      </c>
      <c r="E187" s="297" t="s">
        <v>116</v>
      </c>
      <c r="F187" s="301"/>
      <c r="G187" s="321"/>
      <c r="H187" s="303"/>
      <c r="I187" s="303">
        <v>13685000</v>
      </c>
      <c r="J187" s="297" t="s">
        <v>114</v>
      </c>
      <c r="K187" s="297"/>
    </row>
    <row r="188" spans="1:11" s="313" customFormat="1" hidden="1">
      <c r="A188" s="418">
        <v>44225</v>
      </c>
      <c r="B188" s="320"/>
      <c r="C188" s="297" t="s">
        <v>155</v>
      </c>
      <c r="D188" s="457" t="s">
        <v>897</v>
      </c>
      <c r="E188" s="297" t="s">
        <v>116</v>
      </c>
      <c r="F188" s="301"/>
      <c r="G188" s="321"/>
      <c r="H188" s="303"/>
      <c r="I188" s="303">
        <v>1062572107</v>
      </c>
      <c r="J188" s="297" t="s">
        <v>114</v>
      </c>
      <c r="K188" s="297"/>
    </row>
    <row r="189" spans="1:11" s="313" customFormat="1" hidden="1">
      <c r="A189" s="418">
        <v>44216</v>
      </c>
      <c r="B189" s="320"/>
      <c r="C189" s="297" t="s">
        <v>559</v>
      </c>
      <c r="D189" s="457" t="s">
        <v>898</v>
      </c>
      <c r="E189" s="297" t="s">
        <v>116</v>
      </c>
      <c r="F189" s="301"/>
      <c r="G189" s="321"/>
      <c r="H189" s="303"/>
      <c r="I189" s="303">
        <v>23280000</v>
      </c>
      <c r="J189" s="297" t="s">
        <v>114</v>
      </c>
      <c r="K189" s="297"/>
    </row>
    <row r="190" spans="1:11" s="313" customFormat="1" hidden="1">
      <c r="A190" s="418">
        <v>44225</v>
      </c>
      <c r="B190" s="320"/>
      <c r="C190" s="297" t="s">
        <v>605</v>
      </c>
      <c r="D190" s="457" t="s">
        <v>719</v>
      </c>
      <c r="E190" s="297" t="s">
        <v>116</v>
      </c>
      <c r="F190" s="301"/>
      <c r="G190" s="321"/>
      <c r="H190" s="303"/>
      <c r="I190" s="303">
        <v>30931020</v>
      </c>
      <c r="J190" s="297" t="s">
        <v>114</v>
      </c>
      <c r="K190" s="297"/>
    </row>
    <row r="191" spans="1:11" s="313" customFormat="1" hidden="1">
      <c r="A191" s="418">
        <v>44204</v>
      </c>
      <c r="B191" s="320"/>
      <c r="C191" s="297" t="s">
        <v>261</v>
      </c>
      <c r="D191" s="457" t="s">
        <v>899</v>
      </c>
      <c r="E191" s="297" t="s">
        <v>116</v>
      </c>
      <c r="F191" s="301"/>
      <c r="G191" s="321"/>
      <c r="H191" s="303"/>
      <c r="I191" s="303">
        <v>8200000</v>
      </c>
      <c r="J191" s="297" t="s">
        <v>114</v>
      </c>
      <c r="K191" s="297"/>
    </row>
    <row r="192" spans="1:11" s="313" customFormat="1" hidden="1">
      <c r="A192" s="418">
        <v>44225</v>
      </c>
      <c r="B192" s="320"/>
      <c r="C192" s="297" t="s">
        <v>277</v>
      </c>
      <c r="D192" s="457" t="s">
        <v>900</v>
      </c>
      <c r="E192" s="297" t="s">
        <v>116</v>
      </c>
      <c r="F192" s="301"/>
      <c r="G192" s="321"/>
      <c r="H192" s="303"/>
      <c r="I192" s="303">
        <v>19615000</v>
      </c>
      <c r="J192" s="297" t="s">
        <v>114</v>
      </c>
      <c r="K192" s="297"/>
    </row>
    <row r="193" spans="1:11" s="313" customFormat="1" hidden="1">
      <c r="A193" s="418">
        <v>44216</v>
      </c>
      <c r="B193" s="320"/>
      <c r="C193" s="297" t="s">
        <v>552</v>
      </c>
      <c r="D193" s="457" t="s">
        <v>901</v>
      </c>
      <c r="E193" s="297" t="s">
        <v>116</v>
      </c>
      <c r="F193" s="301"/>
      <c r="G193" s="321"/>
      <c r="H193" s="303"/>
      <c r="I193" s="303">
        <v>22414200</v>
      </c>
      <c r="J193" s="297" t="s">
        <v>114</v>
      </c>
      <c r="K193" s="297"/>
    </row>
    <row r="194" spans="1:11" s="313" customFormat="1" hidden="1">
      <c r="A194" s="418">
        <v>44204</v>
      </c>
      <c r="B194" s="320"/>
      <c r="C194" s="297" t="s">
        <v>552</v>
      </c>
      <c r="D194" s="457" t="s">
        <v>902</v>
      </c>
      <c r="E194" s="297" t="s">
        <v>116</v>
      </c>
      <c r="F194" s="301"/>
      <c r="G194" s="321"/>
      <c r="H194" s="303"/>
      <c r="I194" s="303">
        <v>94330000</v>
      </c>
      <c r="J194" s="297" t="s">
        <v>114</v>
      </c>
      <c r="K194" s="297"/>
    </row>
    <row r="195" spans="1:11" s="313" customFormat="1" hidden="1">
      <c r="A195" s="418">
        <v>44225</v>
      </c>
      <c r="B195" s="320"/>
      <c r="C195" s="297" t="s">
        <v>546</v>
      </c>
      <c r="D195" s="457" t="s">
        <v>717</v>
      </c>
      <c r="E195" s="297" t="s">
        <v>116</v>
      </c>
      <c r="F195" s="301"/>
      <c r="G195" s="321"/>
      <c r="H195" s="303"/>
      <c r="I195" s="303">
        <v>27100000</v>
      </c>
      <c r="J195" s="297" t="s">
        <v>114</v>
      </c>
      <c r="K195" s="297"/>
    </row>
    <row r="196" spans="1:11" s="313" customFormat="1" hidden="1">
      <c r="A196" s="418">
        <v>44204</v>
      </c>
      <c r="B196" s="320"/>
      <c r="C196" s="297" t="s">
        <v>460</v>
      </c>
      <c r="D196" s="457" t="s">
        <v>716</v>
      </c>
      <c r="E196" s="297" t="s">
        <v>116</v>
      </c>
      <c r="F196" s="301"/>
      <c r="G196" s="321"/>
      <c r="H196" s="303"/>
      <c r="I196" s="303">
        <v>5500000</v>
      </c>
      <c r="J196" s="297" t="s">
        <v>114</v>
      </c>
      <c r="K196" s="297"/>
    </row>
    <row r="197" spans="1:11" s="313" customFormat="1" hidden="1">
      <c r="A197" s="418">
        <v>44225</v>
      </c>
      <c r="B197" s="320"/>
      <c r="C197" s="297" t="s">
        <v>653</v>
      </c>
      <c r="D197" s="457" t="s">
        <v>724</v>
      </c>
      <c r="E197" s="297" t="s">
        <v>116</v>
      </c>
      <c r="F197" s="301"/>
      <c r="G197" s="321"/>
      <c r="H197" s="303"/>
      <c r="I197" s="303">
        <v>19365000</v>
      </c>
      <c r="J197" s="297" t="s">
        <v>114</v>
      </c>
      <c r="K197" s="297"/>
    </row>
    <row r="198" spans="1:11" s="313" customFormat="1" hidden="1">
      <c r="A198" s="418">
        <v>44225</v>
      </c>
      <c r="B198" s="320"/>
      <c r="C198" s="297" t="s">
        <v>152</v>
      </c>
      <c r="D198" s="457" t="s">
        <v>904</v>
      </c>
      <c r="E198" s="297" t="s">
        <v>116</v>
      </c>
      <c r="F198" s="301"/>
      <c r="G198" s="321"/>
      <c r="H198" s="303"/>
      <c r="I198" s="303">
        <v>234426182</v>
      </c>
      <c r="J198" s="297" t="s">
        <v>114</v>
      </c>
      <c r="K198" s="297"/>
    </row>
    <row r="199" spans="1:11" s="313" customFormat="1" hidden="1">
      <c r="A199" s="418">
        <v>44216</v>
      </c>
      <c r="B199" s="320"/>
      <c r="C199" s="297" t="s">
        <v>152</v>
      </c>
      <c r="D199" s="457" t="s">
        <v>905</v>
      </c>
      <c r="E199" s="297" t="s">
        <v>116</v>
      </c>
      <c r="F199" s="301"/>
      <c r="G199" s="321"/>
      <c r="H199" s="303"/>
      <c r="I199" s="303">
        <v>72078600</v>
      </c>
      <c r="J199" s="297" t="s">
        <v>114</v>
      </c>
      <c r="K199" s="297"/>
    </row>
    <row r="200" spans="1:11" s="313" customFormat="1" hidden="1">
      <c r="A200" s="418">
        <v>44204</v>
      </c>
      <c r="B200" s="320"/>
      <c r="C200" s="297" t="s">
        <v>453</v>
      </c>
      <c r="D200" s="457" t="s">
        <v>715</v>
      </c>
      <c r="E200" s="297" t="s">
        <v>116</v>
      </c>
      <c r="F200" s="301"/>
      <c r="G200" s="321"/>
      <c r="H200" s="303"/>
      <c r="I200" s="303">
        <v>4000000</v>
      </c>
      <c r="J200" s="297" t="s">
        <v>114</v>
      </c>
      <c r="K200" s="297"/>
    </row>
    <row r="201" spans="1:11" s="313" customFormat="1" hidden="1">
      <c r="A201" s="418">
        <v>44204</v>
      </c>
      <c r="B201" s="320"/>
      <c r="C201" s="297" t="s">
        <v>614</v>
      </c>
      <c r="D201" s="457" t="s">
        <v>714</v>
      </c>
      <c r="E201" s="297" t="s">
        <v>116</v>
      </c>
      <c r="F201" s="321"/>
      <c r="G201" s="321"/>
      <c r="H201" s="303"/>
      <c r="I201" s="303">
        <v>3626480</v>
      </c>
      <c r="J201" s="297" t="s">
        <v>114</v>
      </c>
      <c r="K201" s="297"/>
    </row>
    <row r="202" spans="1:11" s="313" customFormat="1" hidden="1">
      <c r="A202" s="418">
        <v>44204</v>
      </c>
      <c r="B202" s="320"/>
      <c r="C202" s="297" t="s">
        <v>613</v>
      </c>
      <c r="D202" s="457" t="s">
        <v>714</v>
      </c>
      <c r="E202" s="297" t="s">
        <v>116</v>
      </c>
      <c r="F202" s="321"/>
      <c r="G202" s="321"/>
      <c r="H202" s="303"/>
      <c r="I202" s="303">
        <v>5355000</v>
      </c>
      <c r="J202" s="297" t="s">
        <v>114</v>
      </c>
      <c r="K202" s="297"/>
    </row>
    <row r="203" spans="1:11" s="313" customFormat="1" hidden="1">
      <c r="A203" s="418">
        <v>44216</v>
      </c>
      <c r="B203" s="320"/>
      <c r="C203" s="297" t="s">
        <v>618</v>
      </c>
      <c r="D203" s="457" t="s">
        <v>713</v>
      </c>
      <c r="E203" s="297" t="s">
        <v>116</v>
      </c>
      <c r="F203" s="321"/>
      <c r="G203" s="321"/>
      <c r="H203" s="303"/>
      <c r="I203" s="303">
        <v>882018000</v>
      </c>
      <c r="J203" s="297" t="s">
        <v>114</v>
      </c>
      <c r="K203" s="297"/>
    </row>
    <row r="204" spans="1:11" s="313" customFormat="1">
      <c r="A204" s="418">
        <v>44225</v>
      </c>
      <c r="B204" s="320"/>
      <c r="C204" s="297" t="s">
        <v>393</v>
      </c>
      <c r="D204" s="457" t="s">
        <v>711</v>
      </c>
      <c r="E204" s="297" t="s">
        <v>116</v>
      </c>
      <c r="F204" s="321"/>
      <c r="G204" s="321"/>
      <c r="H204" s="303"/>
      <c r="I204" s="303">
        <v>57200000</v>
      </c>
      <c r="J204" s="297" t="s">
        <v>114</v>
      </c>
      <c r="K204" s="297"/>
    </row>
    <row r="205" spans="1:11" s="313" customFormat="1" hidden="1">
      <c r="A205" s="418">
        <v>44225</v>
      </c>
      <c r="B205" s="320"/>
      <c r="C205" s="297" t="s">
        <v>151</v>
      </c>
      <c r="D205" s="457" t="s">
        <v>712</v>
      </c>
      <c r="E205" s="297" t="s">
        <v>116</v>
      </c>
      <c r="F205" s="321"/>
      <c r="G205" s="321"/>
      <c r="H205" s="303"/>
      <c r="I205" s="303">
        <v>40558065</v>
      </c>
      <c r="J205" s="297" t="s">
        <v>114</v>
      </c>
      <c r="K205" s="297"/>
    </row>
    <row r="206" spans="1:11" s="313" customFormat="1" hidden="1">
      <c r="A206" s="418">
        <v>44223</v>
      </c>
      <c r="B206" s="320"/>
      <c r="C206" s="297" t="s">
        <v>903</v>
      </c>
      <c r="D206" s="457" t="s">
        <v>906</v>
      </c>
      <c r="E206" s="297" t="s">
        <v>116</v>
      </c>
      <c r="F206" s="321"/>
      <c r="G206" s="321"/>
      <c r="H206" s="303">
        <v>225.19</v>
      </c>
      <c r="I206" s="298">
        <f t="shared" ref="I206" si="8">+ROUND(H206*$K$2,0)</f>
        <v>5176850</v>
      </c>
      <c r="J206" s="297" t="s">
        <v>115</v>
      </c>
      <c r="K206" s="297"/>
    </row>
    <row r="207" spans="1:11" s="313" customFormat="1" hidden="1">
      <c r="A207" s="418">
        <v>44204</v>
      </c>
      <c r="B207" s="320"/>
      <c r="C207" s="297" t="s">
        <v>135</v>
      </c>
      <c r="D207" s="457" t="s">
        <v>710</v>
      </c>
      <c r="E207" s="297" t="s">
        <v>119</v>
      </c>
      <c r="F207" s="321"/>
      <c r="G207" s="321"/>
      <c r="H207" s="303"/>
      <c r="I207" s="303">
        <v>834021595</v>
      </c>
      <c r="J207" s="297" t="s">
        <v>114</v>
      </c>
      <c r="K207" s="297"/>
    </row>
    <row r="208" spans="1:11" s="313" customFormat="1" hidden="1">
      <c r="A208" s="418">
        <v>44202</v>
      </c>
      <c r="B208" s="320"/>
      <c r="C208" s="297" t="s">
        <v>135</v>
      </c>
      <c r="D208" s="457" t="s">
        <v>907</v>
      </c>
      <c r="E208" s="297" t="s">
        <v>119</v>
      </c>
      <c r="F208" s="321"/>
      <c r="G208" s="321"/>
      <c r="H208" s="303"/>
      <c r="I208" s="303">
        <v>1467792</v>
      </c>
      <c r="J208" s="297" t="s">
        <v>114</v>
      </c>
      <c r="K208" s="297"/>
    </row>
    <row r="209" spans="1:11" s="313" customFormat="1" hidden="1">
      <c r="A209" s="418">
        <v>44202</v>
      </c>
      <c r="B209" s="320"/>
      <c r="C209" s="297" t="s">
        <v>135</v>
      </c>
      <c r="D209" s="457" t="s">
        <v>908</v>
      </c>
      <c r="E209" s="297" t="s">
        <v>119</v>
      </c>
      <c r="F209" s="321"/>
      <c r="G209" s="321"/>
      <c r="H209" s="303"/>
      <c r="I209" s="303">
        <v>186768586</v>
      </c>
      <c r="J209" s="297" t="s">
        <v>114</v>
      </c>
      <c r="K209" s="297"/>
    </row>
    <row r="210" spans="1:11" s="313" customFormat="1" hidden="1">
      <c r="A210" s="418">
        <v>44204</v>
      </c>
      <c r="B210" s="320"/>
      <c r="C210" s="297" t="s">
        <v>436</v>
      </c>
      <c r="D210" s="457" t="s">
        <v>909</v>
      </c>
      <c r="E210" s="297" t="s">
        <v>119</v>
      </c>
      <c r="F210" s="321"/>
      <c r="G210" s="321"/>
      <c r="H210" s="303"/>
      <c r="I210" s="303">
        <v>3000000</v>
      </c>
      <c r="J210" s="297" t="s">
        <v>114</v>
      </c>
      <c r="K210" s="297"/>
    </row>
    <row r="211" spans="1:11" s="313" customFormat="1" hidden="1">
      <c r="A211" s="418">
        <v>44209</v>
      </c>
      <c r="B211" s="320"/>
      <c r="C211" s="297" t="s">
        <v>436</v>
      </c>
      <c r="D211" s="457" t="s">
        <v>910</v>
      </c>
      <c r="E211" s="297" t="s">
        <v>119</v>
      </c>
      <c r="F211" s="321"/>
      <c r="G211" s="321"/>
      <c r="H211" s="303"/>
      <c r="I211" s="303">
        <v>777885</v>
      </c>
      <c r="J211" s="297" t="s">
        <v>114</v>
      </c>
      <c r="K211" s="297"/>
    </row>
    <row r="212" spans="1:11" s="313" customFormat="1" hidden="1">
      <c r="A212" s="418">
        <v>44203</v>
      </c>
      <c r="B212" s="320"/>
      <c r="C212" s="297" t="s">
        <v>212</v>
      </c>
      <c r="D212" s="457" t="s">
        <v>657</v>
      </c>
      <c r="E212" s="297" t="s">
        <v>160</v>
      </c>
      <c r="F212" s="321"/>
      <c r="G212" s="321"/>
      <c r="H212" s="303">
        <v>300000</v>
      </c>
      <c r="I212" s="298">
        <f t="shared" ref="I212:I214" si="9">+ROUND(H212*$K$2,0)</f>
        <v>6896643152</v>
      </c>
      <c r="J212" s="297" t="s">
        <v>115</v>
      </c>
      <c r="K212" s="297"/>
    </row>
    <row r="213" spans="1:11" s="313" customFormat="1" hidden="1">
      <c r="A213" s="418">
        <v>44223</v>
      </c>
      <c r="B213" s="320"/>
      <c r="C213" s="297" t="s">
        <v>212</v>
      </c>
      <c r="D213" s="457" t="s">
        <v>657</v>
      </c>
      <c r="E213" s="297" t="s">
        <v>160</v>
      </c>
      <c r="F213" s="321"/>
      <c r="G213" s="321"/>
      <c r="H213" s="303">
        <v>400000</v>
      </c>
      <c r="I213" s="298">
        <f t="shared" si="9"/>
        <v>9195524203</v>
      </c>
      <c r="J213" s="297" t="s">
        <v>115</v>
      </c>
      <c r="K213" s="297"/>
    </row>
    <row r="214" spans="1:11" s="313" customFormat="1" hidden="1">
      <c r="A214" s="418">
        <v>44203</v>
      </c>
      <c r="B214" s="320"/>
      <c r="C214" s="297" t="s">
        <v>212</v>
      </c>
      <c r="D214" s="457" t="s">
        <v>697</v>
      </c>
      <c r="E214" s="297" t="s">
        <v>160</v>
      </c>
      <c r="F214" s="321"/>
      <c r="G214" s="321"/>
      <c r="H214" s="303">
        <v>200000</v>
      </c>
      <c r="I214" s="298">
        <f t="shared" si="9"/>
        <v>4597762102</v>
      </c>
      <c r="J214" s="297" t="s">
        <v>115</v>
      </c>
      <c r="K214" s="297"/>
    </row>
    <row r="215" spans="1:11" s="313" customFormat="1" hidden="1">
      <c r="A215" s="418">
        <v>44201</v>
      </c>
      <c r="B215" s="320"/>
      <c r="C215" s="297" t="s">
        <v>267</v>
      </c>
      <c r="D215" s="457" t="s">
        <v>626</v>
      </c>
      <c r="E215" s="297"/>
      <c r="F215" s="321"/>
      <c r="G215" s="321"/>
      <c r="H215" s="303"/>
      <c r="I215" s="303">
        <v>20140000</v>
      </c>
      <c r="J215" s="297" t="s">
        <v>114</v>
      </c>
      <c r="K215" s="297"/>
    </row>
    <row r="216" spans="1:11" s="313" customFormat="1" hidden="1">
      <c r="A216" s="418">
        <v>44225</v>
      </c>
      <c r="B216" s="320"/>
      <c r="C216" s="297" t="s">
        <v>267</v>
      </c>
      <c r="D216" s="457" t="s">
        <v>626</v>
      </c>
      <c r="E216" s="297"/>
      <c r="F216" s="321"/>
      <c r="G216" s="321"/>
      <c r="H216" s="303"/>
      <c r="I216" s="303">
        <v>26720000</v>
      </c>
      <c r="J216" s="297" t="s">
        <v>114</v>
      </c>
      <c r="K216" s="297"/>
    </row>
    <row r="217" spans="1:11" s="313" customFormat="1" hidden="1">
      <c r="A217" s="300">
        <v>44225</v>
      </c>
      <c r="B217" s="320"/>
      <c r="C217" s="302" t="s">
        <v>357</v>
      </c>
      <c r="D217" s="457" t="s">
        <v>684</v>
      </c>
      <c r="E217" s="297" t="s">
        <v>118</v>
      </c>
      <c r="F217" s="301"/>
      <c r="G217" s="321"/>
      <c r="H217" s="303">
        <v>150377</v>
      </c>
      <c r="I217" s="298">
        <f t="shared" ref="I217:I274" si="10">+ROUND(H217*$K$2,0)</f>
        <v>3456988358</v>
      </c>
      <c r="J217" s="297" t="s">
        <v>115</v>
      </c>
      <c r="K217" s="297"/>
    </row>
    <row r="218" spans="1:11" s="313" customFormat="1" hidden="1">
      <c r="A218" s="300">
        <v>44225</v>
      </c>
      <c r="B218" s="320"/>
      <c r="C218" s="302" t="s">
        <v>648</v>
      </c>
      <c r="D218" s="457" t="s">
        <v>684</v>
      </c>
      <c r="E218" s="297" t="s">
        <v>118</v>
      </c>
      <c r="F218" s="301"/>
      <c r="G218" s="321"/>
      <c r="H218" s="303">
        <v>38520</v>
      </c>
      <c r="I218" s="298">
        <f t="shared" si="10"/>
        <v>885528981</v>
      </c>
      <c r="J218" s="297" t="s">
        <v>115</v>
      </c>
      <c r="K218" s="297"/>
    </row>
    <row r="219" spans="1:11" s="313" customFormat="1" hidden="1">
      <c r="A219" s="300">
        <v>44225</v>
      </c>
      <c r="B219" s="320"/>
      <c r="C219" s="302" t="s">
        <v>142</v>
      </c>
      <c r="D219" s="457" t="s">
        <v>684</v>
      </c>
      <c r="E219" s="297" t="s">
        <v>118</v>
      </c>
      <c r="F219" s="301"/>
      <c r="G219" s="321"/>
      <c r="H219" s="303">
        <v>20176.04</v>
      </c>
      <c r="I219" s="298">
        <f t="shared" si="10"/>
        <v>463823160</v>
      </c>
      <c r="J219" s="297" t="s">
        <v>115</v>
      </c>
      <c r="K219" s="297"/>
    </row>
    <row r="220" spans="1:11" s="313" customFormat="1" hidden="1">
      <c r="A220" s="300">
        <v>44225</v>
      </c>
      <c r="B220" s="320"/>
      <c r="C220" s="302" t="s">
        <v>911</v>
      </c>
      <c r="D220" s="457" t="s">
        <v>684</v>
      </c>
      <c r="E220" s="297" t="s">
        <v>118</v>
      </c>
      <c r="F220" s="301"/>
      <c r="G220" s="321"/>
      <c r="H220" s="303">
        <v>17427.63</v>
      </c>
      <c r="I220" s="298">
        <f t="shared" si="10"/>
        <v>400640484</v>
      </c>
      <c r="J220" s="297" t="s">
        <v>115</v>
      </c>
      <c r="K220" s="297"/>
    </row>
    <row r="221" spans="1:11" s="313" customFormat="1" hidden="1">
      <c r="A221" s="300">
        <v>44225</v>
      </c>
      <c r="B221" s="320"/>
      <c r="C221" s="302" t="s">
        <v>139</v>
      </c>
      <c r="D221" s="457" t="s">
        <v>684</v>
      </c>
      <c r="E221" s="297" t="s">
        <v>118</v>
      </c>
      <c r="F221" s="301"/>
      <c r="G221" s="321"/>
      <c r="H221" s="303">
        <v>10680</v>
      </c>
      <c r="I221" s="298">
        <f t="shared" si="10"/>
        <v>245520496</v>
      </c>
      <c r="J221" s="297" t="s">
        <v>115</v>
      </c>
      <c r="K221" s="297"/>
    </row>
    <row r="222" spans="1:11" s="313" customFormat="1" hidden="1">
      <c r="A222" s="300">
        <v>44225</v>
      </c>
      <c r="B222" s="320"/>
      <c r="C222" s="302" t="s">
        <v>268</v>
      </c>
      <c r="D222" s="457" t="s">
        <v>684</v>
      </c>
      <c r="E222" s="297" t="s">
        <v>118</v>
      </c>
      <c r="F222" s="301"/>
      <c r="G222" s="321"/>
      <c r="H222" s="303">
        <v>8700</v>
      </c>
      <c r="I222" s="298">
        <f t="shared" si="10"/>
        <v>200002651</v>
      </c>
      <c r="J222" s="297" t="s">
        <v>115</v>
      </c>
      <c r="K222" s="297"/>
    </row>
    <row r="223" spans="1:11" s="313" customFormat="1" hidden="1">
      <c r="A223" s="300">
        <v>44225</v>
      </c>
      <c r="B223" s="320"/>
      <c r="C223" s="302" t="s">
        <v>143</v>
      </c>
      <c r="D223" s="457" t="s">
        <v>684</v>
      </c>
      <c r="E223" s="297" t="s">
        <v>118</v>
      </c>
      <c r="F223" s="301"/>
      <c r="G223" s="321"/>
      <c r="H223" s="303">
        <v>127441.93</v>
      </c>
      <c r="I223" s="298">
        <f t="shared" si="10"/>
        <v>2929738380</v>
      </c>
      <c r="J223" s="297" t="s">
        <v>115</v>
      </c>
      <c r="K223" s="297"/>
    </row>
    <row r="224" spans="1:11" s="313" customFormat="1" hidden="1">
      <c r="A224" s="300">
        <v>44225</v>
      </c>
      <c r="B224" s="320"/>
      <c r="C224" s="302" t="s">
        <v>448</v>
      </c>
      <c r="D224" s="457" t="s">
        <v>684</v>
      </c>
      <c r="E224" s="297" t="s">
        <v>118</v>
      </c>
      <c r="F224" s="301"/>
      <c r="G224" s="321"/>
      <c r="H224" s="303">
        <v>99914.45</v>
      </c>
      <c r="I224" s="298">
        <f t="shared" si="10"/>
        <v>2296914358</v>
      </c>
      <c r="J224" s="297" t="s">
        <v>115</v>
      </c>
      <c r="K224" s="297"/>
    </row>
    <row r="225" spans="1:11" s="313" customFormat="1" hidden="1">
      <c r="A225" s="300">
        <v>44225</v>
      </c>
      <c r="B225" s="320"/>
      <c r="C225" s="302" t="s">
        <v>141</v>
      </c>
      <c r="D225" s="457" t="s">
        <v>684</v>
      </c>
      <c r="E225" s="297" t="s">
        <v>118</v>
      </c>
      <c r="F225" s="301"/>
      <c r="G225" s="321"/>
      <c r="H225" s="303">
        <v>196230.65</v>
      </c>
      <c r="I225" s="298">
        <f t="shared" si="10"/>
        <v>4511109229</v>
      </c>
      <c r="J225" s="297" t="s">
        <v>115</v>
      </c>
      <c r="K225" s="297"/>
    </row>
    <row r="226" spans="1:11" s="313" customFormat="1" hidden="1">
      <c r="A226" s="300">
        <v>44225</v>
      </c>
      <c r="B226" s="320"/>
      <c r="C226" s="302" t="s">
        <v>269</v>
      </c>
      <c r="D226" s="457" t="s">
        <v>684</v>
      </c>
      <c r="E226" s="297" t="s">
        <v>118</v>
      </c>
      <c r="F226" s="301"/>
      <c r="G226" s="321"/>
      <c r="H226" s="303">
        <v>25800</v>
      </c>
      <c r="I226" s="298">
        <f t="shared" si="10"/>
        <v>593111311</v>
      </c>
      <c r="J226" s="297" t="s">
        <v>115</v>
      </c>
      <c r="K226" s="297"/>
    </row>
    <row r="227" spans="1:11" s="313" customFormat="1" hidden="1">
      <c r="A227" s="300">
        <v>44225</v>
      </c>
      <c r="B227" s="320"/>
      <c r="C227" s="302" t="s">
        <v>217</v>
      </c>
      <c r="D227" s="457" t="s">
        <v>726</v>
      </c>
      <c r="E227" s="297" t="s">
        <v>118</v>
      </c>
      <c r="F227" s="301"/>
      <c r="G227" s="321"/>
      <c r="H227" s="303">
        <v>11640</v>
      </c>
      <c r="I227" s="298">
        <f t="shared" si="10"/>
        <v>267589754</v>
      </c>
      <c r="J227" s="297" t="s">
        <v>115</v>
      </c>
      <c r="K227" s="297"/>
    </row>
    <row r="228" spans="1:11" s="313" customFormat="1" hidden="1">
      <c r="A228" s="300">
        <v>44225</v>
      </c>
      <c r="B228" s="320"/>
      <c r="C228" s="302" t="s">
        <v>529</v>
      </c>
      <c r="D228" s="457" t="s">
        <v>684</v>
      </c>
      <c r="E228" s="297" t="s">
        <v>118</v>
      </c>
      <c r="F228" s="301"/>
      <c r="G228" s="321"/>
      <c r="H228" s="303">
        <v>50311.3</v>
      </c>
      <c r="I228" s="298">
        <f t="shared" si="10"/>
        <v>1156596942</v>
      </c>
      <c r="J228" s="297" t="s">
        <v>115</v>
      </c>
      <c r="K228" s="297"/>
    </row>
    <row r="229" spans="1:11" s="313" customFormat="1" hidden="1">
      <c r="A229" s="300">
        <v>44225</v>
      </c>
      <c r="B229" s="320"/>
      <c r="C229" s="302" t="s">
        <v>447</v>
      </c>
      <c r="D229" s="457" t="s">
        <v>684</v>
      </c>
      <c r="E229" s="297" t="s">
        <v>118</v>
      </c>
      <c r="F229" s="301"/>
      <c r="G229" s="321"/>
      <c r="H229" s="303">
        <v>91266.86</v>
      </c>
      <c r="I229" s="298">
        <f t="shared" si="10"/>
        <v>2098116550</v>
      </c>
      <c r="J229" s="297" t="s">
        <v>115</v>
      </c>
      <c r="K229" s="297"/>
    </row>
    <row r="230" spans="1:11" s="313" customFormat="1" hidden="1">
      <c r="A230" s="300">
        <v>44225</v>
      </c>
      <c r="B230" s="320"/>
      <c r="C230" s="302" t="s">
        <v>505</v>
      </c>
      <c r="D230" s="457" t="s">
        <v>684</v>
      </c>
      <c r="E230" s="297" t="s">
        <v>118</v>
      </c>
      <c r="F230" s="301"/>
      <c r="G230" s="321"/>
      <c r="H230" s="303">
        <v>125219.94</v>
      </c>
      <c r="I230" s="298">
        <f t="shared" si="10"/>
        <v>2878657472</v>
      </c>
      <c r="J230" s="297" t="s">
        <v>115</v>
      </c>
      <c r="K230" s="297"/>
    </row>
    <row r="231" spans="1:11" s="313" customFormat="1" hidden="1">
      <c r="A231" s="300">
        <v>44225</v>
      </c>
      <c r="B231" s="320"/>
      <c r="C231" s="302" t="s">
        <v>596</v>
      </c>
      <c r="D231" s="457" t="s">
        <v>684</v>
      </c>
      <c r="E231" s="297" t="s">
        <v>118</v>
      </c>
      <c r="F231" s="301"/>
      <c r="G231" s="321"/>
      <c r="H231" s="303">
        <v>187631.05</v>
      </c>
      <c r="I231" s="298">
        <f t="shared" si="10"/>
        <v>4313414654</v>
      </c>
      <c r="J231" s="297" t="s">
        <v>115</v>
      </c>
      <c r="K231" s="297"/>
    </row>
    <row r="232" spans="1:11" s="313" customFormat="1" hidden="1">
      <c r="A232" s="300">
        <v>44225</v>
      </c>
      <c r="B232" s="320"/>
      <c r="C232" s="302" t="s">
        <v>137</v>
      </c>
      <c r="D232" s="457" t="s">
        <v>725</v>
      </c>
      <c r="E232" s="297" t="s">
        <v>118</v>
      </c>
      <c r="F232" s="301"/>
      <c r="G232" s="321"/>
      <c r="H232" s="303">
        <v>162860.88</v>
      </c>
      <c r="I232" s="298">
        <f t="shared" si="10"/>
        <v>3743977909</v>
      </c>
      <c r="J232" s="297" t="s">
        <v>115</v>
      </c>
      <c r="K232" s="297"/>
    </row>
    <row r="233" spans="1:11" s="313" customFormat="1" hidden="1">
      <c r="A233" s="300">
        <v>44225</v>
      </c>
      <c r="B233" s="320"/>
      <c r="C233" s="302" t="s">
        <v>615</v>
      </c>
      <c r="D233" s="457" t="s">
        <v>726</v>
      </c>
      <c r="E233" s="297" t="s">
        <v>118</v>
      </c>
      <c r="F233" s="301"/>
      <c r="G233" s="321"/>
      <c r="H233" s="303">
        <v>169051.96</v>
      </c>
      <c r="I233" s="298">
        <f t="shared" si="10"/>
        <v>3886303474</v>
      </c>
      <c r="J233" s="297" t="s">
        <v>115</v>
      </c>
      <c r="K233" s="297"/>
    </row>
    <row r="234" spans="1:11" s="313" customFormat="1" hidden="1">
      <c r="A234" s="300">
        <v>44225</v>
      </c>
      <c r="B234" s="320"/>
      <c r="C234" s="302" t="s">
        <v>534</v>
      </c>
      <c r="D234" s="457" t="s">
        <v>726</v>
      </c>
      <c r="E234" s="297" t="s">
        <v>118</v>
      </c>
      <c r="F234" s="301"/>
      <c r="G234" s="321"/>
      <c r="H234" s="303">
        <v>123826.98</v>
      </c>
      <c r="I234" s="298">
        <f t="shared" si="10"/>
        <v>2846634979</v>
      </c>
      <c r="J234" s="297" t="s">
        <v>115</v>
      </c>
      <c r="K234" s="297"/>
    </row>
    <row r="235" spans="1:11" s="313" customFormat="1" hidden="1">
      <c r="A235" s="300">
        <v>44225</v>
      </c>
      <c r="B235" s="320"/>
      <c r="C235" s="302" t="s">
        <v>282</v>
      </c>
      <c r="D235" s="457" t="s">
        <v>699</v>
      </c>
      <c r="E235" s="297" t="s">
        <v>162</v>
      </c>
      <c r="F235" s="301"/>
      <c r="G235" s="321"/>
      <c r="H235" s="303">
        <v>8760</v>
      </c>
      <c r="I235" s="298">
        <f t="shared" si="10"/>
        <v>201381980</v>
      </c>
      <c r="J235" s="297" t="s">
        <v>115</v>
      </c>
      <c r="K235" s="297"/>
    </row>
    <row r="236" spans="1:11" s="313" customFormat="1" hidden="1">
      <c r="A236" s="300">
        <v>44225</v>
      </c>
      <c r="B236" s="320"/>
      <c r="C236" s="302" t="s">
        <v>211</v>
      </c>
      <c r="D236" s="457" t="s">
        <v>690</v>
      </c>
      <c r="E236" s="297" t="s">
        <v>118</v>
      </c>
      <c r="F236" s="301"/>
      <c r="G236" s="321"/>
      <c r="H236" s="303">
        <v>8000</v>
      </c>
      <c r="I236" s="298">
        <f t="shared" si="10"/>
        <v>183910484</v>
      </c>
      <c r="J236" s="297" t="s">
        <v>115</v>
      </c>
      <c r="K236" s="297"/>
    </row>
    <row r="237" spans="1:11" s="313" customFormat="1" hidden="1">
      <c r="A237" s="300">
        <v>44225</v>
      </c>
      <c r="B237" s="320"/>
      <c r="C237" s="302" t="s">
        <v>271</v>
      </c>
      <c r="D237" s="457" t="s">
        <v>690</v>
      </c>
      <c r="E237" s="297" t="s">
        <v>118</v>
      </c>
      <c r="F237" s="301"/>
      <c r="G237" s="321"/>
      <c r="H237" s="303">
        <v>6250</v>
      </c>
      <c r="I237" s="298">
        <f t="shared" si="10"/>
        <v>143680066</v>
      </c>
      <c r="J237" s="297" t="s">
        <v>115</v>
      </c>
      <c r="K237" s="297"/>
    </row>
    <row r="238" spans="1:11" s="313" customFormat="1" hidden="1">
      <c r="A238" s="300">
        <v>44225</v>
      </c>
      <c r="B238" s="320"/>
      <c r="C238" s="302" t="s">
        <v>271</v>
      </c>
      <c r="D238" s="457" t="s">
        <v>914</v>
      </c>
      <c r="E238" s="297" t="s">
        <v>162</v>
      </c>
      <c r="F238" s="301"/>
      <c r="G238" s="321"/>
      <c r="H238" s="303">
        <v>413950</v>
      </c>
      <c r="I238" s="298">
        <f t="shared" si="10"/>
        <v>9516218110</v>
      </c>
      <c r="J238" s="297" t="s">
        <v>115</v>
      </c>
      <c r="K238" s="297"/>
    </row>
    <row r="239" spans="1:11" s="313" customFormat="1" hidden="1">
      <c r="A239" s="300">
        <v>44225</v>
      </c>
      <c r="B239" s="320"/>
      <c r="C239" s="302" t="s">
        <v>317</v>
      </c>
      <c r="D239" s="457" t="s">
        <v>690</v>
      </c>
      <c r="E239" s="297" t="s">
        <v>118</v>
      </c>
      <c r="F239" s="301"/>
      <c r="G239" s="321"/>
      <c r="H239" s="303">
        <v>20682</v>
      </c>
      <c r="I239" s="298">
        <f t="shared" si="10"/>
        <v>475454579</v>
      </c>
      <c r="J239" s="297" t="s">
        <v>115</v>
      </c>
      <c r="K239" s="297"/>
    </row>
    <row r="240" spans="1:11" s="313" customFormat="1" hidden="1">
      <c r="A240" s="300">
        <v>44225</v>
      </c>
      <c r="B240" s="320"/>
      <c r="C240" s="302" t="s">
        <v>317</v>
      </c>
      <c r="D240" s="457" t="s">
        <v>915</v>
      </c>
      <c r="E240" s="297" t="s">
        <v>162</v>
      </c>
      <c r="F240" s="301"/>
      <c r="G240" s="321"/>
      <c r="H240" s="303">
        <v>37000</v>
      </c>
      <c r="I240" s="298">
        <f t="shared" si="10"/>
        <v>850585989</v>
      </c>
      <c r="J240" s="297" t="s">
        <v>115</v>
      </c>
      <c r="K240" s="297"/>
    </row>
    <row r="241" spans="1:11" s="313" customFormat="1" hidden="1">
      <c r="A241" s="300">
        <v>44225</v>
      </c>
      <c r="B241" s="320"/>
      <c r="C241" s="302" t="s">
        <v>912</v>
      </c>
      <c r="D241" s="457" t="s">
        <v>699</v>
      </c>
      <c r="E241" s="297" t="s">
        <v>162</v>
      </c>
      <c r="F241" s="301"/>
      <c r="G241" s="321"/>
      <c r="H241" s="303">
        <v>6300</v>
      </c>
      <c r="I241" s="298">
        <f t="shared" si="10"/>
        <v>144829506</v>
      </c>
      <c r="J241" s="297" t="s">
        <v>115</v>
      </c>
      <c r="K241" s="297"/>
    </row>
    <row r="242" spans="1:11" s="313" customFormat="1" hidden="1">
      <c r="A242" s="300">
        <v>44225</v>
      </c>
      <c r="B242" s="320"/>
      <c r="C242" s="302" t="s">
        <v>457</v>
      </c>
      <c r="D242" s="457" t="s">
        <v>690</v>
      </c>
      <c r="E242" s="297" t="s">
        <v>118</v>
      </c>
      <c r="F242" s="301"/>
      <c r="G242" s="321"/>
      <c r="H242" s="303">
        <v>1509</v>
      </c>
      <c r="I242" s="298">
        <f t="shared" si="10"/>
        <v>34690115</v>
      </c>
      <c r="J242" s="297" t="s">
        <v>115</v>
      </c>
      <c r="K242" s="297"/>
    </row>
    <row r="243" spans="1:11" s="313" customFormat="1" hidden="1">
      <c r="A243" s="300">
        <v>44225</v>
      </c>
      <c r="B243" s="320"/>
      <c r="C243" s="302" t="s">
        <v>499</v>
      </c>
      <c r="D243" s="457" t="s">
        <v>699</v>
      </c>
      <c r="E243" s="297" t="s">
        <v>162</v>
      </c>
      <c r="F243" s="301"/>
      <c r="G243" s="321"/>
      <c r="H243" s="303">
        <v>5288</v>
      </c>
      <c r="I243" s="298">
        <f t="shared" si="10"/>
        <v>121564830</v>
      </c>
      <c r="J243" s="297" t="s">
        <v>115</v>
      </c>
      <c r="K243" s="297"/>
    </row>
    <row r="244" spans="1:11" s="313" customFormat="1" hidden="1">
      <c r="A244" s="300">
        <v>44225</v>
      </c>
      <c r="B244" s="320"/>
      <c r="C244" s="302" t="s">
        <v>499</v>
      </c>
      <c r="D244" s="457" t="s">
        <v>699</v>
      </c>
      <c r="E244" s="297" t="s">
        <v>162</v>
      </c>
      <c r="F244" s="301"/>
      <c r="G244" s="321"/>
      <c r="H244" s="303">
        <v>675283</v>
      </c>
      <c r="I244" s="298">
        <f t="shared" si="10"/>
        <v>15523952926</v>
      </c>
      <c r="J244" s="297" t="s">
        <v>115</v>
      </c>
      <c r="K244" s="297"/>
    </row>
    <row r="245" spans="1:11" s="313" customFormat="1" hidden="1">
      <c r="A245" s="300">
        <v>44225</v>
      </c>
      <c r="B245" s="320"/>
      <c r="C245" s="302" t="s">
        <v>675</v>
      </c>
      <c r="D245" s="457" t="s">
        <v>690</v>
      </c>
      <c r="E245" s="297" t="s">
        <v>118</v>
      </c>
      <c r="F245" s="301"/>
      <c r="G245" s="321"/>
      <c r="H245" s="303">
        <v>4950</v>
      </c>
      <c r="I245" s="298">
        <f t="shared" si="10"/>
        <v>113794612</v>
      </c>
      <c r="J245" s="297" t="s">
        <v>115</v>
      </c>
      <c r="K245" s="297"/>
    </row>
    <row r="246" spans="1:11" s="313" customFormat="1" hidden="1">
      <c r="A246" s="300">
        <v>44225</v>
      </c>
      <c r="B246" s="320"/>
      <c r="C246" s="302" t="s">
        <v>556</v>
      </c>
      <c r="D246" s="457" t="s">
        <v>916</v>
      </c>
      <c r="E246" s="297" t="s">
        <v>118</v>
      </c>
      <c r="F246" s="301"/>
      <c r="G246" s="321"/>
      <c r="H246" s="303">
        <v>26480.880000000001</v>
      </c>
      <c r="I246" s="298">
        <f t="shared" si="10"/>
        <v>608763932</v>
      </c>
      <c r="J246" s="297" t="s">
        <v>115</v>
      </c>
      <c r="K246" s="297"/>
    </row>
    <row r="247" spans="1:11" s="313" customFormat="1" hidden="1">
      <c r="A247" s="300">
        <v>44225</v>
      </c>
      <c r="B247" s="320"/>
      <c r="C247" s="302" t="s">
        <v>555</v>
      </c>
      <c r="D247" s="457" t="s">
        <v>690</v>
      </c>
      <c r="E247" s="297" t="s">
        <v>118</v>
      </c>
      <c r="F247" s="301"/>
      <c r="G247" s="321"/>
      <c r="H247" s="303">
        <v>20100</v>
      </c>
      <c r="I247" s="298">
        <f t="shared" si="10"/>
        <v>462075091</v>
      </c>
      <c r="J247" s="297" t="s">
        <v>115</v>
      </c>
      <c r="K247" s="297"/>
    </row>
    <row r="248" spans="1:11" s="313" customFormat="1" hidden="1">
      <c r="A248" s="300">
        <v>44225</v>
      </c>
      <c r="B248" s="320"/>
      <c r="C248" s="302" t="s">
        <v>157</v>
      </c>
      <c r="D248" s="457" t="s">
        <v>728</v>
      </c>
      <c r="E248" s="297" t="s">
        <v>118</v>
      </c>
      <c r="F248" s="301"/>
      <c r="G248" s="321"/>
      <c r="H248" s="303">
        <v>7171.68</v>
      </c>
      <c r="I248" s="298">
        <f t="shared" si="10"/>
        <v>164868393</v>
      </c>
      <c r="J248" s="297" t="s">
        <v>115</v>
      </c>
      <c r="K248" s="297"/>
    </row>
    <row r="249" spans="1:11" s="313" customFormat="1" hidden="1">
      <c r="A249" s="300">
        <v>44225</v>
      </c>
      <c r="B249" s="320"/>
      <c r="C249" s="302" t="s">
        <v>223</v>
      </c>
      <c r="D249" s="457" t="s">
        <v>728</v>
      </c>
      <c r="E249" s="297" t="s">
        <v>118</v>
      </c>
      <c r="F249" s="301"/>
      <c r="G249" s="321"/>
      <c r="H249" s="303">
        <v>3084.55</v>
      </c>
      <c r="I249" s="298">
        <f t="shared" si="10"/>
        <v>70910135</v>
      </c>
      <c r="J249" s="297" t="s">
        <v>115</v>
      </c>
      <c r="K249" s="297"/>
    </row>
    <row r="250" spans="1:11" s="313" customFormat="1" hidden="1">
      <c r="A250" s="300">
        <v>44225</v>
      </c>
      <c r="B250" s="320"/>
      <c r="C250" s="302" t="s">
        <v>318</v>
      </c>
      <c r="D250" s="457" t="s">
        <v>728</v>
      </c>
      <c r="E250" s="297" t="s">
        <v>118</v>
      </c>
      <c r="F250" s="301"/>
      <c r="G250" s="321"/>
      <c r="H250" s="303">
        <v>2444.2600000000002</v>
      </c>
      <c r="I250" s="298">
        <f t="shared" si="10"/>
        <v>56190630</v>
      </c>
      <c r="J250" s="297" t="s">
        <v>115</v>
      </c>
      <c r="K250" s="297"/>
    </row>
    <row r="251" spans="1:11" s="313" customFormat="1" hidden="1">
      <c r="A251" s="300">
        <v>44225</v>
      </c>
      <c r="B251" s="320"/>
      <c r="C251" s="302" t="s">
        <v>158</v>
      </c>
      <c r="D251" s="457" t="s">
        <v>728</v>
      </c>
      <c r="E251" s="297" t="s">
        <v>118</v>
      </c>
      <c r="F251" s="301"/>
      <c r="G251" s="321"/>
      <c r="H251" s="303">
        <v>103154.05</v>
      </c>
      <c r="I251" s="298">
        <f t="shared" si="10"/>
        <v>2371388909</v>
      </c>
      <c r="J251" s="297" t="s">
        <v>115</v>
      </c>
      <c r="K251" s="297"/>
    </row>
    <row r="252" spans="1:11" s="313" customFormat="1" hidden="1">
      <c r="A252" s="300">
        <v>44225</v>
      </c>
      <c r="B252" s="320"/>
      <c r="C252" s="302" t="s">
        <v>283</v>
      </c>
      <c r="D252" s="457" t="s">
        <v>728</v>
      </c>
      <c r="E252" s="297" t="s">
        <v>118</v>
      </c>
      <c r="F252" s="301"/>
      <c r="G252" s="321"/>
      <c r="H252" s="303">
        <v>12019</v>
      </c>
      <c r="I252" s="298">
        <f t="shared" si="10"/>
        <v>276302513</v>
      </c>
      <c r="J252" s="297" t="s">
        <v>115</v>
      </c>
      <c r="K252" s="297"/>
    </row>
    <row r="253" spans="1:11" s="313" customFormat="1" hidden="1">
      <c r="A253" s="300">
        <v>44225</v>
      </c>
      <c r="B253" s="320"/>
      <c r="C253" s="302" t="s">
        <v>597</v>
      </c>
      <c r="D253" s="457" t="s">
        <v>728</v>
      </c>
      <c r="E253" s="297" t="s">
        <v>118</v>
      </c>
      <c r="F253" s="301"/>
      <c r="G253" s="321"/>
      <c r="H253" s="303">
        <v>4290</v>
      </c>
      <c r="I253" s="298">
        <f t="shared" si="10"/>
        <v>98621997</v>
      </c>
      <c r="J253" s="297" t="s">
        <v>115</v>
      </c>
      <c r="K253" s="297"/>
    </row>
    <row r="254" spans="1:11" s="313" customFormat="1" hidden="1">
      <c r="A254" s="300">
        <v>44225</v>
      </c>
      <c r="B254" s="320"/>
      <c r="C254" s="302" t="s">
        <v>597</v>
      </c>
      <c r="D254" s="457" t="s">
        <v>917</v>
      </c>
      <c r="E254" s="297" t="s">
        <v>162</v>
      </c>
      <c r="F254" s="301"/>
      <c r="G254" s="321"/>
      <c r="H254" s="303">
        <v>1084500</v>
      </c>
      <c r="I254" s="298">
        <f t="shared" si="10"/>
        <v>24931364996</v>
      </c>
      <c r="J254" s="297" t="s">
        <v>115</v>
      </c>
      <c r="K254" s="297"/>
    </row>
    <row r="255" spans="1:11" s="313" customFormat="1" hidden="1">
      <c r="A255" s="300">
        <v>44225</v>
      </c>
      <c r="B255" s="320"/>
      <c r="C255" s="302" t="s">
        <v>533</v>
      </c>
      <c r="D255" s="457" t="s">
        <v>728</v>
      </c>
      <c r="E255" s="297" t="s">
        <v>118</v>
      </c>
      <c r="F255" s="301"/>
      <c r="G255" s="321"/>
      <c r="H255" s="303">
        <v>35676</v>
      </c>
      <c r="I255" s="298">
        <f t="shared" si="10"/>
        <v>820148804</v>
      </c>
      <c r="J255" s="297" t="s">
        <v>115</v>
      </c>
      <c r="K255" s="297"/>
    </row>
    <row r="256" spans="1:11" s="313" customFormat="1" hidden="1">
      <c r="A256" s="300">
        <v>44225</v>
      </c>
      <c r="B256" s="320"/>
      <c r="C256" s="302" t="s">
        <v>532</v>
      </c>
      <c r="D256" s="457" t="s">
        <v>728</v>
      </c>
      <c r="E256" s="297" t="s">
        <v>118</v>
      </c>
      <c r="F256" s="301"/>
      <c r="G256" s="321"/>
      <c r="H256" s="303">
        <v>27360</v>
      </c>
      <c r="I256" s="298">
        <f t="shared" si="10"/>
        <v>628973855</v>
      </c>
      <c r="J256" s="297" t="s">
        <v>115</v>
      </c>
      <c r="K256" s="297"/>
    </row>
    <row r="257" spans="1:11" s="313" customFormat="1" hidden="1">
      <c r="A257" s="300">
        <v>44225</v>
      </c>
      <c r="B257" s="320"/>
      <c r="C257" s="302" t="s">
        <v>536</v>
      </c>
      <c r="D257" s="457" t="s">
        <v>728</v>
      </c>
      <c r="E257" s="297" t="s">
        <v>118</v>
      </c>
      <c r="F257" s="301"/>
      <c r="G257" s="321"/>
      <c r="H257" s="303">
        <v>1900</v>
      </c>
      <c r="I257" s="298">
        <f t="shared" si="10"/>
        <v>43678740</v>
      </c>
      <c r="J257" s="297" t="s">
        <v>115</v>
      </c>
      <c r="K257" s="297"/>
    </row>
    <row r="258" spans="1:11" s="313" customFormat="1" hidden="1">
      <c r="A258" s="300">
        <v>44225</v>
      </c>
      <c r="B258" s="320"/>
      <c r="C258" s="302" t="s">
        <v>727</v>
      </c>
      <c r="D258" s="457" t="s">
        <v>728</v>
      </c>
      <c r="E258" s="297" t="s">
        <v>118</v>
      </c>
      <c r="F258" s="301"/>
      <c r="G258" s="321"/>
      <c r="H258" s="303">
        <v>3200</v>
      </c>
      <c r="I258" s="298">
        <f t="shared" si="10"/>
        <v>73564194</v>
      </c>
      <c r="J258" s="297" t="s">
        <v>115</v>
      </c>
      <c r="K258" s="297"/>
    </row>
    <row r="259" spans="1:11" s="313" customFormat="1" hidden="1">
      <c r="A259" s="300">
        <v>44225</v>
      </c>
      <c r="B259" s="320"/>
      <c r="C259" s="302" t="s">
        <v>395</v>
      </c>
      <c r="D259" s="457" t="s">
        <v>728</v>
      </c>
      <c r="E259" s="297" t="s">
        <v>118</v>
      </c>
      <c r="F259" s="301"/>
      <c r="G259" s="321"/>
      <c r="H259" s="303">
        <v>500</v>
      </c>
      <c r="I259" s="298">
        <f t="shared" si="10"/>
        <v>11494405</v>
      </c>
      <c r="J259" s="297" t="s">
        <v>115</v>
      </c>
      <c r="K259" s="297"/>
    </row>
    <row r="260" spans="1:11" s="313" customFormat="1" hidden="1">
      <c r="A260" s="300">
        <v>44225</v>
      </c>
      <c r="B260" s="320"/>
      <c r="C260" s="302" t="s">
        <v>395</v>
      </c>
      <c r="D260" s="457" t="s">
        <v>918</v>
      </c>
      <c r="E260" s="297" t="s">
        <v>162</v>
      </c>
      <c r="F260" s="301"/>
      <c r="G260" s="321"/>
      <c r="H260" s="303">
        <v>149830</v>
      </c>
      <c r="I260" s="298">
        <f t="shared" si="10"/>
        <v>3444413478</v>
      </c>
      <c r="J260" s="297" t="s">
        <v>115</v>
      </c>
      <c r="K260" s="297"/>
    </row>
    <row r="261" spans="1:11" s="313" customFormat="1" hidden="1">
      <c r="A261" s="300">
        <v>44225</v>
      </c>
      <c r="B261" s="320"/>
      <c r="C261" s="302" t="s">
        <v>640</v>
      </c>
      <c r="D261" s="457" t="s">
        <v>728</v>
      </c>
      <c r="E261" s="297" t="s">
        <v>118</v>
      </c>
      <c r="F261" s="301"/>
      <c r="G261" s="321"/>
      <c r="H261" s="303">
        <v>7600</v>
      </c>
      <c r="I261" s="298">
        <f t="shared" si="10"/>
        <v>174714960</v>
      </c>
      <c r="J261" s="297" t="s">
        <v>115</v>
      </c>
      <c r="K261" s="297"/>
    </row>
    <row r="262" spans="1:11" s="313" customFormat="1" hidden="1">
      <c r="A262" s="300">
        <v>44225</v>
      </c>
      <c r="B262" s="320"/>
      <c r="C262" s="302" t="s">
        <v>636</v>
      </c>
      <c r="D262" s="457" t="s">
        <v>728</v>
      </c>
      <c r="E262" s="297" t="s">
        <v>118</v>
      </c>
      <c r="F262" s="301"/>
      <c r="G262" s="321"/>
      <c r="H262" s="303">
        <v>4200</v>
      </c>
      <c r="I262" s="298">
        <f t="shared" si="10"/>
        <v>96553004</v>
      </c>
      <c r="J262" s="297" t="s">
        <v>115</v>
      </c>
      <c r="K262" s="297"/>
    </row>
    <row r="263" spans="1:11" s="313" customFormat="1" hidden="1">
      <c r="A263" s="300">
        <v>44225</v>
      </c>
      <c r="B263" s="320"/>
      <c r="C263" s="302" t="s">
        <v>636</v>
      </c>
      <c r="D263" s="457" t="s">
        <v>917</v>
      </c>
      <c r="E263" s="297" t="s">
        <v>162</v>
      </c>
      <c r="F263" s="301"/>
      <c r="G263" s="321"/>
      <c r="H263" s="303">
        <v>50400</v>
      </c>
      <c r="I263" s="298">
        <f t="shared" si="10"/>
        <v>1158636050</v>
      </c>
      <c r="J263" s="297" t="s">
        <v>115</v>
      </c>
      <c r="K263" s="297"/>
    </row>
    <row r="264" spans="1:11" s="313" customFormat="1" hidden="1">
      <c r="A264" s="300">
        <v>44225</v>
      </c>
      <c r="B264" s="320"/>
      <c r="C264" s="302" t="s">
        <v>396</v>
      </c>
      <c r="D264" s="457" t="s">
        <v>919</v>
      </c>
      <c r="E264" s="297" t="s">
        <v>162</v>
      </c>
      <c r="F264" s="301"/>
      <c r="G264" s="321"/>
      <c r="H264" s="303">
        <v>168000</v>
      </c>
      <c r="I264" s="298">
        <f t="shared" si="10"/>
        <v>3862120165</v>
      </c>
      <c r="J264" s="297" t="s">
        <v>115</v>
      </c>
      <c r="K264" s="297"/>
    </row>
    <row r="265" spans="1:11" s="313" customFormat="1" hidden="1">
      <c r="A265" s="300">
        <v>44225</v>
      </c>
      <c r="B265" s="320"/>
      <c r="C265" s="302" t="s">
        <v>446</v>
      </c>
      <c r="D265" s="457" t="s">
        <v>920</v>
      </c>
      <c r="E265" s="297" t="s">
        <v>162</v>
      </c>
      <c r="F265" s="301"/>
      <c r="G265" s="321"/>
      <c r="H265" s="303">
        <v>35670</v>
      </c>
      <c r="I265" s="298">
        <f t="shared" si="10"/>
        <v>820010871</v>
      </c>
      <c r="J265" s="297" t="s">
        <v>115</v>
      </c>
      <c r="K265" s="297"/>
    </row>
    <row r="266" spans="1:11" s="313" customFormat="1" hidden="1">
      <c r="A266" s="300">
        <v>44225</v>
      </c>
      <c r="B266" s="320"/>
      <c r="C266" s="302" t="s">
        <v>281</v>
      </c>
      <c r="D266" s="457" t="s">
        <v>919</v>
      </c>
      <c r="E266" s="297" t="s">
        <v>162</v>
      </c>
      <c r="F266" s="301"/>
      <c r="G266" s="321"/>
      <c r="H266" s="303">
        <v>44500</v>
      </c>
      <c r="I266" s="298">
        <f t="shared" si="10"/>
        <v>1023002068</v>
      </c>
      <c r="J266" s="297" t="s">
        <v>115</v>
      </c>
      <c r="K266" s="297"/>
    </row>
    <row r="267" spans="1:11" s="313" customFormat="1" hidden="1">
      <c r="A267" s="300">
        <v>44225</v>
      </c>
      <c r="B267" s="320"/>
      <c r="C267" s="302" t="s">
        <v>272</v>
      </c>
      <c r="D267" s="457" t="s">
        <v>919</v>
      </c>
      <c r="E267" s="297" t="s">
        <v>162</v>
      </c>
      <c r="F267" s="301"/>
      <c r="G267" s="321"/>
      <c r="H267" s="303">
        <v>221200</v>
      </c>
      <c r="I267" s="298">
        <f t="shared" si="10"/>
        <v>5085124884</v>
      </c>
      <c r="J267" s="297" t="s">
        <v>115</v>
      </c>
      <c r="K267" s="297"/>
    </row>
    <row r="268" spans="1:11" s="313" customFormat="1" hidden="1">
      <c r="A268" s="300">
        <v>44225</v>
      </c>
      <c r="B268" s="320"/>
      <c r="C268" s="302" t="s">
        <v>394</v>
      </c>
      <c r="D268" s="457" t="s">
        <v>919</v>
      </c>
      <c r="E268" s="297" t="s">
        <v>162</v>
      </c>
      <c r="F268" s="301"/>
      <c r="G268" s="321"/>
      <c r="H268" s="303">
        <v>79960</v>
      </c>
      <c r="I268" s="298">
        <f t="shared" si="10"/>
        <v>1838185288</v>
      </c>
      <c r="J268" s="297" t="s">
        <v>115</v>
      </c>
      <c r="K268" s="297"/>
    </row>
    <row r="269" spans="1:11" s="313" customFormat="1" hidden="1">
      <c r="A269" s="300">
        <v>44225</v>
      </c>
      <c r="B269" s="320"/>
      <c r="C269" s="302" t="s">
        <v>698</v>
      </c>
      <c r="D269" s="457" t="s">
        <v>921</v>
      </c>
      <c r="E269" s="297" t="s">
        <v>162</v>
      </c>
      <c r="F269" s="301"/>
      <c r="G269" s="321"/>
      <c r="H269" s="303">
        <v>726000</v>
      </c>
      <c r="I269" s="298">
        <f t="shared" si="10"/>
        <v>16689876429</v>
      </c>
      <c r="J269" s="297" t="s">
        <v>115</v>
      </c>
      <c r="K269" s="297"/>
    </row>
    <row r="270" spans="1:11" s="313" customFormat="1" hidden="1">
      <c r="A270" s="300">
        <v>44225</v>
      </c>
      <c r="B270" s="320"/>
      <c r="C270" s="302" t="s">
        <v>554</v>
      </c>
      <c r="D270" s="457" t="s">
        <v>921</v>
      </c>
      <c r="E270" s="297" t="s">
        <v>162</v>
      </c>
      <c r="F270" s="301"/>
      <c r="G270" s="321"/>
      <c r="H270" s="303">
        <v>19950</v>
      </c>
      <c r="I270" s="298">
        <f t="shared" si="10"/>
        <v>458626770</v>
      </c>
      <c r="J270" s="297" t="s">
        <v>115</v>
      </c>
      <c r="K270" s="297"/>
    </row>
    <row r="271" spans="1:11" s="313" customFormat="1" hidden="1">
      <c r="A271" s="300">
        <v>44225</v>
      </c>
      <c r="B271" s="320"/>
      <c r="C271" s="302" t="s">
        <v>500</v>
      </c>
      <c r="D271" s="457" t="s">
        <v>920</v>
      </c>
      <c r="E271" s="297" t="s">
        <v>162</v>
      </c>
      <c r="F271" s="301"/>
      <c r="G271" s="321"/>
      <c r="H271" s="303">
        <v>34500</v>
      </c>
      <c r="I271" s="298">
        <f t="shared" si="10"/>
        <v>793113963</v>
      </c>
      <c r="J271" s="297" t="s">
        <v>115</v>
      </c>
      <c r="K271" s="297"/>
    </row>
    <row r="272" spans="1:11" s="313" customFormat="1" hidden="1">
      <c r="A272" s="300">
        <v>44225</v>
      </c>
      <c r="B272" s="320"/>
      <c r="C272" s="302" t="s">
        <v>220</v>
      </c>
      <c r="D272" s="457" t="s">
        <v>690</v>
      </c>
      <c r="E272" s="297" t="s">
        <v>118</v>
      </c>
      <c r="F272" s="301"/>
      <c r="G272" s="321"/>
      <c r="H272" s="303">
        <v>21043.99</v>
      </c>
      <c r="I272" s="298">
        <f t="shared" si="10"/>
        <v>483776298</v>
      </c>
      <c r="J272" s="297" t="s">
        <v>115</v>
      </c>
      <c r="K272" s="297"/>
    </row>
    <row r="273" spans="1:11" s="313" customFormat="1" hidden="1">
      <c r="A273" s="300">
        <v>44225</v>
      </c>
      <c r="B273" s="320"/>
      <c r="C273" s="302" t="s">
        <v>433</v>
      </c>
      <c r="D273" s="457" t="s">
        <v>919</v>
      </c>
      <c r="E273" s="297" t="s">
        <v>162</v>
      </c>
      <c r="F273" s="301"/>
      <c r="G273" s="321"/>
      <c r="H273" s="303">
        <v>239589.44</v>
      </c>
      <c r="I273" s="298">
        <f t="shared" si="10"/>
        <v>5507876236</v>
      </c>
      <c r="J273" s="297" t="s">
        <v>115</v>
      </c>
      <c r="K273" s="297"/>
    </row>
    <row r="274" spans="1:11" s="313" customFormat="1" hidden="1">
      <c r="A274" s="300">
        <v>44225</v>
      </c>
      <c r="B274" s="320"/>
      <c r="C274" s="302" t="s">
        <v>913</v>
      </c>
      <c r="D274" s="457" t="s">
        <v>922</v>
      </c>
      <c r="E274" s="297" t="s">
        <v>162</v>
      </c>
      <c r="F274" s="301"/>
      <c r="G274" s="321"/>
      <c r="H274" s="303">
        <v>16129.03</v>
      </c>
      <c r="I274" s="298">
        <f t="shared" si="10"/>
        <v>370787214</v>
      </c>
      <c r="J274" s="297" t="s">
        <v>115</v>
      </c>
      <c r="K274" s="297"/>
    </row>
    <row r="275" spans="1:11" s="313" customFormat="1" hidden="1">
      <c r="A275" s="300">
        <v>44225</v>
      </c>
      <c r="B275" s="320"/>
      <c r="C275" s="302" t="s">
        <v>145</v>
      </c>
      <c r="D275" s="457" t="s">
        <v>916</v>
      </c>
      <c r="E275" s="297" t="s">
        <v>97</v>
      </c>
      <c r="F275" s="301"/>
      <c r="G275" s="321"/>
      <c r="H275" s="303"/>
      <c r="I275" s="298">
        <v>18600000</v>
      </c>
      <c r="J275" s="297" t="s">
        <v>114</v>
      </c>
      <c r="K275" s="297"/>
    </row>
    <row r="276" spans="1:11" s="313" customFormat="1" hidden="1">
      <c r="A276" s="300">
        <v>44225</v>
      </c>
      <c r="B276" s="320"/>
      <c r="C276" s="302" t="s">
        <v>273</v>
      </c>
      <c r="D276" s="457" t="s">
        <v>916</v>
      </c>
      <c r="E276" s="297" t="s">
        <v>97</v>
      </c>
      <c r="F276" s="301"/>
      <c r="G276" s="321"/>
      <c r="H276" s="303"/>
      <c r="I276" s="298">
        <v>37800000</v>
      </c>
      <c r="J276" s="297" t="s">
        <v>114</v>
      </c>
      <c r="K276" s="297"/>
    </row>
    <row r="277" spans="1:11" s="313" customFormat="1" hidden="1">
      <c r="A277" s="300">
        <v>44225</v>
      </c>
      <c r="B277" s="320"/>
      <c r="C277" s="302" t="s">
        <v>146</v>
      </c>
      <c r="D277" s="457" t="s">
        <v>916</v>
      </c>
      <c r="E277" s="297" t="s">
        <v>97</v>
      </c>
      <c r="F277" s="301"/>
      <c r="G277" s="321"/>
      <c r="H277" s="303"/>
      <c r="I277" s="298">
        <v>147057000</v>
      </c>
      <c r="J277" s="297" t="s">
        <v>114</v>
      </c>
      <c r="K277" s="297"/>
    </row>
    <row r="278" spans="1:11" s="313" customFormat="1" hidden="1">
      <c r="A278" s="300">
        <v>44225</v>
      </c>
      <c r="B278" s="320"/>
      <c r="C278" s="302" t="s">
        <v>274</v>
      </c>
      <c r="D278" s="457" t="s">
        <v>916</v>
      </c>
      <c r="E278" s="297" t="s">
        <v>97</v>
      </c>
      <c r="F278" s="301"/>
      <c r="G278" s="321"/>
      <c r="H278" s="303"/>
      <c r="I278" s="298">
        <v>10200000</v>
      </c>
      <c r="J278" s="297" t="s">
        <v>114</v>
      </c>
      <c r="K278" s="297"/>
    </row>
    <row r="279" spans="1:11" s="313" customFormat="1" hidden="1">
      <c r="A279" s="300">
        <v>44225</v>
      </c>
      <c r="B279" s="320"/>
      <c r="C279" s="302" t="s">
        <v>358</v>
      </c>
      <c r="D279" s="457" t="s">
        <v>916</v>
      </c>
      <c r="E279" s="297" t="s">
        <v>97</v>
      </c>
      <c r="F279" s="301"/>
      <c r="G279" s="321"/>
      <c r="H279" s="303"/>
      <c r="I279" s="298">
        <v>98000000</v>
      </c>
      <c r="J279" s="297" t="s">
        <v>114</v>
      </c>
      <c r="K279" s="297"/>
    </row>
    <row r="280" spans="1:11" s="313" customFormat="1" hidden="1">
      <c r="A280" s="300">
        <v>44225</v>
      </c>
      <c r="B280" s="320"/>
      <c r="C280" s="302" t="s">
        <v>147</v>
      </c>
      <c r="D280" s="457" t="s">
        <v>916</v>
      </c>
      <c r="E280" s="297" t="s">
        <v>97</v>
      </c>
      <c r="F280" s="301"/>
      <c r="G280" s="321"/>
      <c r="H280" s="303"/>
      <c r="I280" s="298">
        <v>61812000</v>
      </c>
      <c r="J280" s="297" t="s">
        <v>114</v>
      </c>
      <c r="K280" s="297"/>
    </row>
    <row r="281" spans="1:11" s="313" customFormat="1" hidden="1">
      <c r="A281" s="300">
        <v>44225</v>
      </c>
      <c r="B281" s="320"/>
      <c r="C281" s="302" t="s">
        <v>148</v>
      </c>
      <c r="D281" s="457" t="s">
        <v>916</v>
      </c>
      <c r="E281" s="297" t="s">
        <v>97</v>
      </c>
      <c r="F281" s="301"/>
      <c r="G281" s="321"/>
      <c r="H281" s="303"/>
      <c r="I281" s="298">
        <v>103276500</v>
      </c>
      <c r="J281" s="297" t="s">
        <v>114</v>
      </c>
      <c r="K281" s="297"/>
    </row>
    <row r="282" spans="1:11" s="313" customFormat="1" hidden="1">
      <c r="A282" s="300">
        <v>44225</v>
      </c>
      <c r="B282" s="320"/>
      <c r="C282" s="302" t="s">
        <v>214</v>
      </c>
      <c r="D282" s="457" t="s">
        <v>916</v>
      </c>
      <c r="E282" s="297" t="s">
        <v>97</v>
      </c>
      <c r="F282" s="301"/>
      <c r="G282" s="321"/>
      <c r="H282" s="303"/>
      <c r="I282" s="298">
        <v>11500000</v>
      </c>
      <c r="J282" s="297" t="s">
        <v>114</v>
      </c>
      <c r="K282" s="297"/>
    </row>
    <row r="283" spans="1:11" s="313" customFormat="1" hidden="1">
      <c r="A283" s="300">
        <v>44225</v>
      </c>
      <c r="B283" s="320"/>
      <c r="C283" s="302" t="s">
        <v>278</v>
      </c>
      <c r="D283" s="457" t="s">
        <v>916</v>
      </c>
      <c r="E283" s="297" t="s">
        <v>97</v>
      </c>
      <c r="F283" s="301"/>
      <c r="G283" s="321"/>
      <c r="H283" s="303"/>
      <c r="I283" s="298">
        <v>1378850000</v>
      </c>
      <c r="J283" s="297" t="s">
        <v>114</v>
      </c>
      <c r="K283" s="297"/>
    </row>
    <row r="284" spans="1:11" s="313" customFormat="1" hidden="1">
      <c r="A284" s="300">
        <v>44225</v>
      </c>
      <c r="B284" s="320"/>
      <c r="C284" s="302" t="s">
        <v>676</v>
      </c>
      <c r="D284" s="457" t="s">
        <v>916</v>
      </c>
      <c r="E284" s="297" t="s">
        <v>97</v>
      </c>
      <c r="F284" s="301"/>
      <c r="G284" s="321"/>
      <c r="H284" s="303"/>
      <c r="I284" s="298">
        <v>22989200</v>
      </c>
      <c r="J284" s="297" t="s">
        <v>114</v>
      </c>
      <c r="K284" s="297"/>
    </row>
    <row r="285" spans="1:11" s="313" customFormat="1" hidden="1">
      <c r="A285" s="300">
        <v>44225</v>
      </c>
      <c r="B285" s="320"/>
      <c r="C285" s="302" t="s">
        <v>700</v>
      </c>
      <c r="D285" s="457" t="s">
        <v>916</v>
      </c>
      <c r="E285" s="297" t="s">
        <v>97</v>
      </c>
      <c r="F285" s="301"/>
      <c r="G285" s="321"/>
      <c r="H285" s="303"/>
      <c r="I285" s="298">
        <v>92730000</v>
      </c>
      <c r="J285" s="297" t="s">
        <v>114</v>
      </c>
      <c r="K285" s="297"/>
    </row>
    <row r="286" spans="1:11" s="313" customFormat="1" hidden="1">
      <c r="A286" s="300">
        <v>44225</v>
      </c>
      <c r="B286" s="320"/>
      <c r="C286" s="302" t="s">
        <v>149</v>
      </c>
      <c r="D286" s="457" t="s">
        <v>728</v>
      </c>
      <c r="E286" s="297" t="s">
        <v>97</v>
      </c>
      <c r="F286" s="301"/>
      <c r="G286" s="321"/>
      <c r="H286" s="303"/>
      <c r="I286" s="298">
        <v>40858900</v>
      </c>
      <c r="J286" s="297" t="s">
        <v>114</v>
      </c>
      <c r="K286" s="297"/>
    </row>
    <row r="287" spans="1:11" s="313" customFormat="1" hidden="1">
      <c r="A287" s="300">
        <v>44225</v>
      </c>
      <c r="B287" s="320"/>
      <c r="C287" s="302" t="s">
        <v>197</v>
      </c>
      <c r="D287" s="457" t="s">
        <v>728</v>
      </c>
      <c r="E287" s="297" t="s">
        <v>97</v>
      </c>
      <c r="F287" s="301"/>
      <c r="G287" s="321"/>
      <c r="H287" s="303"/>
      <c r="I287" s="298">
        <v>6850000</v>
      </c>
      <c r="J287" s="297" t="s">
        <v>114</v>
      </c>
      <c r="K287" s="297"/>
    </row>
    <row r="288" spans="1:11" s="313" customFormat="1" hidden="1">
      <c r="A288" s="300">
        <v>44225</v>
      </c>
      <c r="B288" s="320"/>
      <c r="C288" s="302" t="s">
        <v>150</v>
      </c>
      <c r="D288" s="457" t="s">
        <v>728</v>
      </c>
      <c r="E288" s="297" t="s">
        <v>97</v>
      </c>
      <c r="F288" s="301"/>
      <c r="G288" s="321"/>
      <c r="H288" s="303"/>
      <c r="I288" s="298">
        <v>170045680</v>
      </c>
      <c r="J288" s="297" t="s">
        <v>114</v>
      </c>
      <c r="K288" s="297"/>
    </row>
    <row r="289" spans="1:11" s="313" customFormat="1" hidden="1">
      <c r="A289" s="300">
        <v>44225</v>
      </c>
      <c r="B289" s="320"/>
      <c r="C289" s="302" t="s">
        <v>455</v>
      </c>
      <c r="D289" s="457" t="s">
        <v>728</v>
      </c>
      <c r="E289" s="297" t="s">
        <v>97</v>
      </c>
      <c r="F289" s="301"/>
      <c r="G289" s="321"/>
      <c r="H289" s="303"/>
      <c r="I289" s="298">
        <v>199826080</v>
      </c>
      <c r="J289" s="297" t="s">
        <v>114</v>
      </c>
      <c r="K289" s="297"/>
    </row>
    <row r="290" spans="1:11" s="313" customFormat="1" hidden="1">
      <c r="A290" s="300">
        <v>44225</v>
      </c>
      <c r="B290" s="320"/>
      <c r="C290" s="302" t="s">
        <v>456</v>
      </c>
      <c r="D290" s="457" t="s">
        <v>728</v>
      </c>
      <c r="E290" s="297" t="s">
        <v>97</v>
      </c>
      <c r="F290" s="301"/>
      <c r="G290" s="321"/>
      <c r="H290" s="303"/>
      <c r="I290" s="298">
        <v>18693000</v>
      </c>
      <c r="J290" s="297" t="s">
        <v>114</v>
      </c>
      <c r="K290" s="297"/>
    </row>
    <row r="291" spans="1:11" s="313" customFormat="1" hidden="1">
      <c r="A291" s="300">
        <v>44225</v>
      </c>
      <c r="B291" s="320"/>
      <c r="C291" s="302" t="s">
        <v>638</v>
      </c>
      <c r="D291" s="457" t="s">
        <v>728</v>
      </c>
      <c r="E291" s="297" t="s">
        <v>97</v>
      </c>
      <c r="F291" s="301"/>
      <c r="G291" s="321"/>
      <c r="H291" s="303"/>
      <c r="I291" s="298">
        <v>345273200</v>
      </c>
      <c r="J291" s="297" t="s">
        <v>114</v>
      </c>
      <c r="K291" s="297"/>
    </row>
    <row r="292" spans="1:11" s="313" customFormat="1" hidden="1">
      <c r="A292" s="300">
        <v>44225</v>
      </c>
      <c r="B292" s="320"/>
      <c r="C292" s="302" t="s">
        <v>558</v>
      </c>
      <c r="D292" s="457" t="s">
        <v>728</v>
      </c>
      <c r="E292" s="297" t="s">
        <v>97</v>
      </c>
      <c r="F292" s="301"/>
      <c r="G292" s="321"/>
      <c r="H292" s="303"/>
      <c r="I292" s="298">
        <v>169844000</v>
      </c>
      <c r="J292" s="297" t="s">
        <v>114</v>
      </c>
      <c r="K292" s="297"/>
    </row>
    <row r="293" spans="1:11" s="313" customFormat="1" hidden="1">
      <c r="A293" s="300">
        <v>44225</v>
      </c>
      <c r="B293" s="320"/>
      <c r="C293" s="302" t="s">
        <v>445</v>
      </c>
      <c r="D293" s="457" t="s">
        <v>728</v>
      </c>
      <c r="E293" s="297" t="s">
        <v>97</v>
      </c>
      <c r="F293" s="301"/>
      <c r="G293" s="321"/>
      <c r="H293" s="303"/>
      <c r="I293" s="298">
        <v>18290000</v>
      </c>
      <c r="J293" s="297" t="s">
        <v>114</v>
      </c>
      <c r="K293" s="297"/>
    </row>
    <row r="294" spans="1:11" s="313" customFormat="1" hidden="1">
      <c r="A294" s="300">
        <v>44225</v>
      </c>
      <c r="B294" s="320"/>
      <c r="C294" s="302" t="s">
        <v>557</v>
      </c>
      <c r="D294" s="457" t="s">
        <v>728</v>
      </c>
      <c r="E294" s="297" t="s">
        <v>97</v>
      </c>
      <c r="F294" s="301"/>
      <c r="G294" s="321"/>
      <c r="H294" s="303"/>
      <c r="I294" s="298">
        <v>83530000</v>
      </c>
      <c r="J294" s="297" t="s">
        <v>114</v>
      </c>
      <c r="K294" s="297"/>
    </row>
    <row r="295" spans="1:11" s="313" customFormat="1" hidden="1">
      <c r="A295" s="300">
        <v>44225</v>
      </c>
      <c r="B295" s="320"/>
      <c r="C295" s="302" t="s">
        <v>599</v>
      </c>
      <c r="D295" s="457" t="s">
        <v>728</v>
      </c>
      <c r="E295" s="297" t="s">
        <v>97</v>
      </c>
      <c r="F295" s="301"/>
      <c r="G295" s="321"/>
      <c r="H295" s="303"/>
      <c r="I295" s="298">
        <v>10698300</v>
      </c>
      <c r="J295" s="297" t="s">
        <v>114</v>
      </c>
      <c r="K295" s="297"/>
    </row>
    <row r="296" spans="1:11" s="313" customFormat="1" hidden="1">
      <c r="A296" s="300">
        <v>44225</v>
      </c>
      <c r="B296" s="320"/>
      <c r="C296" s="302" t="s">
        <v>600</v>
      </c>
      <c r="D296" s="457" t="s">
        <v>728</v>
      </c>
      <c r="E296" s="297" t="s">
        <v>97</v>
      </c>
      <c r="F296" s="301"/>
      <c r="G296" s="321"/>
      <c r="H296" s="303"/>
      <c r="I296" s="298">
        <v>506376000</v>
      </c>
      <c r="J296" s="297" t="s">
        <v>114</v>
      </c>
      <c r="K296" s="297"/>
    </row>
    <row r="297" spans="1:11" s="313" customFormat="1" hidden="1">
      <c r="A297" s="300">
        <v>44225</v>
      </c>
      <c r="B297" s="320"/>
      <c r="C297" s="302" t="s">
        <v>601</v>
      </c>
      <c r="D297" s="457" t="s">
        <v>728</v>
      </c>
      <c r="E297" s="297" t="s">
        <v>97</v>
      </c>
      <c r="F297" s="301"/>
      <c r="G297" s="321"/>
      <c r="H297" s="303"/>
      <c r="I297" s="298">
        <v>33180684</v>
      </c>
      <c r="J297" s="297" t="s">
        <v>114</v>
      </c>
      <c r="K297" s="297"/>
    </row>
    <row r="298" spans="1:11" s="313" customFormat="1" hidden="1">
      <c r="A298" s="300">
        <v>44225</v>
      </c>
      <c r="B298" s="320"/>
      <c r="C298" s="302" t="s">
        <v>602</v>
      </c>
      <c r="D298" s="457" t="s">
        <v>728</v>
      </c>
      <c r="E298" s="297" t="s">
        <v>97</v>
      </c>
      <c r="F298" s="301"/>
      <c r="G298" s="321"/>
      <c r="H298" s="303"/>
      <c r="I298" s="298">
        <v>46276650</v>
      </c>
      <c r="J298" s="297" t="s">
        <v>114</v>
      </c>
      <c r="K298" s="297"/>
    </row>
    <row r="299" spans="1:11" s="313" customFormat="1" hidden="1">
      <c r="A299" s="300">
        <v>44225</v>
      </c>
      <c r="B299" s="320"/>
      <c r="C299" s="302" t="s">
        <v>627</v>
      </c>
      <c r="D299" s="457" t="s">
        <v>728</v>
      </c>
      <c r="E299" s="297" t="s">
        <v>97</v>
      </c>
      <c r="F299" s="301"/>
      <c r="G299" s="321"/>
      <c r="H299" s="303"/>
      <c r="I299" s="298">
        <v>391364325</v>
      </c>
      <c r="J299" s="297" t="s">
        <v>114</v>
      </c>
      <c r="K299" s="297"/>
    </row>
    <row r="300" spans="1:11" s="313" customFormat="1" hidden="1">
      <c r="A300" s="300">
        <v>44225</v>
      </c>
      <c r="B300" s="320"/>
      <c r="C300" s="302" t="s">
        <v>603</v>
      </c>
      <c r="D300" s="457" t="s">
        <v>728</v>
      </c>
      <c r="E300" s="297" t="s">
        <v>97</v>
      </c>
      <c r="F300" s="301"/>
      <c r="G300" s="321"/>
      <c r="H300" s="303"/>
      <c r="I300" s="298">
        <v>26400000</v>
      </c>
      <c r="J300" s="297" t="s">
        <v>114</v>
      </c>
      <c r="K300" s="297"/>
    </row>
    <row r="301" spans="1:11" s="313" customFormat="1" hidden="1">
      <c r="A301" s="300">
        <v>44225</v>
      </c>
      <c r="B301" s="320"/>
      <c r="C301" s="302" t="s">
        <v>680</v>
      </c>
      <c r="D301" s="457" t="s">
        <v>728</v>
      </c>
      <c r="E301" s="297" t="s">
        <v>97</v>
      </c>
      <c r="F301" s="301"/>
      <c r="G301" s="321"/>
      <c r="H301" s="303"/>
      <c r="I301" s="298">
        <v>21500000</v>
      </c>
      <c r="J301" s="297" t="s">
        <v>114</v>
      </c>
      <c r="K301" s="297"/>
    </row>
    <row r="302" spans="1:11" s="313" customFormat="1" hidden="1">
      <c r="A302" s="300">
        <v>44216</v>
      </c>
      <c r="B302" s="320"/>
      <c r="C302" s="302" t="s">
        <v>729</v>
      </c>
      <c r="D302" s="457" t="s">
        <v>690</v>
      </c>
      <c r="E302" s="297" t="s">
        <v>97</v>
      </c>
      <c r="F302" s="301"/>
      <c r="G302" s="321"/>
      <c r="H302" s="303"/>
      <c r="I302" s="298">
        <v>8396000</v>
      </c>
      <c r="J302" s="297" t="s">
        <v>114</v>
      </c>
      <c r="K302" s="297"/>
    </row>
    <row r="303" spans="1:11" s="313" customFormat="1" hidden="1">
      <c r="A303" s="300">
        <v>44202</v>
      </c>
      <c r="B303" s="320"/>
      <c r="C303" s="302" t="s">
        <v>560</v>
      </c>
      <c r="D303" s="457" t="s">
        <v>924</v>
      </c>
      <c r="E303" s="297" t="s">
        <v>97</v>
      </c>
      <c r="F303" s="301"/>
      <c r="G303" s="321"/>
      <c r="H303" s="303"/>
      <c r="I303" s="298">
        <v>1588400000</v>
      </c>
      <c r="J303" s="297" t="s">
        <v>114</v>
      </c>
      <c r="K303" s="297"/>
    </row>
    <row r="304" spans="1:11" s="313" customFormat="1" hidden="1">
      <c r="A304" s="300">
        <v>44204</v>
      </c>
      <c r="B304" s="320"/>
      <c r="C304" s="302" t="s">
        <v>270</v>
      </c>
      <c r="D304" s="457" t="s">
        <v>925</v>
      </c>
      <c r="E304" s="297" t="s">
        <v>162</v>
      </c>
      <c r="F304" s="301"/>
      <c r="G304" s="321"/>
      <c r="H304" s="303"/>
      <c r="I304" s="298">
        <v>670500000</v>
      </c>
      <c r="J304" s="297" t="s">
        <v>114</v>
      </c>
      <c r="K304" s="297"/>
    </row>
    <row r="305" spans="1:11" s="313" customFormat="1" hidden="1">
      <c r="A305" s="300">
        <v>44204</v>
      </c>
      <c r="B305" s="320"/>
      <c r="C305" s="302" t="s">
        <v>270</v>
      </c>
      <c r="D305" s="457" t="s">
        <v>926</v>
      </c>
      <c r="E305" s="297" t="s">
        <v>97</v>
      </c>
      <c r="F305" s="301"/>
      <c r="G305" s="321"/>
      <c r="H305" s="303"/>
      <c r="I305" s="298">
        <v>203000000</v>
      </c>
      <c r="J305" s="297" t="s">
        <v>114</v>
      </c>
      <c r="K305" s="297"/>
    </row>
    <row r="306" spans="1:11" s="313" customFormat="1" hidden="1">
      <c r="A306" s="300">
        <v>44204</v>
      </c>
      <c r="B306" s="320"/>
      <c r="C306" s="302" t="s">
        <v>923</v>
      </c>
      <c r="D306" s="457" t="s">
        <v>927</v>
      </c>
      <c r="E306" s="297" t="s">
        <v>97</v>
      </c>
      <c r="F306" s="301"/>
      <c r="G306" s="321"/>
      <c r="H306" s="303"/>
      <c r="I306" s="298">
        <v>286332300</v>
      </c>
      <c r="J306" s="297" t="s">
        <v>114</v>
      </c>
      <c r="K306" s="297"/>
    </row>
    <row r="307" spans="1:11" s="313" customFormat="1" hidden="1">
      <c r="A307" s="300">
        <v>44204</v>
      </c>
      <c r="B307" s="320"/>
      <c r="C307" s="302" t="s">
        <v>221</v>
      </c>
      <c r="D307" s="457" t="s">
        <v>928</v>
      </c>
      <c r="E307" s="297" t="s">
        <v>97</v>
      </c>
      <c r="F307" s="301"/>
      <c r="G307" s="321"/>
      <c r="H307" s="303"/>
      <c r="I307" s="298">
        <v>29500000</v>
      </c>
      <c r="J307" s="297" t="s">
        <v>114</v>
      </c>
      <c r="K307" s="297"/>
    </row>
    <row r="308" spans="1:11" s="313" customFormat="1" hidden="1">
      <c r="A308" s="300">
        <v>44204</v>
      </c>
      <c r="B308" s="320"/>
      <c r="C308" s="302" t="s">
        <v>315</v>
      </c>
      <c r="D308" s="457" t="s">
        <v>929</v>
      </c>
      <c r="E308" s="297" t="s">
        <v>97</v>
      </c>
      <c r="F308" s="301"/>
      <c r="G308" s="321"/>
      <c r="H308" s="303"/>
      <c r="I308" s="298">
        <v>123000000</v>
      </c>
      <c r="J308" s="297" t="s">
        <v>114</v>
      </c>
      <c r="K308" s="297"/>
    </row>
    <row r="309" spans="1:11" s="313" customFormat="1" hidden="1">
      <c r="A309" s="300">
        <v>44225</v>
      </c>
      <c r="B309" s="320"/>
      <c r="C309" s="302" t="s">
        <v>700</v>
      </c>
      <c r="D309" s="457" t="s">
        <v>930</v>
      </c>
      <c r="E309" s="297" t="s">
        <v>97</v>
      </c>
      <c r="F309" s="301"/>
      <c r="G309" s="321"/>
      <c r="H309" s="303"/>
      <c r="I309" s="298">
        <v>182872800</v>
      </c>
      <c r="J309" s="297" t="s">
        <v>114</v>
      </c>
      <c r="K309" s="297"/>
    </row>
    <row r="310" spans="1:11" s="313" customFormat="1" hidden="1">
      <c r="A310" s="300">
        <v>44225</v>
      </c>
      <c r="B310" s="320"/>
      <c r="C310" s="302" t="s">
        <v>545</v>
      </c>
      <c r="D310" s="457" t="s">
        <v>701</v>
      </c>
      <c r="E310" s="297" t="s">
        <v>97</v>
      </c>
      <c r="F310" s="301"/>
      <c r="G310" s="321"/>
      <c r="H310" s="303"/>
      <c r="I310" s="298">
        <v>34000000</v>
      </c>
      <c r="J310" s="297" t="s">
        <v>114</v>
      </c>
      <c r="K310" s="297"/>
    </row>
  </sheetData>
  <autoFilter ref="A4:K310">
    <filterColumn colId="2">
      <filters>
        <filter val="Công ty TNHH Thương Mại và Dịch Vụ D&amp;Q"/>
      </filters>
    </filterColumn>
  </autoFilter>
  <phoneticPr fontId="4" type="noConversion"/>
  <pageMargins left="0.7" right="0.7" top="0.75" bottom="0.75" header="0.3" footer="0.3"/>
  <pageSetup orientation="portrait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2"/>
  <sheetViews>
    <sheetView topLeftCell="A137" zoomScale="80" zoomScaleNormal="80" workbookViewId="0">
      <selection activeCell="D147" sqref="D147"/>
    </sheetView>
  </sheetViews>
  <sheetFormatPr defaultColWidth="9.140625" defaultRowHeight="15"/>
  <cols>
    <col min="1" max="1" width="11.42578125" style="244" bestFit="1" customWidth="1"/>
    <col min="2" max="2" width="9" style="244" customWidth="1"/>
    <col min="3" max="3" width="69.5703125" style="244" customWidth="1"/>
    <col min="4" max="4" width="80.28515625" style="244" customWidth="1"/>
    <col min="5" max="5" width="23.42578125" style="244" customWidth="1"/>
    <col min="6" max="6" width="43.5703125" style="244" customWidth="1"/>
    <col min="7" max="7" width="20.140625" style="244" customWidth="1"/>
    <col min="8" max="9" width="27.85546875" style="244" customWidth="1"/>
    <col min="10" max="10" width="9.140625" style="244" bestFit="1" customWidth="1"/>
    <col min="11" max="11" width="20.42578125" style="244" bestFit="1" customWidth="1"/>
    <col min="12" max="12" width="12.28515625" style="244" bestFit="1" customWidth="1"/>
    <col min="13" max="16384" width="9.140625" style="244"/>
  </cols>
  <sheetData>
    <row r="1" spans="1:11" s="299" customFormat="1"/>
    <row r="2" spans="1:11" s="299" customFormat="1">
      <c r="A2" s="313"/>
      <c r="B2" s="313"/>
      <c r="C2" s="313"/>
      <c r="D2" s="313"/>
      <c r="E2" s="313"/>
      <c r="F2" s="313"/>
      <c r="G2" s="313"/>
      <c r="H2" s="313"/>
      <c r="I2" s="313">
        <v>22979.168421917329</v>
      </c>
      <c r="J2" s="313"/>
      <c r="K2" s="313">
        <v>22981.386520050735</v>
      </c>
    </row>
    <row r="3" spans="1:11" s="299" customFormat="1" ht="38.25">
      <c r="A3" s="399" t="s">
        <v>198</v>
      </c>
      <c r="B3" s="400" t="s">
        <v>427</v>
      </c>
      <c r="C3" s="401" t="s">
        <v>129</v>
      </c>
      <c r="D3" s="401" t="s">
        <v>109</v>
      </c>
      <c r="E3" s="401" t="s">
        <v>126</v>
      </c>
      <c r="F3" s="402" t="s">
        <v>110</v>
      </c>
      <c r="G3" s="402" t="s">
        <v>111</v>
      </c>
      <c r="H3" s="401" t="s">
        <v>112</v>
      </c>
      <c r="I3" s="403" t="s">
        <v>113</v>
      </c>
      <c r="J3" s="402" t="s">
        <v>429</v>
      </c>
      <c r="K3" s="402" t="s">
        <v>428</v>
      </c>
    </row>
    <row r="4" spans="1:11" s="299" customFormat="1">
      <c r="A4" s="404"/>
      <c r="B4" s="404"/>
      <c r="C4" s="405"/>
      <c r="D4" s="405"/>
      <c r="E4" s="405"/>
      <c r="F4" s="461">
        <f>+SUBTOTAL(9,F5:F59829)</f>
        <v>26797877.520000003</v>
      </c>
      <c r="G4" s="462">
        <f>+SUBTOTAL(9,G5:G59829)</f>
        <v>659386640367</v>
      </c>
      <c r="H4" s="462">
        <f>+SUBTOTAL(9,H5:H59829)</f>
        <v>26910562.290000007</v>
      </c>
      <c r="I4" s="406">
        <f>+SUBTOTAL(9,I5:I59829)</f>
        <v>660518029449</v>
      </c>
      <c r="J4" s="406"/>
      <c r="K4" s="406"/>
    </row>
    <row r="5" spans="1:11" s="299" customFormat="1">
      <c r="A5" s="418">
        <v>44244</v>
      </c>
      <c r="B5" s="320"/>
      <c r="C5" s="297" t="s">
        <v>931</v>
      </c>
      <c r="D5" s="297" t="s">
        <v>702</v>
      </c>
      <c r="E5" s="463" t="s">
        <v>81</v>
      </c>
      <c r="F5" s="301">
        <v>564536.37</v>
      </c>
      <c r="G5" s="321">
        <f t="shared" ref="G5:G21" si="0">+ROUND(F5*$I$2,0)</f>
        <v>12972576327</v>
      </c>
      <c r="H5" s="303"/>
      <c r="I5" s="303"/>
      <c r="J5" s="297" t="s">
        <v>115</v>
      </c>
      <c r="K5" s="297"/>
    </row>
    <row r="6" spans="1:11" s="299" customFormat="1">
      <c r="A6" s="418">
        <v>44244</v>
      </c>
      <c r="B6" s="320"/>
      <c r="C6" s="297" t="s">
        <v>502</v>
      </c>
      <c r="D6" s="297" t="s">
        <v>932</v>
      </c>
      <c r="E6" s="463" t="s">
        <v>117</v>
      </c>
      <c r="F6" s="301">
        <v>84636.13</v>
      </c>
      <c r="G6" s="321">
        <f t="shared" ref="G6" si="1">+ROUND(F6*$I$2,0)</f>
        <v>1944867886</v>
      </c>
      <c r="H6" s="303"/>
      <c r="I6" s="303"/>
      <c r="J6" s="297" t="s">
        <v>115</v>
      </c>
      <c r="K6" s="297"/>
    </row>
    <row r="7" spans="1:11" s="299" customFormat="1">
      <c r="A7" s="418">
        <v>44253</v>
      </c>
      <c r="B7" s="320"/>
      <c r="C7" s="297" t="s">
        <v>502</v>
      </c>
      <c r="D7" s="297" t="s">
        <v>932</v>
      </c>
      <c r="E7" s="463" t="s">
        <v>117</v>
      </c>
      <c r="F7" s="301">
        <v>184587.93</v>
      </c>
      <c r="G7" s="321">
        <f t="shared" si="0"/>
        <v>4241677132</v>
      </c>
      <c r="H7" s="303"/>
      <c r="I7" s="303"/>
      <c r="J7" s="297" t="s">
        <v>115</v>
      </c>
      <c r="K7" s="297"/>
    </row>
    <row r="8" spans="1:11" s="299" customFormat="1">
      <c r="A8" s="418">
        <v>44232</v>
      </c>
      <c r="B8" s="320"/>
      <c r="C8" s="297" t="s">
        <v>128</v>
      </c>
      <c r="D8" s="297" t="s">
        <v>932</v>
      </c>
      <c r="E8" s="463" t="s">
        <v>117</v>
      </c>
      <c r="F8" s="301">
        <v>763594</v>
      </c>
      <c r="G8" s="321">
        <f t="shared" si="0"/>
        <v>17546755132</v>
      </c>
      <c r="H8" s="303"/>
      <c r="I8" s="303"/>
      <c r="J8" s="297" t="s">
        <v>115</v>
      </c>
      <c r="K8" s="297"/>
    </row>
    <row r="9" spans="1:11" s="299" customFormat="1">
      <c r="A9" s="418">
        <v>44232</v>
      </c>
      <c r="B9" s="320"/>
      <c r="C9" s="297" t="s">
        <v>127</v>
      </c>
      <c r="D9" s="297" t="s">
        <v>932</v>
      </c>
      <c r="E9" s="463" t="s">
        <v>117</v>
      </c>
      <c r="F9" s="301">
        <v>1568789.9200000002</v>
      </c>
      <c r="G9" s="321">
        <f t="shared" si="0"/>
        <v>36049487790</v>
      </c>
      <c r="H9" s="303"/>
      <c r="I9" s="303"/>
      <c r="J9" s="297" t="s">
        <v>115</v>
      </c>
      <c r="K9" s="297"/>
    </row>
    <row r="10" spans="1:11" s="299" customFormat="1">
      <c r="A10" s="418">
        <v>44246</v>
      </c>
      <c r="B10" s="320"/>
      <c r="C10" s="297" t="s">
        <v>128</v>
      </c>
      <c r="D10" s="297" t="s">
        <v>932</v>
      </c>
      <c r="E10" s="463" t="s">
        <v>117</v>
      </c>
      <c r="F10" s="301">
        <v>2158126.2000000002</v>
      </c>
      <c r="G10" s="321">
        <f t="shared" si="0"/>
        <v>49591945426</v>
      </c>
      <c r="H10" s="303"/>
      <c r="I10" s="303"/>
      <c r="J10" s="297" t="s">
        <v>115</v>
      </c>
      <c r="K10" s="297"/>
    </row>
    <row r="11" spans="1:11" s="299" customFormat="1">
      <c r="A11" s="418">
        <v>44246</v>
      </c>
      <c r="B11" s="320"/>
      <c r="C11" s="297" t="s">
        <v>127</v>
      </c>
      <c r="D11" s="297" t="s">
        <v>932</v>
      </c>
      <c r="E11" s="463" t="s">
        <v>117</v>
      </c>
      <c r="F11" s="301">
        <v>3403485.48</v>
      </c>
      <c r="G11" s="321">
        <f t="shared" si="0"/>
        <v>78209266066</v>
      </c>
      <c r="H11" s="303"/>
      <c r="I11" s="303"/>
      <c r="J11" s="297" t="s">
        <v>115</v>
      </c>
      <c r="K11" s="297"/>
    </row>
    <row r="12" spans="1:11" s="299" customFormat="1">
      <c r="A12" s="418">
        <v>44253</v>
      </c>
      <c r="B12" s="320"/>
      <c r="C12" s="297" t="s">
        <v>503</v>
      </c>
      <c r="D12" s="297" t="s">
        <v>932</v>
      </c>
      <c r="E12" s="463" t="s">
        <v>117</v>
      </c>
      <c r="F12" s="301">
        <v>309855.73</v>
      </c>
      <c r="G12" s="321">
        <f t="shared" si="0"/>
        <v>7120227006</v>
      </c>
      <c r="H12" s="303"/>
      <c r="I12" s="303"/>
      <c r="J12" s="297" t="s">
        <v>115</v>
      </c>
      <c r="K12" s="297"/>
    </row>
    <row r="13" spans="1:11" s="299" customFormat="1">
      <c r="A13" s="418">
        <v>44249</v>
      </c>
      <c r="B13" s="320"/>
      <c r="C13" s="297" t="s">
        <v>667</v>
      </c>
      <c r="D13" s="297" t="s">
        <v>932</v>
      </c>
      <c r="E13" s="463" t="s">
        <v>117</v>
      </c>
      <c r="F13" s="301">
        <v>538027.73</v>
      </c>
      <c r="G13" s="321">
        <f t="shared" si="0"/>
        <v>12363429823</v>
      </c>
      <c r="H13" s="303"/>
      <c r="I13" s="303"/>
      <c r="J13" s="297" t="s">
        <v>115</v>
      </c>
      <c r="K13" s="297"/>
    </row>
    <row r="14" spans="1:11" s="299" customFormat="1">
      <c r="A14" s="418">
        <v>44246</v>
      </c>
      <c r="B14" s="320"/>
      <c r="C14" s="297" t="s">
        <v>639</v>
      </c>
      <c r="D14" s="297" t="s">
        <v>932</v>
      </c>
      <c r="E14" s="463" t="s">
        <v>117</v>
      </c>
      <c r="F14" s="301">
        <v>76347.73</v>
      </c>
      <c r="G14" s="321">
        <f t="shared" si="0"/>
        <v>1754407346</v>
      </c>
      <c r="H14" s="303"/>
      <c r="I14" s="303"/>
      <c r="J14" s="297" t="s">
        <v>115</v>
      </c>
      <c r="K14" s="297"/>
    </row>
    <row r="15" spans="1:11" s="299" customFormat="1">
      <c r="A15" s="418">
        <v>44249</v>
      </c>
      <c r="B15" s="320"/>
      <c r="C15" s="297" t="s">
        <v>933</v>
      </c>
      <c r="D15" s="297" t="s">
        <v>932</v>
      </c>
      <c r="E15" s="463" t="s">
        <v>117</v>
      </c>
      <c r="F15" s="301">
        <v>313982.73</v>
      </c>
      <c r="G15" s="321">
        <f t="shared" si="0"/>
        <v>7215062034</v>
      </c>
      <c r="H15" s="303"/>
      <c r="I15" s="303"/>
      <c r="J15" s="297" t="s">
        <v>115</v>
      </c>
      <c r="K15" s="297"/>
    </row>
    <row r="16" spans="1:11" s="299" customFormat="1">
      <c r="A16" s="418">
        <v>44246</v>
      </c>
      <c r="B16" s="320"/>
      <c r="C16" s="297" t="s">
        <v>686</v>
      </c>
      <c r="D16" s="297" t="s">
        <v>932</v>
      </c>
      <c r="E16" s="463" t="s">
        <v>117</v>
      </c>
      <c r="F16" s="301">
        <v>4380.45</v>
      </c>
      <c r="G16" s="321">
        <f t="shared" si="0"/>
        <v>100659098</v>
      </c>
      <c r="H16" s="303"/>
      <c r="I16" s="303"/>
      <c r="J16" s="297" t="s">
        <v>115</v>
      </c>
      <c r="K16" s="297"/>
    </row>
    <row r="17" spans="1:11" s="299" customFormat="1">
      <c r="A17" s="418">
        <v>44235</v>
      </c>
      <c r="B17" s="320"/>
      <c r="C17" s="297" t="s">
        <v>616</v>
      </c>
      <c r="D17" s="297" t="s">
        <v>932</v>
      </c>
      <c r="E17" s="463" t="s">
        <v>96</v>
      </c>
      <c r="F17" s="301"/>
      <c r="G17" s="301">
        <v>13909000</v>
      </c>
      <c r="H17" s="303"/>
      <c r="I17" s="303"/>
      <c r="J17" s="297" t="s">
        <v>114</v>
      </c>
      <c r="K17" s="297"/>
    </row>
    <row r="18" spans="1:11" s="299" customFormat="1">
      <c r="A18" s="418">
        <v>44228</v>
      </c>
      <c r="B18" s="320"/>
      <c r="C18" s="297" t="s">
        <v>494</v>
      </c>
      <c r="D18" s="297" t="s">
        <v>702</v>
      </c>
      <c r="E18" s="463" t="s">
        <v>117</v>
      </c>
      <c r="F18" s="301">
        <v>1563682.73</v>
      </c>
      <c r="G18" s="321">
        <f t="shared" si="0"/>
        <v>35932128811</v>
      </c>
      <c r="H18" s="303"/>
      <c r="I18" s="303"/>
      <c r="J18" s="297" t="s">
        <v>115</v>
      </c>
      <c r="K18" s="297"/>
    </row>
    <row r="19" spans="1:11" s="299" customFormat="1">
      <c r="A19" s="418">
        <v>44229</v>
      </c>
      <c r="B19" s="320"/>
      <c r="C19" s="297" t="s">
        <v>463</v>
      </c>
      <c r="D19" s="297" t="s">
        <v>702</v>
      </c>
      <c r="E19" s="463" t="s">
        <v>117</v>
      </c>
      <c r="F19" s="301">
        <v>266611.33</v>
      </c>
      <c r="G19" s="321">
        <f t="shared" si="0"/>
        <v>6126506655</v>
      </c>
      <c r="H19" s="303"/>
      <c r="I19" s="303"/>
      <c r="J19" s="297" t="s">
        <v>115</v>
      </c>
      <c r="K19" s="297"/>
    </row>
    <row r="20" spans="1:11" s="299" customFormat="1">
      <c r="A20" s="418">
        <v>44228</v>
      </c>
      <c r="B20" s="320"/>
      <c r="C20" s="297" t="s">
        <v>432</v>
      </c>
      <c r="D20" s="297" t="s">
        <v>934</v>
      </c>
      <c r="E20" s="297" t="s">
        <v>17</v>
      </c>
      <c r="F20" s="301"/>
      <c r="G20" s="321">
        <v>14904</v>
      </c>
      <c r="H20" s="303"/>
      <c r="I20" s="303"/>
      <c r="J20" s="297" t="s">
        <v>114</v>
      </c>
      <c r="K20" s="297"/>
    </row>
    <row r="21" spans="1:11" s="299" customFormat="1">
      <c r="A21" s="418">
        <v>44251</v>
      </c>
      <c r="B21" s="320"/>
      <c r="C21" s="297" t="s">
        <v>1001</v>
      </c>
      <c r="D21" s="297" t="s">
        <v>1002</v>
      </c>
      <c r="E21" s="297"/>
      <c r="F21" s="321">
        <v>2997142.24</v>
      </c>
      <c r="G21" s="321">
        <f t="shared" si="0"/>
        <v>68871836317</v>
      </c>
      <c r="H21" s="303"/>
      <c r="I21" s="303"/>
      <c r="J21" s="297" t="s">
        <v>115</v>
      </c>
      <c r="K21" s="297"/>
    </row>
    <row r="22" spans="1:11" s="299" customFormat="1">
      <c r="A22" s="418">
        <v>44247</v>
      </c>
      <c r="B22" s="320"/>
      <c r="C22" s="297" t="s">
        <v>430</v>
      </c>
      <c r="D22" s="297" t="s">
        <v>934</v>
      </c>
      <c r="E22" s="297" t="s">
        <v>17</v>
      </c>
      <c r="F22" s="301"/>
      <c r="G22" s="321">
        <v>151507</v>
      </c>
      <c r="H22" s="303"/>
      <c r="I22" s="303"/>
      <c r="J22" s="297" t="s">
        <v>114</v>
      </c>
      <c r="K22" s="297"/>
    </row>
    <row r="23" spans="1:11" s="299" customFormat="1">
      <c r="A23" s="418">
        <v>44247</v>
      </c>
      <c r="B23" s="320"/>
      <c r="C23" s="297" t="s">
        <v>131</v>
      </c>
      <c r="D23" s="297" t="s">
        <v>934</v>
      </c>
      <c r="E23" s="297" t="s">
        <v>17</v>
      </c>
      <c r="F23" s="301"/>
      <c r="G23" s="321">
        <v>121765</v>
      </c>
      <c r="H23" s="303"/>
      <c r="I23" s="303"/>
      <c r="J23" s="297" t="s">
        <v>114</v>
      </c>
      <c r="K23" s="297"/>
    </row>
    <row r="24" spans="1:11" s="299" customFormat="1">
      <c r="A24" s="418">
        <v>44253</v>
      </c>
      <c r="B24" s="320"/>
      <c r="C24" s="297" t="s">
        <v>431</v>
      </c>
      <c r="D24" s="297" t="s">
        <v>934</v>
      </c>
      <c r="E24" s="297" t="s">
        <v>17</v>
      </c>
      <c r="F24" s="301"/>
      <c r="G24" s="321">
        <v>22911</v>
      </c>
      <c r="H24" s="303"/>
      <c r="I24" s="303"/>
      <c r="J24" s="297" t="s">
        <v>114</v>
      </c>
      <c r="K24" s="297"/>
    </row>
    <row r="25" spans="1:11" s="299" customFormat="1">
      <c r="A25" s="418">
        <v>44254</v>
      </c>
      <c r="B25" s="320"/>
      <c r="C25" s="297" t="s">
        <v>256</v>
      </c>
      <c r="D25" s="297" t="s">
        <v>934</v>
      </c>
      <c r="E25" s="297" t="s">
        <v>17</v>
      </c>
      <c r="F25" s="301"/>
      <c r="G25" s="321">
        <v>3400</v>
      </c>
      <c r="H25" s="303"/>
      <c r="I25" s="303"/>
      <c r="J25" s="297" t="s">
        <v>114</v>
      </c>
      <c r="K25" s="297"/>
    </row>
    <row r="26" spans="1:11" s="299" customFormat="1">
      <c r="A26" s="418">
        <v>44253</v>
      </c>
      <c r="B26" s="320"/>
      <c r="C26" s="297" t="s">
        <v>619</v>
      </c>
      <c r="D26" s="297" t="s">
        <v>1003</v>
      </c>
      <c r="E26" s="463" t="s">
        <v>18</v>
      </c>
      <c r="F26" s="301"/>
      <c r="G26" s="321">
        <v>890000</v>
      </c>
      <c r="H26" s="303"/>
      <c r="I26" s="303"/>
      <c r="J26" s="297" t="s">
        <v>114</v>
      </c>
      <c r="K26" s="297"/>
    </row>
    <row r="27" spans="1:11" s="299" customFormat="1">
      <c r="A27" s="418">
        <v>44245</v>
      </c>
      <c r="B27" s="320"/>
      <c r="C27" s="297" t="s">
        <v>267</v>
      </c>
      <c r="D27" s="297" t="s">
        <v>935</v>
      </c>
      <c r="E27" s="297" t="s">
        <v>161</v>
      </c>
      <c r="F27" s="301"/>
      <c r="G27" s="321">
        <v>4579000000</v>
      </c>
      <c r="H27" s="303"/>
      <c r="I27" s="303"/>
      <c r="J27" s="297" t="s">
        <v>114</v>
      </c>
      <c r="K27" s="297"/>
    </row>
    <row r="28" spans="1:11" s="299" customFormat="1">
      <c r="A28" s="418">
        <v>44245</v>
      </c>
      <c r="B28" s="320"/>
      <c r="C28" s="297" t="s">
        <v>267</v>
      </c>
      <c r="D28" s="297" t="s">
        <v>693</v>
      </c>
      <c r="E28" s="297" t="s">
        <v>161</v>
      </c>
      <c r="F28" s="301"/>
      <c r="G28" s="321">
        <v>6867000000</v>
      </c>
      <c r="H28" s="303"/>
      <c r="I28" s="303"/>
      <c r="J28" s="297" t="s">
        <v>114</v>
      </c>
      <c r="K28" s="297"/>
    </row>
    <row r="29" spans="1:11" s="299" customFormat="1">
      <c r="A29" s="418">
        <v>44251</v>
      </c>
      <c r="B29" s="320"/>
      <c r="C29" s="297" t="s">
        <v>542</v>
      </c>
      <c r="D29" s="297" t="s">
        <v>1004</v>
      </c>
      <c r="E29" s="297" t="s">
        <v>161</v>
      </c>
      <c r="F29" s="301"/>
      <c r="G29" s="321">
        <v>16496000</v>
      </c>
      <c r="H29" s="303"/>
      <c r="I29" s="303"/>
      <c r="J29" s="297" t="s">
        <v>114</v>
      </c>
      <c r="K29" s="297"/>
    </row>
    <row r="30" spans="1:11" s="299" customFormat="1">
      <c r="A30" s="418">
        <v>44235</v>
      </c>
      <c r="B30" s="320"/>
      <c r="C30" s="297" t="s">
        <v>539</v>
      </c>
      <c r="D30" s="297" t="s">
        <v>1005</v>
      </c>
      <c r="E30" s="463" t="s">
        <v>174</v>
      </c>
      <c r="F30" s="321">
        <v>90.82</v>
      </c>
      <c r="G30" s="321">
        <f t="shared" ref="G30" si="2">+ROUND(F30*$I$2,0)</f>
        <v>2086968</v>
      </c>
      <c r="H30" s="303"/>
      <c r="I30" s="303"/>
      <c r="J30" s="297" t="s">
        <v>115</v>
      </c>
      <c r="K30" s="297"/>
    </row>
    <row r="31" spans="1:11" s="299" customFormat="1">
      <c r="A31" s="418">
        <v>44228</v>
      </c>
      <c r="B31" s="320"/>
      <c r="C31" s="297" t="s">
        <v>267</v>
      </c>
      <c r="D31" s="297" t="s">
        <v>693</v>
      </c>
      <c r="E31" s="297" t="s">
        <v>161</v>
      </c>
      <c r="F31" s="301"/>
      <c r="G31" s="321">
        <v>10320750000</v>
      </c>
      <c r="H31" s="303"/>
      <c r="I31" s="303"/>
      <c r="J31" s="297" t="s">
        <v>114</v>
      </c>
      <c r="K31" s="297"/>
    </row>
    <row r="32" spans="1:11" s="299" customFormat="1">
      <c r="A32" s="418">
        <v>44229</v>
      </c>
      <c r="B32" s="320"/>
      <c r="C32" s="297" t="s">
        <v>267</v>
      </c>
      <c r="D32" s="297" t="s">
        <v>935</v>
      </c>
      <c r="E32" s="297" t="s">
        <v>161</v>
      </c>
      <c r="F32" s="301"/>
      <c r="G32" s="321">
        <v>10311750000</v>
      </c>
      <c r="H32" s="303"/>
      <c r="I32" s="303"/>
      <c r="J32" s="297" t="s">
        <v>114</v>
      </c>
      <c r="K32" s="297"/>
    </row>
    <row r="33" spans="1:11" s="299" customFormat="1">
      <c r="A33" s="418">
        <v>44251</v>
      </c>
      <c r="B33" s="320"/>
      <c r="C33" s="297" t="s">
        <v>267</v>
      </c>
      <c r="D33" s="297" t="s">
        <v>693</v>
      </c>
      <c r="E33" s="297" t="s">
        <v>161</v>
      </c>
      <c r="F33" s="301"/>
      <c r="G33" s="321">
        <v>11460000000</v>
      </c>
      <c r="H33" s="303"/>
      <c r="I33" s="303"/>
      <c r="J33" s="297" t="s">
        <v>114</v>
      </c>
      <c r="K33" s="297"/>
    </row>
    <row r="34" spans="1:11" s="299" customFormat="1">
      <c r="A34" s="418">
        <v>44230</v>
      </c>
      <c r="B34" s="320"/>
      <c r="C34" s="297" t="s">
        <v>195</v>
      </c>
      <c r="D34" s="297" t="s">
        <v>936</v>
      </c>
      <c r="E34" s="463" t="s">
        <v>15</v>
      </c>
      <c r="F34" s="321">
        <v>12000000</v>
      </c>
      <c r="G34" s="321">
        <f t="shared" ref="G34" si="3">+ROUND(F34*$I$2,0)</f>
        <v>275750021063</v>
      </c>
      <c r="H34" s="303"/>
      <c r="I34" s="303"/>
      <c r="J34" s="297" t="s">
        <v>115</v>
      </c>
      <c r="K34" s="297"/>
    </row>
    <row r="35" spans="1:11" s="299" customFormat="1">
      <c r="A35" s="418">
        <v>44253</v>
      </c>
      <c r="B35" s="320"/>
      <c r="C35" s="297" t="s">
        <v>267</v>
      </c>
      <c r="D35" s="297" t="s">
        <v>626</v>
      </c>
      <c r="E35" s="297"/>
      <c r="F35" s="301"/>
      <c r="G35" s="321">
        <v>23590000</v>
      </c>
      <c r="H35" s="303"/>
      <c r="I35" s="303"/>
      <c r="J35" s="297" t="s">
        <v>114</v>
      </c>
      <c r="K35" s="297"/>
    </row>
    <row r="36" spans="1:11" s="299" customFormat="1">
      <c r="A36" s="418">
        <v>44235</v>
      </c>
      <c r="B36" s="320"/>
      <c r="C36" s="297" t="s">
        <v>219</v>
      </c>
      <c r="D36" s="297" t="s">
        <v>961</v>
      </c>
      <c r="E36" s="297" t="s">
        <v>19</v>
      </c>
      <c r="F36" s="301"/>
      <c r="G36" s="321"/>
      <c r="H36" s="301"/>
      <c r="I36" s="321">
        <v>5530668990</v>
      </c>
      <c r="J36" s="297" t="s">
        <v>114</v>
      </c>
      <c r="K36" s="297"/>
    </row>
    <row r="37" spans="1:11" s="299" customFormat="1">
      <c r="A37" s="418">
        <v>44236</v>
      </c>
      <c r="B37" s="320"/>
      <c r="C37" s="297" t="s">
        <v>219</v>
      </c>
      <c r="D37" s="297" t="s">
        <v>961</v>
      </c>
      <c r="E37" s="297" t="s">
        <v>19</v>
      </c>
      <c r="F37" s="301"/>
      <c r="G37" s="321"/>
      <c r="H37" s="301"/>
      <c r="I37" s="321">
        <v>1062139</v>
      </c>
      <c r="J37" s="297" t="s">
        <v>114</v>
      </c>
      <c r="K37" s="297"/>
    </row>
    <row r="38" spans="1:11" s="299" customFormat="1">
      <c r="A38" s="418">
        <v>44235</v>
      </c>
      <c r="B38" s="320"/>
      <c r="C38" s="297" t="s">
        <v>219</v>
      </c>
      <c r="D38" s="297" t="s">
        <v>966</v>
      </c>
      <c r="E38" s="297" t="s">
        <v>19</v>
      </c>
      <c r="F38" s="301"/>
      <c r="G38" s="321"/>
      <c r="H38" s="301"/>
      <c r="I38" s="321">
        <v>2479193000</v>
      </c>
      <c r="J38" s="297" t="s">
        <v>114</v>
      </c>
      <c r="K38" s="297"/>
    </row>
    <row r="39" spans="1:11" s="299" customFormat="1">
      <c r="A39" s="418">
        <v>44235</v>
      </c>
      <c r="B39" s="320"/>
      <c r="C39" s="297" t="s">
        <v>219</v>
      </c>
      <c r="D39" s="297" t="s">
        <v>961</v>
      </c>
      <c r="E39" s="297" t="s">
        <v>19</v>
      </c>
      <c r="F39" s="301"/>
      <c r="G39" s="321"/>
      <c r="H39" s="301"/>
      <c r="I39" s="321">
        <v>1625617</v>
      </c>
      <c r="J39" s="297" t="s">
        <v>114</v>
      </c>
      <c r="K39" s="297"/>
    </row>
    <row r="40" spans="1:11" s="299" customFormat="1">
      <c r="A40" s="418">
        <v>44235</v>
      </c>
      <c r="B40" s="320"/>
      <c r="C40" s="297" t="s">
        <v>219</v>
      </c>
      <c r="D40" s="297" t="s">
        <v>986</v>
      </c>
      <c r="E40" s="297" t="s">
        <v>19</v>
      </c>
      <c r="F40" s="301"/>
      <c r="G40" s="321"/>
      <c r="H40" s="301"/>
      <c r="I40" s="321">
        <v>82456480</v>
      </c>
      <c r="J40" s="297" t="s">
        <v>114</v>
      </c>
      <c r="K40" s="297"/>
    </row>
    <row r="41" spans="1:11" s="299" customFormat="1">
      <c r="A41" s="418">
        <v>44235</v>
      </c>
      <c r="B41" s="320"/>
      <c r="C41" s="297" t="s">
        <v>219</v>
      </c>
      <c r="D41" s="297" t="s">
        <v>966</v>
      </c>
      <c r="E41" s="297" t="s">
        <v>19</v>
      </c>
      <c r="F41" s="301"/>
      <c r="G41" s="321"/>
      <c r="H41" s="301"/>
      <c r="I41" s="321">
        <v>10353280</v>
      </c>
      <c r="J41" s="297" t="s">
        <v>114</v>
      </c>
      <c r="K41" s="297"/>
    </row>
    <row r="42" spans="1:11" s="299" customFormat="1">
      <c r="A42" s="418">
        <v>44235</v>
      </c>
      <c r="B42" s="320"/>
      <c r="C42" s="297" t="s">
        <v>219</v>
      </c>
      <c r="D42" s="297" t="s">
        <v>1006</v>
      </c>
      <c r="E42" s="297" t="s">
        <v>19</v>
      </c>
      <c r="F42" s="301"/>
      <c r="G42" s="321"/>
      <c r="H42" s="301"/>
      <c r="I42" s="321">
        <v>88584925</v>
      </c>
      <c r="J42" s="297" t="s">
        <v>114</v>
      </c>
      <c r="K42" s="297"/>
    </row>
    <row r="43" spans="1:11" s="299" customFormat="1">
      <c r="A43" s="418">
        <v>44235</v>
      </c>
      <c r="B43" s="320"/>
      <c r="C43" s="297" t="s">
        <v>219</v>
      </c>
      <c r="D43" s="297" t="s">
        <v>1006</v>
      </c>
      <c r="E43" s="297" t="s">
        <v>19</v>
      </c>
      <c r="F43" s="301"/>
      <c r="G43" s="321"/>
      <c r="H43" s="301"/>
      <c r="I43" s="321">
        <v>88584925</v>
      </c>
      <c r="J43" s="297" t="s">
        <v>114</v>
      </c>
      <c r="K43" s="297"/>
    </row>
    <row r="44" spans="1:11" s="299" customFormat="1">
      <c r="A44" s="418">
        <v>44235</v>
      </c>
      <c r="B44" s="320"/>
      <c r="C44" s="297" t="s">
        <v>219</v>
      </c>
      <c r="D44" s="297" t="s">
        <v>1006</v>
      </c>
      <c r="E44" s="297" t="s">
        <v>19</v>
      </c>
      <c r="F44" s="301"/>
      <c r="G44" s="321"/>
      <c r="H44" s="301"/>
      <c r="I44" s="321">
        <v>62394800</v>
      </c>
      <c r="J44" s="297" t="s">
        <v>114</v>
      </c>
      <c r="K44" s="297"/>
    </row>
    <row r="45" spans="1:11" s="299" customFormat="1">
      <c r="A45" s="418">
        <v>44235</v>
      </c>
      <c r="B45" s="320"/>
      <c r="C45" s="297" t="s">
        <v>219</v>
      </c>
      <c r="D45" s="297" t="s">
        <v>1006</v>
      </c>
      <c r="E45" s="297" t="s">
        <v>19</v>
      </c>
      <c r="F45" s="301"/>
      <c r="G45" s="321"/>
      <c r="H45" s="301"/>
      <c r="I45" s="321">
        <v>88584925</v>
      </c>
      <c r="J45" s="297" t="s">
        <v>114</v>
      </c>
      <c r="K45" s="297"/>
    </row>
    <row r="46" spans="1:11" s="299" customFormat="1">
      <c r="A46" s="418">
        <v>44235</v>
      </c>
      <c r="B46" s="320"/>
      <c r="C46" s="297" t="s">
        <v>219</v>
      </c>
      <c r="D46" s="297" t="s">
        <v>1007</v>
      </c>
      <c r="E46" s="297" t="s">
        <v>19</v>
      </c>
      <c r="F46" s="321"/>
      <c r="G46" s="321"/>
      <c r="H46" s="321">
        <v>27298</v>
      </c>
      <c r="I46" s="298">
        <f t="shared" ref="I46:I47" si="4">+ROUND(H46*$K$2,0)</f>
        <v>627345889</v>
      </c>
      <c r="J46" s="297" t="s">
        <v>115</v>
      </c>
      <c r="K46" s="297"/>
    </row>
    <row r="47" spans="1:11" s="299" customFormat="1">
      <c r="A47" s="418">
        <v>44236</v>
      </c>
      <c r="B47" s="320"/>
      <c r="C47" s="297" t="s">
        <v>219</v>
      </c>
      <c r="D47" s="297" t="s">
        <v>1006</v>
      </c>
      <c r="E47" s="297" t="s">
        <v>19</v>
      </c>
      <c r="F47" s="321"/>
      <c r="G47" s="321"/>
      <c r="H47" s="321">
        <v>4704</v>
      </c>
      <c r="I47" s="298">
        <f t="shared" si="4"/>
        <v>108104442</v>
      </c>
      <c r="J47" s="297" t="s">
        <v>115</v>
      </c>
      <c r="K47" s="297"/>
    </row>
    <row r="48" spans="1:11" s="299" customFormat="1">
      <c r="A48" s="418">
        <v>44246</v>
      </c>
      <c r="B48" s="320"/>
      <c r="C48" s="297" t="s">
        <v>219</v>
      </c>
      <c r="D48" s="297" t="s">
        <v>987</v>
      </c>
      <c r="E48" s="297" t="s">
        <v>19</v>
      </c>
      <c r="F48" s="321"/>
      <c r="G48" s="321"/>
      <c r="H48" s="321">
        <v>26751</v>
      </c>
      <c r="I48" s="298">
        <f>+ROUND(H48*$K$2,0)</f>
        <v>614775071</v>
      </c>
      <c r="J48" s="297" t="s">
        <v>115</v>
      </c>
      <c r="K48" s="297"/>
    </row>
    <row r="49" spans="1:11" s="299" customFormat="1">
      <c r="A49" s="418">
        <v>44246</v>
      </c>
      <c r="B49" s="320"/>
      <c r="C49" s="297" t="s">
        <v>219</v>
      </c>
      <c r="D49" s="297" t="s">
        <v>987</v>
      </c>
      <c r="E49" s="297" t="s">
        <v>19</v>
      </c>
      <c r="F49" s="301"/>
      <c r="G49" s="321"/>
      <c r="H49" s="301"/>
      <c r="I49" s="321">
        <v>508480700</v>
      </c>
      <c r="J49" s="297" t="s">
        <v>114</v>
      </c>
      <c r="K49" s="297"/>
    </row>
    <row r="50" spans="1:11" s="299" customFormat="1">
      <c r="A50" s="418">
        <v>44246</v>
      </c>
      <c r="B50" s="320"/>
      <c r="C50" s="297" t="s">
        <v>219</v>
      </c>
      <c r="D50" s="297" t="s">
        <v>988</v>
      </c>
      <c r="E50" s="297" t="s">
        <v>19</v>
      </c>
      <c r="F50" s="301"/>
      <c r="G50" s="321"/>
      <c r="H50" s="301"/>
      <c r="I50" s="321">
        <v>20387534</v>
      </c>
      <c r="J50" s="297" t="s">
        <v>114</v>
      </c>
      <c r="K50" s="297"/>
    </row>
    <row r="51" spans="1:11" s="299" customFormat="1">
      <c r="A51" s="418">
        <v>44246</v>
      </c>
      <c r="B51" s="320"/>
      <c r="C51" s="297" t="s">
        <v>219</v>
      </c>
      <c r="D51" s="297" t="s">
        <v>1008</v>
      </c>
      <c r="E51" s="297" t="s">
        <v>19</v>
      </c>
      <c r="F51" s="301"/>
      <c r="G51" s="321"/>
      <c r="H51" s="301"/>
      <c r="I51" s="321">
        <v>1878400978</v>
      </c>
      <c r="J51" s="297" t="s">
        <v>114</v>
      </c>
      <c r="K51" s="297"/>
    </row>
    <row r="52" spans="1:11" s="299" customFormat="1">
      <c r="A52" s="418">
        <v>44244</v>
      </c>
      <c r="B52" s="320"/>
      <c r="C52" s="297" t="s">
        <v>131</v>
      </c>
      <c r="D52" s="297" t="s">
        <v>652</v>
      </c>
      <c r="E52" s="297" t="s">
        <v>20</v>
      </c>
      <c r="F52" s="301"/>
      <c r="G52" s="321"/>
      <c r="H52" s="303"/>
      <c r="I52" s="303">
        <v>21440500</v>
      </c>
      <c r="J52" s="297" t="s">
        <v>114</v>
      </c>
      <c r="K52" s="297"/>
    </row>
    <row r="53" spans="1:11" s="299" customFormat="1">
      <c r="A53" s="418">
        <v>44244</v>
      </c>
      <c r="B53" s="320"/>
      <c r="C53" s="297" t="s">
        <v>131</v>
      </c>
      <c r="D53" s="297" t="s">
        <v>682</v>
      </c>
      <c r="E53" s="297" t="s">
        <v>20</v>
      </c>
      <c r="F53" s="301"/>
      <c r="G53" s="321"/>
      <c r="H53" s="303"/>
      <c r="I53" s="303">
        <v>13853100</v>
      </c>
      <c r="J53" s="297" t="s">
        <v>114</v>
      </c>
      <c r="K53" s="297"/>
    </row>
    <row r="54" spans="1:11" s="299" customFormat="1">
      <c r="A54" s="418">
        <v>44244</v>
      </c>
      <c r="B54" s="320"/>
      <c r="C54" s="297" t="s">
        <v>131</v>
      </c>
      <c r="D54" s="297" t="s">
        <v>631</v>
      </c>
      <c r="E54" s="297" t="s">
        <v>20</v>
      </c>
      <c r="F54" s="301"/>
      <c r="G54" s="321"/>
      <c r="H54" s="303"/>
      <c r="I54" s="303">
        <v>27316224</v>
      </c>
      <c r="J54" s="297" t="s">
        <v>114</v>
      </c>
      <c r="K54" s="297"/>
    </row>
    <row r="55" spans="1:11" s="299" customFormat="1">
      <c r="A55" s="418">
        <v>44244</v>
      </c>
      <c r="B55" s="320"/>
      <c r="C55" s="297" t="s">
        <v>131</v>
      </c>
      <c r="D55" s="297" t="s">
        <v>632</v>
      </c>
      <c r="E55" s="297" t="s">
        <v>20</v>
      </c>
      <c r="F55" s="301"/>
      <c r="G55" s="321"/>
      <c r="H55" s="303"/>
      <c r="I55" s="303">
        <v>5747000</v>
      </c>
      <c r="J55" s="297" t="s">
        <v>114</v>
      </c>
      <c r="K55" s="297"/>
    </row>
    <row r="56" spans="1:11" s="299" customFormat="1">
      <c r="A56" s="418">
        <v>44244</v>
      </c>
      <c r="B56" s="320"/>
      <c r="C56" s="297" t="s">
        <v>131</v>
      </c>
      <c r="D56" s="297" t="s">
        <v>651</v>
      </c>
      <c r="E56" s="297" t="s">
        <v>20</v>
      </c>
      <c r="F56" s="301"/>
      <c r="G56" s="321"/>
      <c r="H56" s="303"/>
      <c r="I56" s="303">
        <v>9808000</v>
      </c>
      <c r="J56" s="297" t="s">
        <v>114</v>
      </c>
      <c r="K56" s="297"/>
    </row>
    <row r="57" spans="1:11" s="299" customFormat="1">
      <c r="A57" s="418">
        <v>44244</v>
      </c>
      <c r="B57" s="320"/>
      <c r="C57" s="297" t="s">
        <v>131</v>
      </c>
      <c r="D57" s="297" t="s">
        <v>644</v>
      </c>
      <c r="E57" s="297" t="s">
        <v>20</v>
      </c>
      <c r="F57" s="301"/>
      <c r="G57" s="321"/>
      <c r="H57" s="303"/>
      <c r="I57" s="303">
        <v>4953300</v>
      </c>
      <c r="J57" s="297" t="s">
        <v>114</v>
      </c>
      <c r="K57" s="297"/>
    </row>
    <row r="58" spans="1:11" s="299" customFormat="1">
      <c r="A58" s="418">
        <v>44244</v>
      </c>
      <c r="B58" s="320"/>
      <c r="C58" s="297" t="s">
        <v>131</v>
      </c>
      <c r="D58" s="297" t="s">
        <v>960</v>
      </c>
      <c r="E58" s="297" t="s">
        <v>20</v>
      </c>
      <c r="F58" s="301"/>
      <c r="G58" s="321"/>
      <c r="H58" s="303"/>
      <c r="I58" s="303">
        <v>3850000</v>
      </c>
      <c r="J58" s="297" t="s">
        <v>114</v>
      </c>
      <c r="K58" s="297"/>
    </row>
    <row r="59" spans="1:11" s="299" customFormat="1">
      <c r="A59" s="418">
        <v>44244</v>
      </c>
      <c r="B59" s="320"/>
      <c r="C59" s="297" t="s">
        <v>131</v>
      </c>
      <c r="D59" s="297" t="s">
        <v>645</v>
      </c>
      <c r="E59" s="297" t="s">
        <v>20</v>
      </c>
      <c r="F59" s="301"/>
      <c r="G59" s="321"/>
      <c r="H59" s="303"/>
      <c r="I59" s="303">
        <v>17506900</v>
      </c>
      <c r="J59" s="297" t="s">
        <v>114</v>
      </c>
      <c r="K59" s="297"/>
    </row>
    <row r="60" spans="1:11" s="299" customFormat="1">
      <c r="A60" s="418">
        <v>44228</v>
      </c>
      <c r="B60" s="320"/>
      <c r="C60" s="297" t="s">
        <v>133</v>
      </c>
      <c r="D60" s="297" t="s">
        <v>687</v>
      </c>
      <c r="E60" s="297" t="s">
        <v>116</v>
      </c>
      <c r="F60" s="301"/>
      <c r="G60" s="321"/>
      <c r="H60" s="303"/>
      <c r="I60" s="303">
        <v>8575439103</v>
      </c>
      <c r="J60" s="297" t="s">
        <v>114</v>
      </c>
      <c r="K60" s="297"/>
    </row>
    <row r="61" spans="1:11" s="299" customFormat="1">
      <c r="A61" s="418">
        <v>44253</v>
      </c>
      <c r="B61" s="320"/>
      <c r="C61" s="297" t="s">
        <v>133</v>
      </c>
      <c r="D61" s="297" t="s">
        <v>706</v>
      </c>
      <c r="E61" s="297" t="s">
        <v>116</v>
      </c>
      <c r="F61" s="301"/>
      <c r="G61" s="321"/>
      <c r="H61" s="303"/>
      <c r="I61" s="303">
        <v>7384402304</v>
      </c>
      <c r="J61" s="297" t="s">
        <v>114</v>
      </c>
      <c r="K61" s="297"/>
    </row>
    <row r="62" spans="1:11" s="299" customFormat="1">
      <c r="A62" s="418">
        <v>44253</v>
      </c>
      <c r="B62" s="320"/>
      <c r="C62" s="297" t="s">
        <v>132</v>
      </c>
      <c r="D62" s="297" t="s">
        <v>965</v>
      </c>
      <c r="E62" s="297" t="s">
        <v>116</v>
      </c>
      <c r="F62" s="301"/>
      <c r="G62" s="321"/>
      <c r="H62" s="303"/>
      <c r="I62" s="303">
        <v>14634226</v>
      </c>
      <c r="J62" s="297" t="s">
        <v>114</v>
      </c>
      <c r="K62" s="297"/>
    </row>
    <row r="63" spans="1:11" s="299" customFormat="1">
      <c r="A63" s="418">
        <v>44253</v>
      </c>
      <c r="B63" s="320"/>
      <c r="C63" s="297" t="s">
        <v>658</v>
      </c>
      <c r="D63" s="297" t="s">
        <v>965</v>
      </c>
      <c r="E63" s="297" t="s">
        <v>116</v>
      </c>
      <c r="F63" s="301"/>
      <c r="G63" s="321"/>
      <c r="H63" s="303"/>
      <c r="I63" s="303">
        <v>10752610</v>
      </c>
      <c r="J63" s="297" t="s">
        <v>114</v>
      </c>
      <c r="K63" s="297"/>
    </row>
    <row r="64" spans="1:11" s="299" customFormat="1">
      <c r="A64" s="418">
        <v>44253</v>
      </c>
      <c r="B64" s="320"/>
      <c r="C64" s="297" t="s">
        <v>531</v>
      </c>
      <c r="D64" s="297" t="s">
        <v>965</v>
      </c>
      <c r="E64" s="297" t="s">
        <v>116</v>
      </c>
      <c r="F64" s="301"/>
      <c r="G64" s="321"/>
      <c r="H64" s="303"/>
      <c r="I64" s="303">
        <v>250210962</v>
      </c>
      <c r="J64" s="297" t="s">
        <v>114</v>
      </c>
      <c r="K64" s="297"/>
    </row>
    <row r="65" spans="1:11" s="299" customFormat="1">
      <c r="A65" s="418">
        <v>44253</v>
      </c>
      <c r="B65" s="320"/>
      <c r="C65" s="297" t="s">
        <v>222</v>
      </c>
      <c r="D65" s="297" t="s">
        <v>965</v>
      </c>
      <c r="E65" s="297" t="s">
        <v>116</v>
      </c>
      <c r="F65" s="301"/>
      <c r="G65" s="321"/>
      <c r="H65" s="303"/>
      <c r="I65" s="303">
        <v>1388400</v>
      </c>
      <c r="J65" s="297" t="s">
        <v>114</v>
      </c>
      <c r="K65" s="297"/>
    </row>
    <row r="66" spans="1:11" s="299" customFormat="1">
      <c r="A66" s="418">
        <v>44246</v>
      </c>
      <c r="B66" s="320"/>
      <c r="C66" s="297" t="s">
        <v>688</v>
      </c>
      <c r="D66" s="297" t="s">
        <v>965</v>
      </c>
      <c r="E66" s="297" t="s">
        <v>116</v>
      </c>
      <c r="F66" s="301"/>
      <c r="G66" s="321"/>
      <c r="H66" s="303"/>
      <c r="I66" s="303">
        <v>14914905</v>
      </c>
      <c r="J66" s="297" t="s">
        <v>114</v>
      </c>
      <c r="K66" s="297"/>
    </row>
    <row r="67" spans="1:11" s="299" customFormat="1">
      <c r="A67" s="418">
        <v>44246</v>
      </c>
      <c r="B67" s="320"/>
      <c r="C67" s="297" t="s">
        <v>201</v>
      </c>
      <c r="D67" s="297" t="s">
        <v>965</v>
      </c>
      <c r="E67" s="297" t="s">
        <v>116</v>
      </c>
      <c r="F67" s="301"/>
      <c r="G67" s="321"/>
      <c r="H67" s="303"/>
      <c r="I67" s="303">
        <v>29201141</v>
      </c>
      <c r="J67" s="297" t="s">
        <v>114</v>
      </c>
      <c r="K67" s="297"/>
    </row>
    <row r="68" spans="1:11" s="299" customFormat="1">
      <c r="A68" s="418">
        <v>44235</v>
      </c>
      <c r="B68" s="320"/>
      <c r="C68" s="297" t="s">
        <v>604</v>
      </c>
      <c r="D68" s="297" t="s">
        <v>937</v>
      </c>
      <c r="E68" s="297" t="s">
        <v>116</v>
      </c>
      <c r="F68" s="301"/>
      <c r="G68" s="321"/>
      <c r="H68" s="303"/>
      <c r="I68" s="303">
        <v>1000000</v>
      </c>
      <c r="J68" s="297" t="s">
        <v>114</v>
      </c>
      <c r="K68" s="297"/>
    </row>
    <row r="69" spans="1:11" s="299" customFormat="1">
      <c r="A69" s="418">
        <v>44253</v>
      </c>
      <c r="B69" s="320"/>
      <c r="C69" s="297" t="s">
        <v>392</v>
      </c>
      <c r="D69" s="297" t="s">
        <v>708</v>
      </c>
      <c r="E69" s="297" t="s">
        <v>116</v>
      </c>
      <c r="F69" s="301"/>
      <c r="G69" s="321"/>
      <c r="H69" s="303"/>
      <c r="I69" s="303">
        <v>22000</v>
      </c>
      <c r="J69" s="297" t="s">
        <v>114</v>
      </c>
      <c r="K69" s="297"/>
    </row>
    <row r="70" spans="1:11" s="299" customFormat="1">
      <c r="A70" s="418">
        <v>44235</v>
      </c>
      <c r="B70" s="320"/>
      <c r="C70" s="297" t="s">
        <v>219</v>
      </c>
      <c r="D70" s="297" t="s">
        <v>938</v>
      </c>
      <c r="E70" s="297" t="s">
        <v>116</v>
      </c>
      <c r="F70" s="301"/>
      <c r="G70" s="321"/>
      <c r="H70" s="303"/>
      <c r="I70" s="303">
        <v>4700000</v>
      </c>
      <c r="J70" s="297" t="s">
        <v>114</v>
      </c>
      <c r="K70" s="297"/>
    </row>
    <row r="71" spans="1:11" s="299" customFormat="1">
      <c r="A71" s="418">
        <v>44235</v>
      </c>
      <c r="B71" s="320"/>
      <c r="C71" s="297" t="s">
        <v>649</v>
      </c>
      <c r="D71" s="297" t="s">
        <v>939</v>
      </c>
      <c r="E71" s="297" t="s">
        <v>116</v>
      </c>
      <c r="F71" s="301"/>
      <c r="G71" s="321"/>
      <c r="H71" s="303"/>
      <c r="I71" s="303">
        <v>270000</v>
      </c>
      <c r="J71" s="297" t="s">
        <v>114</v>
      </c>
      <c r="K71" s="297"/>
    </row>
    <row r="72" spans="1:11" s="299" customFormat="1">
      <c r="A72" s="418">
        <v>44235</v>
      </c>
      <c r="B72" s="320"/>
      <c r="C72" s="297" t="s">
        <v>259</v>
      </c>
      <c r="D72" s="297" t="s">
        <v>939</v>
      </c>
      <c r="E72" s="297" t="s">
        <v>116</v>
      </c>
      <c r="F72" s="301"/>
      <c r="G72" s="321"/>
      <c r="H72" s="303"/>
      <c r="I72" s="303">
        <v>480000</v>
      </c>
      <c r="J72" s="297" t="s">
        <v>114</v>
      </c>
      <c r="K72" s="297"/>
    </row>
    <row r="73" spans="1:11" s="299" customFormat="1">
      <c r="A73" s="418">
        <v>44235</v>
      </c>
      <c r="B73" s="320"/>
      <c r="C73" s="297" t="s">
        <v>258</v>
      </c>
      <c r="D73" s="297" t="s">
        <v>939</v>
      </c>
      <c r="E73" s="297" t="s">
        <v>116</v>
      </c>
      <c r="F73" s="301"/>
      <c r="G73" s="321"/>
      <c r="H73" s="303"/>
      <c r="I73" s="303">
        <v>690000</v>
      </c>
      <c r="J73" s="297" t="s">
        <v>114</v>
      </c>
      <c r="K73" s="297"/>
    </row>
    <row r="74" spans="1:11" s="299" customFormat="1">
      <c r="A74" s="418">
        <v>44253</v>
      </c>
      <c r="B74" s="320"/>
      <c r="C74" s="297" t="s">
        <v>262</v>
      </c>
      <c r="D74" s="297" t="s">
        <v>990</v>
      </c>
      <c r="E74" s="297" t="s">
        <v>116</v>
      </c>
      <c r="F74" s="301"/>
      <c r="G74" s="321"/>
      <c r="H74" s="303"/>
      <c r="I74" s="303">
        <v>1450000</v>
      </c>
      <c r="J74" s="297" t="s">
        <v>114</v>
      </c>
      <c r="K74" s="297"/>
    </row>
    <row r="75" spans="1:11" s="299" customFormat="1">
      <c r="A75" s="418">
        <v>44228</v>
      </c>
      <c r="B75" s="320"/>
      <c r="C75" s="297" t="s">
        <v>459</v>
      </c>
      <c r="D75" s="297" t="s">
        <v>708</v>
      </c>
      <c r="E75" s="297" t="s">
        <v>116</v>
      </c>
      <c r="F75" s="301"/>
      <c r="G75" s="321"/>
      <c r="H75" s="303"/>
      <c r="I75" s="303">
        <v>8800</v>
      </c>
      <c r="J75" s="297" t="s">
        <v>114</v>
      </c>
      <c r="K75" s="297"/>
    </row>
    <row r="76" spans="1:11" s="299" customFormat="1">
      <c r="A76" s="418">
        <v>44228</v>
      </c>
      <c r="B76" s="320"/>
      <c r="C76" s="297" t="s">
        <v>594</v>
      </c>
      <c r="D76" s="297" t="s">
        <v>622</v>
      </c>
      <c r="E76" s="297" t="s">
        <v>116</v>
      </c>
      <c r="F76" s="301"/>
      <c r="G76" s="321"/>
      <c r="H76" s="303"/>
      <c r="I76" s="303">
        <v>181818</v>
      </c>
      <c r="J76" s="297" t="s">
        <v>114</v>
      </c>
      <c r="K76" s="297"/>
    </row>
    <row r="77" spans="1:11" s="299" customFormat="1">
      <c r="A77" s="418">
        <v>44228</v>
      </c>
      <c r="B77" s="320"/>
      <c r="C77" s="297" t="s">
        <v>498</v>
      </c>
      <c r="D77" s="297" t="s">
        <v>996</v>
      </c>
      <c r="E77" s="297" t="s">
        <v>116</v>
      </c>
      <c r="F77" s="301"/>
      <c r="G77" s="321"/>
      <c r="H77" s="303"/>
      <c r="I77" s="303">
        <v>1740000</v>
      </c>
      <c r="J77" s="297" t="s">
        <v>114</v>
      </c>
      <c r="K77" s="297"/>
    </row>
    <row r="78" spans="1:11" s="299" customFormat="1">
      <c r="A78" s="418">
        <v>44229</v>
      </c>
      <c r="B78" s="320"/>
      <c r="C78" s="297" t="s">
        <v>621</v>
      </c>
      <c r="D78" s="297" t="s">
        <v>997</v>
      </c>
      <c r="E78" s="297" t="s">
        <v>116</v>
      </c>
      <c r="F78" s="301"/>
      <c r="G78" s="321"/>
      <c r="H78" s="303">
        <v>2</v>
      </c>
      <c r="I78" s="298">
        <f t="shared" ref="I78:I80" si="5">+ROUND(H78*$K$2,0)</f>
        <v>45963</v>
      </c>
      <c r="J78" s="297" t="s">
        <v>115</v>
      </c>
      <c r="K78" s="297"/>
    </row>
    <row r="79" spans="1:11" s="299" customFormat="1">
      <c r="A79" s="418">
        <v>44229</v>
      </c>
      <c r="B79" s="320"/>
      <c r="C79" s="297" t="s">
        <v>994</v>
      </c>
      <c r="D79" s="297" t="s">
        <v>264</v>
      </c>
      <c r="E79" s="297" t="s">
        <v>116</v>
      </c>
      <c r="F79" s="301"/>
      <c r="G79" s="321"/>
      <c r="H79" s="303">
        <v>223.61</v>
      </c>
      <c r="I79" s="298">
        <f t="shared" si="5"/>
        <v>5138868</v>
      </c>
      <c r="J79" s="297" t="s">
        <v>115</v>
      </c>
      <c r="K79" s="297"/>
    </row>
    <row r="80" spans="1:11" s="299" customFormat="1">
      <c r="A80" s="418">
        <v>44230</v>
      </c>
      <c r="B80" s="320"/>
      <c r="C80" s="297" t="s">
        <v>995</v>
      </c>
      <c r="D80" s="297" t="s">
        <v>998</v>
      </c>
      <c r="E80" s="297" t="s">
        <v>116</v>
      </c>
      <c r="F80" s="301"/>
      <c r="G80" s="321"/>
      <c r="H80" s="303">
        <v>90.91</v>
      </c>
      <c r="I80" s="298">
        <f t="shared" si="5"/>
        <v>2089238</v>
      </c>
      <c r="J80" s="297" t="s">
        <v>115</v>
      </c>
      <c r="K80" s="297"/>
    </row>
    <row r="81" spans="1:11" s="299" customFormat="1">
      <c r="A81" s="418">
        <v>44230</v>
      </c>
      <c r="B81" s="320"/>
      <c r="C81" s="297" t="s">
        <v>498</v>
      </c>
      <c r="D81" s="297" t="s">
        <v>999</v>
      </c>
      <c r="E81" s="297" t="s">
        <v>116</v>
      </c>
      <c r="F81" s="301"/>
      <c r="G81" s="321"/>
      <c r="H81" s="303"/>
      <c r="I81" s="303">
        <v>1600000</v>
      </c>
      <c r="J81" s="297" t="s">
        <v>114</v>
      </c>
      <c r="K81" s="297"/>
    </row>
    <row r="82" spans="1:11" s="299" customFormat="1">
      <c r="A82" s="418">
        <v>44232</v>
      </c>
      <c r="B82" s="320"/>
      <c r="C82" s="297" t="s">
        <v>1009</v>
      </c>
      <c r="D82" s="297" t="s">
        <v>1015</v>
      </c>
      <c r="E82" s="297" t="s">
        <v>116</v>
      </c>
      <c r="F82" s="301"/>
      <c r="G82" s="321"/>
      <c r="H82" s="303"/>
      <c r="I82" s="303">
        <v>5400000</v>
      </c>
      <c r="J82" s="297" t="s">
        <v>114</v>
      </c>
      <c r="K82" s="297"/>
    </row>
    <row r="83" spans="1:11" s="299" customFormat="1">
      <c r="A83" s="418">
        <v>44232</v>
      </c>
      <c r="B83" s="320"/>
      <c r="C83" s="297" t="s">
        <v>593</v>
      </c>
      <c r="D83" s="297" t="s">
        <v>264</v>
      </c>
      <c r="E83" s="297" t="s">
        <v>116</v>
      </c>
      <c r="F83" s="301"/>
      <c r="G83" s="321"/>
      <c r="H83" s="303"/>
      <c r="I83" s="303">
        <v>18182</v>
      </c>
      <c r="J83" s="297" t="s">
        <v>114</v>
      </c>
      <c r="K83" s="297"/>
    </row>
    <row r="84" spans="1:11" s="299" customFormat="1">
      <c r="A84" s="418">
        <v>44232</v>
      </c>
      <c r="B84" s="320"/>
      <c r="C84" s="297" t="s">
        <v>1010</v>
      </c>
      <c r="D84" s="297" t="s">
        <v>1016</v>
      </c>
      <c r="E84" s="297" t="s">
        <v>116</v>
      </c>
      <c r="F84" s="301"/>
      <c r="G84" s="321"/>
      <c r="H84" s="303"/>
      <c r="I84" s="303">
        <v>29500000</v>
      </c>
      <c r="J84" s="297" t="s">
        <v>114</v>
      </c>
      <c r="K84" s="297"/>
    </row>
    <row r="85" spans="1:11" s="299" customFormat="1">
      <c r="A85" s="418">
        <v>44232</v>
      </c>
      <c r="B85" s="320"/>
      <c r="C85" s="297" t="s">
        <v>498</v>
      </c>
      <c r="D85" s="297" t="s">
        <v>1017</v>
      </c>
      <c r="E85" s="297" t="s">
        <v>116</v>
      </c>
      <c r="F85" s="301"/>
      <c r="G85" s="321"/>
      <c r="H85" s="303"/>
      <c r="I85" s="303">
        <v>800000</v>
      </c>
      <c r="J85" s="297" t="s">
        <v>114</v>
      </c>
      <c r="K85" s="297"/>
    </row>
    <row r="86" spans="1:11" s="299" customFormat="1">
      <c r="A86" s="418">
        <v>44232</v>
      </c>
      <c r="B86" s="320"/>
      <c r="C86" s="297" t="s">
        <v>593</v>
      </c>
      <c r="D86" s="297" t="s">
        <v>264</v>
      </c>
      <c r="E86" s="297" t="s">
        <v>116</v>
      </c>
      <c r="F86" s="301"/>
      <c r="G86" s="321"/>
      <c r="H86" s="303">
        <v>400.642</v>
      </c>
      <c r="I86" s="298">
        <f t="shared" ref="I86" si="6">+ROUND(H86*$K$2,0)</f>
        <v>9207309</v>
      </c>
      <c r="J86" s="297" t="s">
        <v>115</v>
      </c>
      <c r="K86" s="297"/>
    </row>
    <row r="87" spans="1:11" s="299" customFormat="1">
      <c r="A87" s="418">
        <v>44233</v>
      </c>
      <c r="B87" s="320"/>
      <c r="C87" s="297" t="s">
        <v>498</v>
      </c>
      <c r="D87" s="297" t="s">
        <v>1017</v>
      </c>
      <c r="E87" s="297" t="s">
        <v>116</v>
      </c>
      <c r="F87" s="301"/>
      <c r="G87" s="321"/>
      <c r="H87" s="303"/>
      <c r="I87" s="303">
        <v>1800000</v>
      </c>
      <c r="J87" s="297" t="s">
        <v>114</v>
      </c>
      <c r="K87" s="297"/>
    </row>
    <row r="88" spans="1:11" s="299" customFormat="1">
      <c r="A88" s="418">
        <v>44235</v>
      </c>
      <c r="B88" s="320"/>
      <c r="C88" s="297" t="s">
        <v>264</v>
      </c>
      <c r="D88" s="297" t="s">
        <v>264</v>
      </c>
      <c r="E88" s="297" t="s">
        <v>116</v>
      </c>
      <c r="F88" s="301"/>
      <c r="G88" s="321"/>
      <c r="H88" s="303"/>
      <c r="I88" s="303">
        <v>334890</v>
      </c>
      <c r="J88" s="297" t="s">
        <v>114</v>
      </c>
      <c r="K88" s="297"/>
    </row>
    <row r="89" spans="1:11" s="299" customFormat="1">
      <c r="A89" s="418">
        <v>44235</v>
      </c>
      <c r="B89" s="320"/>
      <c r="C89" s="297" t="s">
        <v>498</v>
      </c>
      <c r="D89" s="297" t="s">
        <v>1018</v>
      </c>
      <c r="E89" s="297" t="s">
        <v>116</v>
      </c>
      <c r="F89" s="301"/>
      <c r="G89" s="321"/>
      <c r="H89" s="303"/>
      <c r="I89" s="303">
        <v>800000</v>
      </c>
      <c r="J89" s="297" t="s">
        <v>114</v>
      </c>
      <c r="K89" s="297"/>
    </row>
    <row r="90" spans="1:11" s="299" customFormat="1">
      <c r="A90" s="418">
        <v>44235</v>
      </c>
      <c r="B90" s="320"/>
      <c r="C90" s="297" t="s">
        <v>264</v>
      </c>
      <c r="D90" s="297" t="s">
        <v>264</v>
      </c>
      <c r="E90" s="297" t="s">
        <v>116</v>
      </c>
      <c r="F90" s="301"/>
      <c r="G90" s="321"/>
      <c r="H90" s="303">
        <v>115.63</v>
      </c>
      <c r="I90" s="298">
        <f t="shared" ref="I90:I91" si="7">+ROUND(H90*$K$2,0)</f>
        <v>2657338</v>
      </c>
      <c r="J90" s="297" t="s">
        <v>115</v>
      </c>
      <c r="K90" s="297"/>
    </row>
    <row r="91" spans="1:11" s="299" customFormat="1">
      <c r="A91" s="418">
        <v>44235</v>
      </c>
      <c r="B91" s="320"/>
      <c r="C91" s="297" t="s">
        <v>264</v>
      </c>
      <c r="D91" s="297" t="s">
        <v>796</v>
      </c>
      <c r="E91" s="297" t="s">
        <v>116</v>
      </c>
      <c r="F91" s="301"/>
      <c r="G91" s="321"/>
      <c r="H91" s="303">
        <v>5</v>
      </c>
      <c r="I91" s="298">
        <f t="shared" si="7"/>
        <v>114907</v>
      </c>
      <c r="J91" s="297" t="s">
        <v>115</v>
      </c>
      <c r="K91" s="297"/>
    </row>
    <row r="92" spans="1:11" s="299" customFormat="1">
      <c r="A92" s="418">
        <v>44236</v>
      </c>
      <c r="B92" s="320"/>
      <c r="C92" s="297" t="s">
        <v>1011</v>
      </c>
      <c r="D92" s="297" t="s">
        <v>528</v>
      </c>
      <c r="E92" s="297" t="s">
        <v>116</v>
      </c>
      <c r="F92" s="301"/>
      <c r="G92" s="321"/>
      <c r="H92" s="303"/>
      <c r="I92" s="303">
        <v>209447</v>
      </c>
      <c r="J92" s="297" t="s">
        <v>114</v>
      </c>
      <c r="K92" s="297"/>
    </row>
    <row r="93" spans="1:11" s="299" customFormat="1">
      <c r="A93" s="418">
        <v>44236</v>
      </c>
      <c r="B93" s="320"/>
      <c r="C93" s="297" t="s">
        <v>594</v>
      </c>
      <c r="D93" s="297" t="s">
        <v>528</v>
      </c>
      <c r="E93" s="297" t="s">
        <v>116</v>
      </c>
      <c r="F93" s="301"/>
      <c r="G93" s="321"/>
      <c r="H93" s="303">
        <v>54.54</v>
      </c>
      <c r="I93" s="298">
        <f t="shared" ref="I93" si="8">+ROUND(H93*$K$2,0)</f>
        <v>1253405</v>
      </c>
      <c r="J93" s="297" t="s">
        <v>115</v>
      </c>
      <c r="K93" s="297"/>
    </row>
    <row r="94" spans="1:11" s="299" customFormat="1">
      <c r="A94" s="418">
        <v>44236</v>
      </c>
      <c r="B94" s="320"/>
      <c r="C94" s="297" t="s">
        <v>498</v>
      </c>
      <c r="D94" s="297" t="s">
        <v>1019</v>
      </c>
      <c r="E94" s="297" t="s">
        <v>116</v>
      </c>
      <c r="F94" s="301"/>
      <c r="G94" s="321"/>
      <c r="H94" s="303"/>
      <c r="I94" s="303">
        <v>800000</v>
      </c>
      <c r="J94" s="297" t="s">
        <v>114</v>
      </c>
      <c r="K94" s="297"/>
    </row>
    <row r="95" spans="1:11" s="299" customFormat="1">
      <c r="A95" s="418">
        <v>44244</v>
      </c>
      <c r="B95" s="320"/>
      <c r="C95" s="297" t="s">
        <v>621</v>
      </c>
      <c r="D95" s="297" t="s">
        <v>989</v>
      </c>
      <c r="E95" s="297" t="s">
        <v>116</v>
      </c>
      <c r="F95" s="301"/>
      <c r="G95" s="321"/>
      <c r="H95" s="303"/>
      <c r="I95" s="303">
        <v>150000</v>
      </c>
      <c r="J95" s="297" t="s">
        <v>114</v>
      </c>
      <c r="K95" s="297"/>
    </row>
    <row r="96" spans="1:11" s="299" customFormat="1">
      <c r="A96" s="418">
        <v>44244</v>
      </c>
      <c r="B96" s="320"/>
      <c r="C96" s="297" t="s">
        <v>498</v>
      </c>
      <c r="D96" s="297" t="s">
        <v>1020</v>
      </c>
      <c r="E96" s="297" t="s">
        <v>116</v>
      </c>
      <c r="F96" s="301"/>
      <c r="G96" s="321"/>
      <c r="H96" s="303"/>
      <c r="I96" s="303">
        <v>1630000</v>
      </c>
      <c r="J96" s="297" t="s">
        <v>114</v>
      </c>
      <c r="K96" s="297"/>
    </row>
    <row r="97" spans="1:11" s="299" customFormat="1">
      <c r="A97" s="418">
        <v>44244</v>
      </c>
      <c r="B97" s="320"/>
      <c r="C97" s="297" t="s">
        <v>594</v>
      </c>
      <c r="D97" s="297" t="s">
        <v>989</v>
      </c>
      <c r="E97" s="297" t="s">
        <v>116</v>
      </c>
      <c r="F97" s="301"/>
      <c r="G97" s="321"/>
      <c r="H97" s="303"/>
      <c r="I97" s="303">
        <v>9091</v>
      </c>
      <c r="J97" s="297" t="s">
        <v>114</v>
      </c>
      <c r="K97" s="297"/>
    </row>
    <row r="98" spans="1:11" s="299" customFormat="1">
      <c r="A98" s="418">
        <v>44244</v>
      </c>
      <c r="B98" s="320"/>
      <c r="C98" s="297" t="s">
        <v>594</v>
      </c>
      <c r="D98" s="297" t="s">
        <v>989</v>
      </c>
      <c r="E98" s="297" t="s">
        <v>116</v>
      </c>
      <c r="F98" s="301"/>
      <c r="G98" s="321"/>
      <c r="H98" s="303">
        <v>0.4</v>
      </c>
      <c r="I98" s="298">
        <f t="shared" ref="I98" si="9">+ROUND(H98*$K$2,0)</f>
        <v>9193</v>
      </c>
      <c r="J98" s="297" t="s">
        <v>115</v>
      </c>
      <c r="K98" s="297"/>
    </row>
    <row r="99" spans="1:11" s="299" customFormat="1">
      <c r="A99" s="418">
        <v>44245</v>
      </c>
      <c r="B99" s="320"/>
      <c r="C99" s="297" t="s">
        <v>1012</v>
      </c>
      <c r="D99" s="297" t="s">
        <v>264</v>
      </c>
      <c r="E99" s="297" t="s">
        <v>116</v>
      </c>
      <c r="F99" s="301"/>
      <c r="G99" s="321"/>
      <c r="H99" s="303"/>
      <c r="I99" s="303">
        <v>23930</v>
      </c>
      <c r="J99" s="297" t="s">
        <v>114</v>
      </c>
      <c r="K99" s="297"/>
    </row>
    <row r="100" spans="1:11" s="299" customFormat="1">
      <c r="A100" s="418">
        <v>44245</v>
      </c>
      <c r="B100" s="320"/>
      <c r="C100" s="297" t="s">
        <v>498</v>
      </c>
      <c r="D100" s="297" t="s">
        <v>1020</v>
      </c>
      <c r="E100" s="297" t="s">
        <v>116</v>
      </c>
      <c r="F100" s="301"/>
      <c r="G100" s="321"/>
      <c r="H100" s="303"/>
      <c r="I100" s="303">
        <v>800000</v>
      </c>
      <c r="J100" s="297" t="s">
        <v>114</v>
      </c>
      <c r="K100" s="297"/>
    </row>
    <row r="101" spans="1:11" s="299" customFormat="1">
      <c r="A101" s="418">
        <v>44245</v>
      </c>
      <c r="B101" s="320"/>
      <c r="C101" s="297" t="s">
        <v>1012</v>
      </c>
      <c r="D101" s="297" t="s">
        <v>264</v>
      </c>
      <c r="E101" s="297" t="s">
        <v>116</v>
      </c>
      <c r="F101" s="301"/>
      <c r="G101" s="321"/>
      <c r="H101" s="303">
        <v>5.45</v>
      </c>
      <c r="I101" s="298">
        <f t="shared" ref="I101:I102" si="10">+ROUND(H101*$K$2,0)</f>
        <v>125249</v>
      </c>
      <c r="J101" s="297" t="s">
        <v>115</v>
      </c>
      <c r="K101" s="297"/>
    </row>
    <row r="102" spans="1:11" s="299" customFormat="1">
      <c r="A102" s="418">
        <v>44246</v>
      </c>
      <c r="B102" s="320"/>
      <c r="C102" s="297" t="s">
        <v>594</v>
      </c>
      <c r="D102" s="297" t="s">
        <v>264</v>
      </c>
      <c r="E102" s="297" t="s">
        <v>116</v>
      </c>
      <c r="F102" s="301"/>
      <c r="G102" s="321"/>
      <c r="H102" s="303">
        <v>308.16000000000003</v>
      </c>
      <c r="I102" s="298">
        <f t="shared" si="10"/>
        <v>7081944</v>
      </c>
      <c r="J102" s="297" t="s">
        <v>115</v>
      </c>
      <c r="K102" s="297"/>
    </row>
    <row r="103" spans="1:11" s="299" customFormat="1">
      <c r="A103" s="418">
        <v>44246</v>
      </c>
      <c r="B103" s="320"/>
      <c r="C103" s="297" t="s">
        <v>540</v>
      </c>
      <c r="D103" s="297" t="s">
        <v>991</v>
      </c>
      <c r="E103" s="297" t="s">
        <v>116</v>
      </c>
      <c r="F103" s="301"/>
      <c r="G103" s="321"/>
      <c r="H103" s="303"/>
      <c r="I103" s="303">
        <v>6878000</v>
      </c>
      <c r="J103" s="297" t="s">
        <v>114</v>
      </c>
      <c r="K103" s="297"/>
    </row>
    <row r="104" spans="1:11" s="299" customFormat="1">
      <c r="A104" s="418">
        <v>44246</v>
      </c>
      <c r="B104" s="320"/>
      <c r="C104" s="297" t="s">
        <v>540</v>
      </c>
      <c r="D104" s="297" t="s">
        <v>1021</v>
      </c>
      <c r="E104" s="297" t="s">
        <v>116</v>
      </c>
      <c r="F104" s="301"/>
      <c r="G104" s="321"/>
      <c r="H104" s="303"/>
      <c r="I104" s="303">
        <v>4085000</v>
      </c>
      <c r="J104" s="297" t="s">
        <v>114</v>
      </c>
      <c r="K104" s="297"/>
    </row>
    <row r="105" spans="1:11" s="299" customFormat="1">
      <c r="A105" s="418">
        <v>44246</v>
      </c>
      <c r="B105" s="320"/>
      <c r="C105" s="297" t="s">
        <v>594</v>
      </c>
      <c r="D105" s="297" t="s">
        <v>264</v>
      </c>
      <c r="E105" s="297" t="s">
        <v>116</v>
      </c>
      <c r="F105" s="301"/>
      <c r="G105" s="321"/>
      <c r="H105" s="303"/>
      <c r="I105" s="303">
        <v>125234</v>
      </c>
      <c r="J105" s="297" t="s">
        <v>114</v>
      </c>
      <c r="K105" s="297"/>
    </row>
    <row r="106" spans="1:11" s="299" customFormat="1">
      <c r="A106" s="418">
        <v>44246</v>
      </c>
      <c r="B106" s="320"/>
      <c r="C106" s="297" t="s">
        <v>498</v>
      </c>
      <c r="D106" s="297" t="s">
        <v>1022</v>
      </c>
      <c r="E106" s="297" t="s">
        <v>116</v>
      </c>
      <c r="F106" s="301"/>
      <c r="G106" s="321"/>
      <c r="H106" s="303"/>
      <c r="I106" s="303">
        <v>1800000</v>
      </c>
      <c r="J106" s="297" t="s">
        <v>114</v>
      </c>
      <c r="K106" s="297"/>
    </row>
    <row r="107" spans="1:11" s="299" customFormat="1">
      <c r="A107" s="418">
        <v>44247</v>
      </c>
      <c r="B107" s="320"/>
      <c r="C107" s="297" t="s">
        <v>498</v>
      </c>
      <c r="D107" s="297" t="s">
        <v>1023</v>
      </c>
      <c r="E107" s="297" t="s">
        <v>116</v>
      </c>
      <c r="F107" s="301"/>
      <c r="G107" s="321"/>
      <c r="H107" s="303"/>
      <c r="I107" s="303">
        <v>800000</v>
      </c>
      <c r="J107" s="297" t="s">
        <v>114</v>
      </c>
      <c r="K107" s="297"/>
    </row>
    <row r="108" spans="1:11" s="299" customFormat="1">
      <c r="A108" s="418">
        <v>44249</v>
      </c>
      <c r="B108" s="320"/>
      <c r="C108" s="297" t="s">
        <v>498</v>
      </c>
      <c r="D108" s="297" t="s">
        <v>1024</v>
      </c>
      <c r="E108" s="297" t="s">
        <v>116</v>
      </c>
      <c r="F108" s="301"/>
      <c r="G108" s="321"/>
      <c r="H108" s="303"/>
      <c r="I108" s="303">
        <v>800000</v>
      </c>
      <c r="J108" s="297" t="s">
        <v>114</v>
      </c>
      <c r="K108" s="297"/>
    </row>
    <row r="109" spans="1:11" s="299" customFormat="1">
      <c r="A109" s="418">
        <v>44250</v>
      </c>
      <c r="B109" s="320"/>
      <c r="C109" s="297" t="s">
        <v>594</v>
      </c>
      <c r="D109" s="297" t="s">
        <v>264</v>
      </c>
      <c r="E109" s="297" t="s">
        <v>116</v>
      </c>
      <c r="F109" s="301"/>
      <c r="G109" s="321"/>
      <c r="H109" s="303"/>
      <c r="I109" s="303">
        <v>25693</v>
      </c>
      <c r="J109" s="297" t="s">
        <v>114</v>
      </c>
      <c r="K109" s="297"/>
    </row>
    <row r="110" spans="1:11" s="299" customFormat="1">
      <c r="A110" s="418">
        <v>44250</v>
      </c>
      <c r="B110" s="320"/>
      <c r="C110" s="297" t="s">
        <v>498</v>
      </c>
      <c r="D110" s="297" t="s">
        <v>1025</v>
      </c>
      <c r="E110" s="297" t="s">
        <v>116</v>
      </c>
      <c r="F110" s="301"/>
      <c r="G110" s="321"/>
      <c r="H110" s="303"/>
      <c r="I110" s="303">
        <v>1800000</v>
      </c>
      <c r="J110" s="297" t="s">
        <v>114</v>
      </c>
      <c r="K110" s="297"/>
    </row>
    <row r="111" spans="1:11" s="299" customFormat="1">
      <c r="A111" s="418">
        <v>44251</v>
      </c>
      <c r="B111" s="320"/>
      <c r="C111" s="297" t="s">
        <v>1013</v>
      </c>
      <c r="D111" s="297" t="s">
        <v>528</v>
      </c>
      <c r="E111" s="297" t="s">
        <v>116</v>
      </c>
      <c r="F111" s="301"/>
      <c r="G111" s="321"/>
      <c r="H111" s="303"/>
      <c r="I111" s="303">
        <v>89073</v>
      </c>
      <c r="J111" s="297" t="s">
        <v>114</v>
      </c>
      <c r="K111" s="297"/>
    </row>
    <row r="112" spans="1:11" s="299" customFormat="1">
      <c r="A112" s="418">
        <v>44251</v>
      </c>
      <c r="B112" s="320"/>
      <c r="C112" s="297" t="s">
        <v>498</v>
      </c>
      <c r="D112" s="297" t="s">
        <v>1026</v>
      </c>
      <c r="E112" s="297" t="s">
        <v>116</v>
      </c>
      <c r="F112" s="301"/>
      <c r="G112" s="321"/>
      <c r="H112" s="303"/>
      <c r="I112" s="303">
        <v>800000</v>
      </c>
      <c r="J112" s="297" t="s">
        <v>114</v>
      </c>
      <c r="K112" s="297"/>
    </row>
    <row r="113" spans="1:11" s="299" customFormat="1">
      <c r="A113" s="418">
        <v>44251</v>
      </c>
      <c r="B113" s="320"/>
      <c r="C113" s="297" t="s">
        <v>1013</v>
      </c>
      <c r="D113" s="297" t="s">
        <v>528</v>
      </c>
      <c r="E113" s="297" t="s">
        <v>116</v>
      </c>
      <c r="F113" s="301"/>
      <c r="G113" s="321"/>
      <c r="H113" s="303">
        <v>5.45</v>
      </c>
      <c r="I113" s="298">
        <f t="shared" ref="I113" si="11">+ROUND(H113*$K$2,0)</f>
        <v>125249</v>
      </c>
      <c r="J113" s="297" t="s">
        <v>115</v>
      </c>
      <c r="K113" s="297"/>
    </row>
    <row r="114" spans="1:11" s="299" customFormat="1">
      <c r="A114" s="418">
        <v>44252</v>
      </c>
      <c r="B114" s="320"/>
      <c r="C114" s="297" t="s">
        <v>498</v>
      </c>
      <c r="D114" s="297" t="s">
        <v>1027</v>
      </c>
      <c r="E114" s="297" t="s">
        <v>116</v>
      </c>
      <c r="F114" s="301"/>
      <c r="G114" s="321"/>
      <c r="H114" s="303"/>
      <c r="I114" s="303">
        <v>800000</v>
      </c>
      <c r="J114" s="297" t="s">
        <v>114</v>
      </c>
      <c r="K114" s="297"/>
    </row>
    <row r="115" spans="1:11" s="299" customFormat="1">
      <c r="A115" s="418">
        <v>44252</v>
      </c>
      <c r="B115" s="320"/>
      <c r="C115" s="297" t="s">
        <v>1014</v>
      </c>
      <c r="D115" s="297" t="s">
        <v>264</v>
      </c>
      <c r="E115" s="297" t="s">
        <v>116</v>
      </c>
      <c r="F115" s="301"/>
      <c r="G115" s="321"/>
      <c r="H115" s="303">
        <v>100</v>
      </c>
      <c r="I115" s="298">
        <f t="shared" ref="I115" si="12">+ROUND(H115*$K$2,0)</f>
        <v>2298139</v>
      </c>
      <c r="J115" s="297" t="s">
        <v>115</v>
      </c>
      <c r="K115" s="297"/>
    </row>
    <row r="116" spans="1:11" s="299" customFormat="1">
      <c r="A116" s="418">
        <v>44253</v>
      </c>
      <c r="B116" s="320"/>
      <c r="C116" s="297" t="s">
        <v>200</v>
      </c>
      <c r="D116" s="297" t="s">
        <v>1028</v>
      </c>
      <c r="E116" s="297" t="s">
        <v>116</v>
      </c>
      <c r="F116" s="301"/>
      <c r="G116" s="321"/>
      <c r="H116" s="303"/>
      <c r="I116" s="303">
        <v>215000</v>
      </c>
      <c r="J116" s="297" t="s">
        <v>114</v>
      </c>
      <c r="K116" s="297"/>
    </row>
    <row r="117" spans="1:11" s="299" customFormat="1">
      <c r="A117" s="418">
        <v>44253</v>
      </c>
      <c r="B117" s="320"/>
      <c r="C117" s="297" t="s">
        <v>593</v>
      </c>
      <c r="D117" s="297" t="s">
        <v>264</v>
      </c>
      <c r="E117" s="297" t="s">
        <v>116</v>
      </c>
      <c r="F117" s="301"/>
      <c r="G117" s="321"/>
      <c r="H117" s="303"/>
      <c r="I117" s="303">
        <v>1162128</v>
      </c>
      <c r="J117" s="297" t="s">
        <v>114</v>
      </c>
      <c r="K117" s="297"/>
    </row>
    <row r="118" spans="1:11" s="299" customFormat="1">
      <c r="A118" s="418">
        <v>44253</v>
      </c>
      <c r="B118" s="320"/>
      <c r="C118" s="297" t="s">
        <v>498</v>
      </c>
      <c r="D118" s="297" t="s">
        <v>1029</v>
      </c>
      <c r="E118" s="297" t="s">
        <v>116</v>
      </c>
      <c r="F118" s="301"/>
      <c r="G118" s="321"/>
      <c r="H118" s="303"/>
      <c r="I118" s="303">
        <v>1600000</v>
      </c>
      <c r="J118" s="297" t="s">
        <v>114</v>
      </c>
      <c r="K118" s="297"/>
    </row>
    <row r="119" spans="1:11" s="299" customFormat="1">
      <c r="A119" s="418">
        <v>44253</v>
      </c>
      <c r="B119" s="320"/>
      <c r="C119" s="297" t="s">
        <v>593</v>
      </c>
      <c r="D119" s="297" t="s">
        <v>264</v>
      </c>
      <c r="E119" s="297" t="s">
        <v>116</v>
      </c>
      <c r="F119" s="301"/>
      <c r="G119" s="321"/>
      <c r="H119" s="303">
        <v>1704.88</v>
      </c>
      <c r="I119" s="298">
        <f t="shared" ref="I119" si="13">+ROUND(H119*$K$2,0)</f>
        <v>39180506</v>
      </c>
      <c r="J119" s="297" t="s">
        <v>115</v>
      </c>
      <c r="K119" s="297"/>
    </row>
    <row r="120" spans="1:11" s="299" customFormat="1">
      <c r="A120" s="418">
        <v>44254</v>
      </c>
      <c r="B120" s="320"/>
      <c r="C120" s="297" t="s">
        <v>498</v>
      </c>
      <c r="D120" s="297" t="s">
        <v>1030</v>
      </c>
      <c r="E120" s="297" t="s">
        <v>116</v>
      </c>
      <c r="F120" s="301"/>
      <c r="G120" s="321"/>
      <c r="H120" s="303"/>
      <c r="I120" s="303">
        <v>1000000</v>
      </c>
      <c r="J120" s="297" t="s">
        <v>114</v>
      </c>
      <c r="K120" s="297"/>
    </row>
    <row r="121" spans="1:11" s="299" customFormat="1">
      <c r="A121" s="418">
        <v>44235</v>
      </c>
      <c r="B121" s="320"/>
      <c r="C121" s="297" t="s">
        <v>260</v>
      </c>
      <c r="D121" s="297" t="s">
        <v>940</v>
      </c>
      <c r="E121" s="297" t="s">
        <v>116</v>
      </c>
      <c r="F121" s="301"/>
      <c r="G121" s="321"/>
      <c r="H121" s="303"/>
      <c r="I121" s="303">
        <v>5000000</v>
      </c>
      <c r="J121" s="297" t="s">
        <v>114</v>
      </c>
      <c r="K121" s="297"/>
    </row>
    <row r="122" spans="1:11" s="299" customFormat="1">
      <c r="A122" s="418">
        <v>44235</v>
      </c>
      <c r="B122" s="320"/>
      <c r="C122" s="297" t="s">
        <v>260</v>
      </c>
      <c r="D122" s="297" t="s">
        <v>941</v>
      </c>
      <c r="E122" s="297" t="s">
        <v>116</v>
      </c>
      <c r="F122" s="301"/>
      <c r="G122" s="321"/>
      <c r="H122" s="303"/>
      <c r="I122" s="303">
        <v>420000</v>
      </c>
      <c r="J122" s="297" t="s">
        <v>114</v>
      </c>
      <c r="K122" s="297"/>
    </row>
    <row r="123" spans="1:11" s="299" customFormat="1">
      <c r="A123" s="418">
        <v>44235</v>
      </c>
      <c r="B123" s="320"/>
      <c r="C123" s="297" t="s">
        <v>134</v>
      </c>
      <c r="D123" s="297" t="s">
        <v>942</v>
      </c>
      <c r="E123" s="297" t="s">
        <v>116</v>
      </c>
      <c r="F123" s="301"/>
      <c r="G123" s="321"/>
      <c r="H123" s="303"/>
      <c r="I123" s="303">
        <v>48800000</v>
      </c>
      <c r="J123" s="297" t="s">
        <v>114</v>
      </c>
      <c r="K123" s="297"/>
    </row>
    <row r="124" spans="1:11" s="299" customFormat="1">
      <c r="A124" s="418">
        <v>44235</v>
      </c>
      <c r="B124" s="320"/>
      <c r="C124" s="297" t="s">
        <v>260</v>
      </c>
      <c r="D124" s="297" t="s">
        <v>943</v>
      </c>
      <c r="E124" s="297" t="s">
        <v>116</v>
      </c>
      <c r="F124" s="301"/>
      <c r="G124" s="321"/>
      <c r="H124" s="303"/>
      <c r="I124" s="303">
        <v>1400000</v>
      </c>
      <c r="J124" s="297" t="s">
        <v>114</v>
      </c>
      <c r="K124" s="297"/>
    </row>
    <row r="125" spans="1:11" s="299" customFormat="1">
      <c r="A125" s="418">
        <v>44235</v>
      </c>
      <c r="B125" s="320"/>
      <c r="C125" s="297" t="s">
        <v>144</v>
      </c>
      <c r="D125" s="297" t="s">
        <v>962</v>
      </c>
      <c r="E125" s="297" t="s">
        <v>116</v>
      </c>
      <c r="F125" s="301"/>
      <c r="G125" s="321"/>
      <c r="H125" s="303"/>
      <c r="I125" s="303">
        <v>1413208115</v>
      </c>
      <c r="J125" s="297" t="s">
        <v>114</v>
      </c>
      <c r="K125" s="297"/>
    </row>
    <row r="126" spans="1:11" s="299" customFormat="1">
      <c r="A126" s="418">
        <v>44232</v>
      </c>
      <c r="B126" s="320"/>
      <c r="C126" s="297" t="s">
        <v>260</v>
      </c>
      <c r="D126" s="297" t="s">
        <v>964</v>
      </c>
      <c r="E126" s="297" t="s">
        <v>116</v>
      </c>
      <c r="F126" s="301"/>
      <c r="G126" s="321"/>
      <c r="H126" s="303"/>
      <c r="I126" s="303">
        <v>103945500</v>
      </c>
      <c r="J126" s="297" t="s">
        <v>114</v>
      </c>
      <c r="K126" s="297"/>
    </row>
    <row r="127" spans="1:11" s="299" customFormat="1">
      <c r="A127" s="418">
        <v>44251</v>
      </c>
      <c r="B127" s="320"/>
      <c r="C127" s="297" t="s">
        <v>144</v>
      </c>
      <c r="D127" s="297" t="s">
        <v>963</v>
      </c>
      <c r="E127" s="297" t="s">
        <v>116</v>
      </c>
      <c r="F127" s="301"/>
      <c r="G127" s="321"/>
      <c r="H127" s="303"/>
      <c r="I127" s="303">
        <v>979803885</v>
      </c>
      <c r="J127" s="297" t="s">
        <v>114</v>
      </c>
      <c r="K127" s="297"/>
    </row>
    <row r="128" spans="1:11" s="299" customFormat="1">
      <c r="A128" s="418">
        <v>44253</v>
      </c>
      <c r="B128" s="320"/>
      <c r="C128" s="297" t="s">
        <v>352</v>
      </c>
      <c r="D128" s="297" t="s">
        <v>944</v>
      </c>
      <c r="E128" s="297" t="s">
        <v>116</v>
      </c>
      <c r="F128" s="301"/>
      <c r="G128" s="321"/>
      <c r="H128" s="303"/>
      <c r="I128" s="303">
        <v>10133122</v>
      </c>
      <c r="J128" s="297" t="s">
        <v>114</v>
      </c>
      <c r="K128" s="297"/>
    </row>
    <row r="129" spans="1:11" s="299" customFormat="1">
      <c r="A129" s="418">
        <v>44253</v>
      </c>
      <c r="B129" s="320"/>
      <c r="C129" s="297" t="s">
        <v>352</v>
      </c>
      <c r="D129" s="297" t="s">
        <v>945</v>
      </c>
      <c r="E129" s="297" t="s">
        <v>116</v>
      </c>
      <c r="F129" s="301"/>
      <c r="G129" s="321"/>
      <c r="H129" s="303"/>
      <c r="I129" s="303">
        <v>24460700</v>
      </c>
      <c r="J129" s="297" t="s">
        <v>114</v>
      </c>
      <c r="K129" s="297"/>
    </row>
    <row r="130" spans="1:11" s="299" customFormat="1">
      <c r="A130" s="418">
        <v>44246</v>
      </c>
      <c r="B130" s="320"/>
      <c r="C130" s="297" t="s">
        <v>441</v>
      </c>
      <c r="D130" s="297" t="s">
        <v>946</v>
      </c>
      <c r="E130" s="297" t="s">
        <v>116</v>
      </c>
      <c r="F130" s="301"/>
      <c r="G130" s="321"/>
      <c r="H130" s="303"/>
      <c r="I130" s="303">
        <v>37172732</v>
      </c>
      <c r="J130" s="297" t="s">
        <v>114</v>
      </c>
      <c r="K130" s="297"/>
    </row>
    <row r="131" spans="1:11" s="299" customFormat="1">
      <c r="A131" s="418">
        <v>44253</v>
      </c>
      <c r="B131" s="320"/>
      <c r="C131" s="297" t="s">
        <v>441</v>
      </c>
      <c r="D131" s="297" t="s">
        <v>1038</v>
      </c>
      <c r="E131" s="297" t="s">
        <v>116</v>
      </c>
      <c r="F131" s="301"/>
      <c r="G131" s="321"/>
      <c r="H131" s="303"/>
      <c r="I131" s="303">
        <v>124681</v>
      </c>
      <c r="J131" s="297" t="s">
        <v>114</v>
      </c>
      <c r="K131" s="297"/>
    </row>
    <row r="132" spans="1:11" s="299" customFormat="1">
      <c r="A132" s="418">
        <v>44253</v>
      </c>
      <c r="B132" s="320"/>
      <c r="C132" s="297" t="s">
        <v>144</v>
      </c>
      <c r="D132" s="297" t="s">
        <v>1039</v>
      </c>
      <c r="E132" s="297" t="s">
        <v>116</v>
      </c>
      <c r="F132" s="301"/>
      <c r="G132" s="321"/>
      <c r="H132" s="303"/>
      <c r="I132" s="303">
        <v>668076932</v>
      </c>
      <c r="J132" s="297" t="s">
        <v>114</v>
      </c>
      <c r="K132" s="297"/>
    </row>
    <row r="133" spans="1:11" s="299" customFormat="1">
      <c r="A133" s="418">
        <v>44253</v>
      </c>
      <c r="B133" s="320"/>
      <c r="C133" s="297" t="s">
        <v>156</v>
      </c>
      <c r="D133" s="297" t="s">
        <v>947</v>
      </c>
      <c r="E133" s="297" t="s">
        <v>116</v>
      </c>
      <c r="F133" s="301"/>
      <c r="G133" s="321"/>
      <c r="H133" s="303"/>
      <c r="I133" s="303">
        <v>33725342</v>
      </c>
      <c r="J133" s="297" t="s">
        <v>114</v>
      </c>
      <c r="K133" s="297"/>
    </row>
    <row r="134" spans="1:11" s="299" customFormat="1">
      <c r="A134" s="418">
        <v>44253</v>
      </c>
      <c r="B134" s="320"/>
      <c r="C134" s="297" t="s">
        <v>595</v>
      </c>
      <c r="D134" s="297" t="s">
        <v>947</v>
      </c>
      <c r="E134" s="297" t="s">
        <v>116</v>
      </c>
      <c r="F134" s="301"/>
      <c r="G134" s="321"/>
      <c r="H134" s="303"/>
      <c r="I134" s="303">
        <v>66023699</v>
      </c>
      <c r="J134" s="297" t="s">
        <v>114</v>
      </c>
      <c r="K134" s="297"/>
    </row>
    <row r="135" spans="1:11" s="299" customFormat="1">
      <c r="A135" s="418">
        <v>44253</v>
      </c>
      <c r="B135" s="320"/>
      <c r="C135" s="297" t="s">
        <v>678</v>
      </c>
      <c r="D135" s="297" t="s">
        <v>861</v>
      </c>
      <c r="E135" s="297" t="s">
        <v>116</v>
      </c>
      <c r="F135" s="301"/>
      <c r="G135" s="321"/>
      <c r="H135" s="303"/>
      <c r="I135" s="303">
        <v>41935000</v>
      </c>
      <c r="J135" s="297" t="s">
        <v>114</v>
      </c>
      <c r="K135" s="297"/>
    </row>
    <row r="136" spans="1:11" s="299" customFormat="1">
      <c r="A136" s="418">
        <v>44253</v>
      </c>
      <c r="B136" s="320"/>
      <c r="C136" s="297" t="s">
        <v>656</v>
      </c>
      <c r="D136" s="297" t="s">
        <v>1040</v>
      </c>
      <c r="E136" s="297" t="s">
        <v>116</v>
      </c>
      <c r="F136" s="301"/>
      <c r="G136" s="321"/>
      <c r="H136" s="303"/>
      <c r="I136" s="303">
        <v>113360000</v>
      </c>
      <c r="J136" s="297" t="s">
        <v>114</v>
      </c>
      <c r="K136" s="297"/>
    </row>
    <row r="137" spans="1:11" s="299" customFormat="1">
      <c r="A137" s="418">
        <v>44253</v>
      </c>
      <c r="B137" s="320"/>
      <c r="C137" s="297" t="s">
        <v>543</v>
      </c>
      <c r="D137" s="297" t="s">
        <v>948</v>
      </c>
      <c r="E137" s="297" t="s">
        <v>116</v>
      </c>
      <c r="F137" s="301"/>
      <c r="G137" s="321"/>
      <c r="H137" s="303"/>
      <c r="I137" s="303">
        <v>12089220</v>
      </c>
      <c r="J137" s="297" t="s">
        <v>114</v>
      </c>
      <c r="K137" s="297"/>
    </row>
    <row r="138" spans="1:11" s="299" customFormat="1">
      <c r="A138" s="418">
        <v>44232</v>
      </c>
      <c r="B138" s="320"/>
      <c r="C138" s="297" t="s">
        <v>656</v>
      </c>
      <c r="D138" s="297" t="s">
        <v>1040</v>
      </c>
      <c r="E138" s="297" t="s">
        <v>116</v>
      </c>
      <c r="F138" s="301"/>
      <c r="G138" s="321"/>
      <c r="H138" s="303"/>
      <c r="I138" s="303">
        <v>16000000</v>
      </c>
      <c r="J138" s="297" t="s">
        <v>114</v>
      </c>
      <c r="K138" s="297"/>
    </row>
    <row r="139" spans="1:11" s="299" customFormat="1">
      <c r="A139" s="418">
        <v>44232</v>
      </c>
      <c r="B139" s="320"/>
      <c r="C139" s="297" t="s">
        <v>1031</v>
      </c>
      <c r="D139" s="297" t="s">
        <v>1041</v>
      </c>
      <c r="E139" s="297" t="s">
        <v>116</v>
      </c>
      <c r="F139" s="301"/>
      <c r="G139" s="321"/>
      <c r="H139" s="303"/>
      <c r="I139" s="303">
        <v>3190000</v>
      </c>
      <c r="J139" s="297" t="s">
        <v>114</v>
      </c>
      <c r="K139" s="297"/>
    </row>
    <row r="140" spans="1:11" s="299" customFormat="1">
      <c r="A140" s="418">
        <v>44235</v>
      </c>
      <c r="B140" s="320"/>
      <c r="C140" s="297" t="s">
        <v>672</v>
      </c>
      <c r="D140" s="297" t="s">
        <v>1042</v>
      </c>
      <c r="E140" s="297" t="s">
        <v>116</v>
      </c>
      <c r="F140" s="301"/>
      <c r="G140" s="321"/>
      <c r="H140" s="303"/>
      <c r="I140" s="303">
        <v>48531000</v>
      </c>
      <c r="J140" s="297" t="s">
        <v>114</v>
      </c>
      <c r="K140" s="297"/>
    </row>
    <row r="141" spans="1:11" s="299" customFormat="1">
      <c r="A141" s="418">
        <v>44235</v>
      </c>
      <c r="B141" s="320"/>
      <c r="C141" s="297" t="s">
        <v>624</v>
      </c>
      <c r="D141" s="297" t="s">
        <v>1043</v>
      </c>
      <c r="E141" s="297" t="s">
        <v>116</v>
      </c>
      <c r="F141" s="301"/>
      <c r="G141" s="321"/>
      <c r="H141" s="303"/>
      <c r="I141" s="303">
        <v>2354000</v>
      </c>
      <c r="J141" s="297" t="s">
        <v>114</v>
      </c>
      <c r="K141" s="297"/>
    </row>
    <row r="142" spans="1:11" s="299" customFormat="1">
      <c r="A142" s="418">
        <v>44235</v>
      </c>
      <c r="B142" s="320"/>
      <c r="C142" s="297" t="s">
        <v>689</v>
      </c>
      <c r="D142" s="297" t="s">
        <v>1044</v>
      </c>
      <c r="E142" s="297" t="s">
        <v>116</v>
      </c>
      <c r="F142" s="301"/>
      <c r="G142" s="321"/>
      <c r="H142" s="303"/>
      <c r="I142" s="303">
        <v>54800000</v>
      </c>
      <c r="J142" s="297" t="s">
        <v>114</v>
      </c>
      <c r="K142" s="297"/>
    </row>
    <row r="143" spans="1:11" s="299" customFormat="1">
      <c r="A143" s="418">
        <v>44235</v>
      </c>
      <c r="B143" s="320"/>
      <c r="C143" s="297" t="s">
        <v>393</v>
      </c>
      <c r="D143" s="297" t="s">
        <v>1045</v>
      </c>
      <c r="E143" s="297" t="s">
        <v>116</v>
      </c>
      <c r="F143" s="301"/>
      <c r="G143" s="321"/>
      <c r="H143" s="303"/>
      <c r="I143" s="303">
        <v>26000000</v>
      </c>
      <c r="J143" s="297" t="s">
        <v>114</v>
      </c>
      <c r="K143" s="297"/>
    </row>
    <row r="144" spans="1:11" s="299" customFormat="1">
      <c r="A144" s="418">
        <v>44235</v>
      </c>
      <c r="B144" s="320"/>
      <c r="C144" s="297" t="s">
        <v>1032</v>
      </c>
      <c r="D144" s="297" t="s">
        <v>1046</v>
      </c>
      <c r="E144" s="297" t="s">
        <v>116</v>
      </c>
      <c r="F144" s="301"/>
      <c r="G144" s="321"/>
      <c r="H144" s="303"/>
      <c r="I144" s="303">
        <v>34750000</v>
      </c>
      <c r="J144" s="297" t="s">
        <v>114</v>
      </c>
      <c r="K144" s="297"/>
    </row>
    <row r="145" spans="1:11" s="299" customFormat="1">
      <c r="A145" s="418">
        <v>44235</v>
      </c>
      <c r="B145" s="320"/>
      <c r="C145" s="297" t="s">
        <v>625</v>
      </c>
      <c r="D145" s="297" t="s">
        <v>1047</v>
      </c>
      <c r="E145" s="297" t="s">
        <v>116</v>
      </c>
      <c r="F145" s="301"/>
      <c r="G145" s="321"/>
      <c r="H145" s="303"/>
      <c r="I145" s="303">
        <v>1881000</v>
      </c>
      <c r="J145" s="297" t="s">
        <v>114</v>
      </c>
      <c r="K145" s="297"/>
    </row>
    <row r="146" spans="1:11" s="299" customFormat="1">
      <c r="A146" s="418">
        <v>44235</v>
      </c>
      <c r="B146" s="320"/>
      <c r="C146" s="297" t="s">
        <v>846</v>
      </c>
      <c r="D146" s="297" t="s">
        <v>1048</v>
      </c>
      <c r="E146" s="297" t="s">
        <v>116</v>
      </c>
      <c r="F146" s="301"/>
      <c r="G146" s="321"/>
      <c r="H146" s="303"/>
      <c r="I146" s="303">
        <v>5540000</v>
      </c>
      <c r="J146" s="297" t="s">
        <v>114</v>
      </c>
      <c r="K146" s="297"/>
    </row>
    <row r="147" spans="1:11" s="299" customFormat="1">
      <c r="A147" s="418">
        <v>44235</v>
      </c>
      <c r="B147" s="320"/>
      <c r="C147" s="297" t="s">
        <v>1033</v>
      </c>
      <c r="D147" s="297" t="s">
        <v>1049</v>
      </c>
      <c r="E147" s="297" t="s">
        <v>116</v>
      </c>
      <c r="F147" s="301"/>
      <c r="G147" s="321"/>
      <c r="H147" s="303"/>
      <c r="I147" s="303">
        <v>8166400</v>
      </c>
      <c r="J147" s="297" t="s">
        <v>114</v>
      </c>
      <c r="K147" s="297"/>
    </row>
    <row r="148" spans="1:11" s="299" customFormat="1">
      <c r="A148" s="418">
        <v>44245</v>
      </c>
      <c r="B148" s="320"/>
      <c r="C148" s="297" t="s">
        <v>1034</v>
      </c>
      <c r="D148" s="297" t="s">
        <v>1050</v>
      </c>
      <c r="E148" s="297" t="s">
        <v>116</v>
      </c>
      <c r="F148" s="301"/>
      <c r="G148" s="321"/>
      <c r="H148" s="303"/>
      <c r="I148" s="303">
        <v>263226000</v>
      </c>
      <c r="J148" s="297" t="s">
        <v>114</v>
      </c>
      <c r="K148" s="297"/>
    </row>
    <row r="149" spans="1:11" s="299" customFormat="1">
      <c r="A149" s="418">
        <v>44246</v>
      </c>
      <c r="B149" s="320"/>
      <c r="C149" s="297" t="s">
        <v>637</v>
      </c>
      <c r="D149" s="297" t="s">
        <v>1051</v>
      </c>
      <c r="E149" s="297" t="s">
        <v>116</v>
      </c>
      <c r="F149" s="301"/>
      <c r="G149" s="321"/>
      <c r="H149" s="303">
        <v>1567.6</v>
      </c>
      <c r="I149" s="298">
        <f t="shared" ref="I149" si="14">+ROUND(H149*$K$2,0)</f>
        <v>36025622</v>
      </c>
      <c r="J149" s="297" t="s">
        <v>115</v>
      </c>
      <c r="K149" s="297"/>
    </row>
    <row r="150" spans="1:11" s="299" customFormat="1">
      <c r="A150" s="418">
        <v>44246</v>
      </c>
      <c r="B150" s="320"/>
      <c r="C150" s="297" t="s">
        <v>1009</v>
      </c>
      <c r="D150" s="297" t="s">
        <v>1052</v>
      </c>
      <c r="E150" s="297" t="s">
        <v>116</v>
      </c>
      <c r="F150" s="301"/>
      <c r="G150" s="321"/>
      <c r="H150" s="303"/>
      <c r="I150" s="303">
        <v>2250000</v>
      </c>
      <c r="J150" s="297" t="s">
        <v>114</v>
      </c>
      <c r="K150" s="297"/>
    </row>
    <row r="151" spans="1:11" s="299" customFormat="1">
      <c r="A151" s="418">
        <v>44246</v>
      </c>
      <c r="B151" s="320"/>
      <c r="C151" s="297" t="s">
        <v>1035</v>
      </c>
      <c r="D151" s="297" t="s">
        <v>992</v>
      </c>
      <c r="E151" s="297" t="s">
        <v>116</v>
      </c>
      <c r="F151" s="301"/>
      <c r="G151" s="321"/>
      <c r="H151" s="303"/>
      <c r="I151" s="303">
        <v>131821000</v>
      </c>
      <c r="J151" s="297" t="s">
        <v>114</v>
      </c>
      <c r="K151" s="297"/>
    </row>
    <row r="152" spans="1:11" s="299" customFormat="1">
      <c r="A152" s="418">
        <v>44246</v>
      </c>
      <c r="B152" s="320"/>
      <c r="C152" s="297" t="s">
        <v>672</v>
      </c>
      <c r="D152" s="297" t="s">
        <v>1042</v>
      </c>
      <c r="E152" s="297" t="s">
        <v>116</v>
      </c>
      <c r="F152" s="301"/>
      <c r="G152" s="321"/>
      <c r="H152" s="303"/>
      <c r="I152" s="303">
        <v>13354000</v>
      </c>
      <c r="J152" s="297" t="s">
        <v>114</v>
      </c>
      <c r="K152" s="297"/>
    </row>
    <row r="153" spans="1:11" s="299" customFormat="1">
      <c r="A153" s="418">
        <v>44246</v>
      </c>
      <c r="B153" s="320"/>
      <c r="C153" s="297" t="s">
        <v>843</v>
      </c>
      <c r="D153" s="297" t="s">
        <v>696</v>
      </c>
      <c r="E153" s="297" t="s">
        <v>116</v>
      </c>
      <c r="F153" s="301"/>
      <c r="G153" s="321"/>
      <c r="H153" s="303"/>
      <c r="I153" s="303">
        <v>8720000</v>
      </c>
      <c r="J153" s="297" t="s">
        <v>114</v>
      </c>
      <c r="K153" s="297"/>
    </row>
    <row r="154" spans="1:11" s="299" customFormat="1">
      <c r="A154" s="418">
        <v>44250</v>
      </c>
      <c r="B154" s="320"/>
      <c r="C154" s="297" t="s">
        <v>993</v>
      </c>
      <c r="D154" s="457" t="s">
        <v>1053</v>
      </c>
      <c r="E154" s="297" t="s">
        <v>116</v>
      </c>
      <c r="F154" s="301"/>
      <c r="G154" s="321"/>
      <c r="H154" s="303"/>
      <c r="I154" s="303">
        <v>147968000</v>
      </c>
      <c r="J154" s="297" t="s">
        <v>114</v>
      </c>
      <c r="K154" s="297"/>
    </row>
    <row r="155" spans="1:11" s="299" customFormat="1">
      <c r="A155" s="418">
        <v>44250</v>
      </c>
      <c r="B155" s="320"/>
      <c r="C155" s="297" t="s">
        <v>1036</v>
      </c>
      <c r="D155" s="457" t="s">
        <v>1054</v>
      </c>
      <c r="E155" s="297" t="s">
        <v>116</v>
      </c>
      <c r="F155" s="301"/>
      <c r="G155" s="321"/>
      <c r="H155" s="303"/>
      <c r="I155" s="303">
        <v>134647000</v>
      </c>
      <c r="J155" s="297" t="s">
        <v>114</v>
      </c>
      <c r="K155" s="297"/>
    </row>
    <row r="156" spans="1:11" s="299" customFormat="1">
      <c r="A156" s="418">
        <v>44253</v>
      </c>
      <c r="B156" s="320"/>
      <c r="C156" s="297" t="s">
        <v>356</v>
      </c>
      <c r="D156" s="457" t="s">
        <v>1055</v>
      </c>
      <c r="E156" s="297" t="s">
        <v>116</v>
      </c>
      <c r="F156" s="301"/>
      <c r="G156" s="321"/>
      <c r="H156" s="303"/>
      <c r="I156" s="303">
        <v>29200000</v>
      </c>
      <c r="J156" s="297" t="s">
        <v>114</v>
      </c>
      <c r="K156" s="297"/>
    </row>
    <row r="157" spans="1:11" s="299" customFormat="1">
      <c r="A157" s="418">
        <v>44253</v>
      </c>
      <c r="B157" s="320"/>
      <c r="C157" s="297" t="s">
        <v>1033</v>
      </c>
      <c r="D157" s="457" t="s">
        <v>1056</v>
      </c>
      <c r="E157" s="297" t="s">
        <v>116</v>
      </c>
      <c r="F157" s="301"/>
      <c r="G157" s="321"/>
      <c r="H157" s="303"/>
      <c r="I157" s="303">
        <v>1980000</v>
      </c>
      <c r="J157" s="297" t="s">
        <v>114</v>
      </c>
      <c r="K157" s="297"/>
    </row>
    <row r="158" spans="1:11" s="299" customFormat="1">
      <c r="A158" s="418">
        <v>44253</v>
      </c>
      <c r="B158" s="320"/>
      <c r="C158" s="297" t="s">
        <v>1037</v>
      </c>
      <c r="D158" s="457" t="s">
        <v>950</v>
      </c>
      <c r="E158" s="297" t="s">
        <v>116</v>
      </c>
      <c r="F158" s="301"/>
      <c r="G158" s="321"/>
      <c r="H158" s="303"/>
      <c r="I158" s="303">
        <v>9900000</v>
      </c>
      <c r="J158" s="297" t="s">
        <v>114</v>
      </c>
      <c r="K158" s="297"/>
    </row>
    <row r="159" spans="1:11" s="299" customFormat="1">
      <c r="A159" s="418">
        <v>44253</v>
      </c>
      <c r="B159" s="320"/>
      <c r="C159" s="297" t="s">
        <v>647</v>
      </c>
      <c r="D159" s="457" t="s">
        <v>1057</v>
      </c>
      <c r="E159" s="297" t="s">
        <v>116</v>
      </c>
      <c r="F159" s="301"/>
      <c r="G159" s="321"/>
      <c r="H159" s="303"/>
      <c r="I159" s="303">
        <v>24290000</v>
      </c>
      <c r="J159" s="297" t="s">
        <v>114</v>
      </c>
      <c r="K159" s="297"/>
    </row>
    <row r="160" spans="1:11" s="299" customFormat="1">
      <c r="A160" s="418">
        <v>44246</v>
      </c>
      <c r="B160" s="320"/>
      <c r="C160" s="297" t="s">
        <v>154</v>
      </c>
      <c r="D160" s="457" t="s">
        <v>977</v>
      </c>
      <c r="E160" s="297" t="s">
        <v>116</v>
      </c>
      <c r="F160" s="301"/>
      <c r="G160" s="321"/>
      <c r="H160" s="303"/>
      <c r="I160" s="303">
        <v>693739</v>
      </c>
      <c r="J160" s="297" t="s">
        <v>114</v>
      </c>
      <c r="K160" s="297"/>
    </row>
    <row r="161" spans="1:11" s="299" customFormat="1">
      <c r="A161" s="418">
        <v>44253</v>
      </c>
      <c r="B161" s="320"/>
      <c r="C161" s="297" t="s">
        <v>438</v>
      </c>
      <c r="D161" s="457" t="s">
        <v>1058</v>
      </c>
      <c r="E161" s="297" t="s">
        <v>116</v>
      </c>
      <c r="F161" s="301"/>
      <c r="G161" s="321"/>
      <c r="H161" s="303"/>
      <c r="I161" s="303">
        <v>34254310</v>
      </c>
      <c r="J161" s="297" t="s">
        <v>114</v>
      </c>
      <c r="K161" s="297"/>
    </row>
    <row r="162" spans="1:11" s="299" customFormat="1">
      <c r="A162" s="418">
        <v>44253</v>
      </c>
      <c r="B162" s="320"/>
      <c r="C162" s="297" t="s">
        <v>279</v>
      </c>
      <c r="D162" s="457" t="s">
        <v>635</v>
      </c>
      <c r="E162" s="297" t="s">
        <v>116</v>
      </c>
      <c r="F162" s="301"/>
      <c r="G162" s="321"/>
      <c r="H162" s="303"/>
      <c r="I162" s="303">
        <v>6570000</v>
      </c>
      <c r="J162" s="297" t="s">
        <v>114</v>
      </c>
      <c r="K162" s="297"/>
    </row>
    <row r="163" spans="1:11" s="299" customFormat="1">
      <c r="A163" s="418">
        <v>44253</v>
      </c>
      <c r="B163" s="320"/>
      <c r="C163" s="297" t="s">
        <v>130</v>
      </c>
      <c r="D163" s="457" t="s">
        <v>949</v>
      </c>
      <c r="E163" s="297" t="s">
        <v>116</v>
      </c>
      <c r="F163" s="301"/>
      <c r="G163" s="321"/>
      <c r="H163" s="303"/>
      <c r="I163" s="303">
        <v>2370000</v>
      </c>
      <c r="J163" s="297" t="s">
        <v>114</v>
      </c>
      <c r="K163" s="297"/>
    </row>
    <row r="164" spans="1:11" s="299" customFormat="1">
      <c r="A164" s="418">
        <v>44253</v>
      </c>
      <c r="B164" s="320"/>
      <c r="C164" s="297" t="s">
        <v>507</v>
      </c>
      <c r="D164" s="457" t="s">
        <v>950</v>
      </c>
      <c r="E164" s="297" t="s">
        <v>116</v>
      </c>
      <c r="F164" s="301"/>
      <c r="G164" s="321"/>
      <c r="H164" s="303"/>
      <c r="I164" s="303">
        <v>130264950</v>
      </c>
      <c r="J164" s="297" t="s">
        <v>114</v>
      </c>
      <c r="K164" s="297"/>
    </row>
    <row r="165" spans="1:11" s="299" customFormat="1">
      <c r="A165" s="418">
        <v>44253</v>
      </c>
      <c r="B165" s="320"/>
      <c r="C165" s="297" t="s">
        <v>444</v>
      </c>
      <c r="D165" s="457" t="s">
        <v>950</v>
      </c>
      <c r="E165" s="297" t="s">
        <v>116</v>
      </c>
      <c r="F165" s="301"/>
      <c r="G165" s="321"/>
      <c r="H165" s="303"/>
      <c r="I165" s="303">
        <v>42680000</v>
      </c>
      <c r="J165" s="297" t="s">
        <v>114</v>
      </c>
      <c r="K165" s="297"/>
    </row>
    <row r="166" spans="1:11" s="299" customFormat="1">
      <c r="A166" s="418">
        <v>44253</v>
      </c>
      <c r="B166" s="320"/>
      <c r="C166" s="297" t="s">
        <v>153</v>
      </c>
      <c r="D166" s="457" t="s">
        <v>967</v>
      </c>
      <c r="E166" s="297" t="s">
        <v>116</v>
      </c>
      <c r="F166" s="301"/>
      <c r="G166" s="321"/>
      <c r="H166" s="303"/>
      <c r="I166" s="303">
        <v>42813120</v>
      </c>
      <c r="J166" s="297" t="s">
        <v>114</v>
      </c>
      <c r="K166" s="297"/>
    </row>
    <row r="167" spans="1:11" s="299" customFormat="1">
      <c r="A167" s="418">
        <v>44253</v>
      </c>
      <c r="B167" s="320"/>
      <c r="C167" s="297" t="s">
        <v>280</v>
      </c>
      <c r="D167" s="457" t="s">
        <v>1059</v>
      </c>
      <c r="E167" s="297" t="s">
        <v>116</v>
      </c>
      <c r="F167" s="301"/>
      <c r="G167" s="321"/>
      <c r="H167" s="303"/>
      <c r="I167" s="303">
        <v>34510000</v>
      </c>
      <c r="J167" s="297" t="s">
        <v>114</v>
      </c>
      <c r="K167" s="297"/>
    </row>
    <row r="168" spans="1:11" s="299" customFormat="1">
      <c r="A168" s="418">
        <v>44253</v>
      </c>
      <c r="B168" s="320"/>
      <c r="C168" s="297" t="s">
        <v>155</v>
      </c>
      <c r="D168" s="457" t="s">
        <v>897</v>
      </c>
      <c r="E168" s="297" t="s">
        <v>116</v>
      </c>
      <c r="F168" s="301"/>
      <c r="G168" s="321"/>
      <c r="H168" s="303"/>
      <c r="I168" s="303">
        <v>1128822185</v>
      </c>
      <c r="J168" s="297" t="s">
        <v>114</v>
      </c>
      <c r="K168" s="297"/>
    </row>
    <row r="169" spans="1:11" s="299" customFormat="1">
      <c r="A169" s="418">
        <v>44253</v>
      </c>
      <c r="B169" s="320"/>
      <c r="C169" s="297" t="s">
        <v>154</v>
      </c>
      <c r="D169" s="457" t="s">
        <v>968</v>
      </c>
      <c r="E169" s="297" t="s">
        <v>116</v>
      </c>
      <c r="F169" s="301"/>
      <c r="G169" s="321"/>
      <c r="H169" s="303"/>
      <c r="I169" s="303">
        <v>907822</v>
      </c>
      <c r="J169" s="297" t="s">
        <v>114</v>
      </c>
      <c r="K169" s="297"/>
    </row>
    <row r="170" spans="1:11" s="299" customFormat="1">
      <c r="A170" s="418">
        <v>44235</v>
      </c>
      <c r="B170" s="320"/>
      <c r="C170" s="297" t="s">
        <v>970</v>
      </c>
      <c r="D170" s="457" t="s">
        <v>971</v>
      </c>
      <c r="E170" s="297" t="s">
        <v>116</v>
      </c>
      <c r="F170" s="301"/>
      <c r="G170" s="321"/>
      <c r="H170" s="303"/>
      <c r="I170" s="303">
        <v>82398500</v>
      </c>
      <c r="J170" s="297" t="s">
        <v>114</v>
      </c>
      <c r="K170" s="297"/>
    </row>
    <row r="171" spans="1:11" s="299" customFormat="1">
      <c r="A171" s="418">
        <v>44253</v>
      </c>
      <c r="B171" s="320"/>
      <c r="C171" s="297" t="s">
        <v>605</v>
      </c>
      <c r="D171" s="457" t="s">
        <v>951</v>
      </c>
      <c r="E171" s="297" t="s">
        <v>116</v>
      </c>
      <c r="F171" s="301"/>
      <c r="G171" s="321"/>
      <c r="H171" s="303"/>
      <c r="I171" s="303">
        <v>34353540</v>
      </c>
      <c r="J171" s="297" t="s">
        <v>114</v>
      </c>
      <c r="K171" s="297"/>
    </row>
    <row r="172" spans="1:11" s="299" customFormat="1">
      <c r="A172" s="418">
        <v>44253</v>
      </c>
      <c r="B172" s="320"/>
      <c r="C172" s="297" t="s">
        <v>552</v>
      </c>
      <c r="D172" s="457" t="s">
        <v>952</v>
      </c>
      <c r="E172" s="297" t="s">
        <v>116</v>
      </c>
      <c r="F172" s="301"/>
      <c r="G172" s="321"/>
      <c r="H172" s="303"/>
      <c r="I172" s="303">
        <v>22604000</v>
      </c>
      <c r="J172" s="297" t="s">
        <v>114</v>
      </c>
      <c r="K172" s="297"/>
    </row>
    <row r="173" spans="1:11" s="299" customFormat="1">
      <c r="A173" s="418">
        <v>44235</v>
      </c>
      <c r="B173" s="320"/>
      <c r="C173" s="297" t="s">
        <v>552</v>
      </c>
      <c r="D173" s="457" t="s">
        <v>902</v>
      </c>
      <c r="E173" s="297" t="s">
        <v>116</v>
      </c>
      <c r="F173" s="301"/>
      <c r="G173" s="321"/>
      <c r="H173" s="303"/>
      <c r="I173" s="303">
        <v>4420000</v>
      </c>
      <c r="J173" s="297" t="s">
        <v>114</v>
      </c>
      <c r="K173" s="297"/>
    </row>
    <row r="174" spans="1:11" s="299" customFormat="1">
      <c r="A174" s="418">
        <v>44235</v>
      </c>
      <c r="B174" s="320"/>
      <c r="C174" s="297" t="s">
        <v>443</v>
      </c>
      <c r="D174" s="457" t="s">
        <v>902</v>
      </c>
      <c r="E174" s="297" t="s">
        <v>116</v>
      </c>
      <c r="F174" s="301"/>
      <c r="G174" s="321"/>
      <c r="H174" s="303"/>
      <c r="I174" s="303">
        <v>8400000</v>
      </c>
      <c r="J174" s="297" t="s">
        <v>114</v>
      </c>
      <c r="K174" s="297"/>
    </row>
    <row r="175" spans="1:11" s="299" customFormat="1">
      <c r="A175" s="418">
        <v>44253</v>
      </c>
      <c r="B175" s="320"/>
      <c r="C175" s="297" t="s">
        <v>546</v>
      </c>
      <c r="D175" s="457" t="s">
        <v>969</v>
      </c>
      <c r="E175" s="297" t="s">
        <v>116</v>
      </c>
      <c r="F175" s="301"/>
      <c r="G175" s="321"/>
      <c r="H175" s="303"/>
      <c r="I175" s="303">
        <v>27100000</v>
      </c>
      <c r="J175" s="297" t="s">
        <v>114</v>
      </c>
      <c r="K175" s="297"/>
    </row>
    <row r="176" spans="1:11" s="299" customFormat="1">
      <c r="A176" s="418">
        <v>44253</v>
      </c>
      <c r="B176" s="320"/>
      <c r="C176" s="297" t="s">
        <v>973</v>
      </c>
      <c r="D176" s="457" t="s">
        <v>953</v>
      </c>
      <c r="E176" s="297" t="s">
        <v>116</v>
      </c>
      <c r="F176" s="301"/>
      <c r="G176" s="321"/>
      <c r="H176" s="303"/>
      <c r="I176" s="303">
        <v>5300000</v>
      </c>
      <c r="J176" s="297" t="s">
        <v>114</v>
      </c>
      <c r="K176" s="297"/>
    </row>
    <row r="177" spans="1:11" s="299" customFormat="1">
      <c r="A177" s="418">
        <v>44253</v>
      </c>
      <c r="B177" s="320"/>
      <c r="C177" s="297" t="s">
        <v>653</v>
      </c>
      <c r="D177" s="457" t="s">
        <v>972</v>
      </c>
      <c r="E177" s="297" t="s">
        <v>116</v>
      </c>
      <c r="F177" s="301"/>
      <c r="G177" s="321"/>
      <c r="H177" s="303"/>
      <c r="I177" s="303">
        <v>22720000</v>
      </c>
      <c r="J177" s="297" t="s">
        <v>114</v>
      </c>
      <c r="K177" s="297"/>
    </row>
    <row r="178" spans="1:11" s="299" customFormat="1">
      <c r="A178" s="418">
        <v>44253</v>
      </c>
      <c r="B178" s="320"/>
      <c r="C178" s="297" t="s">
        <v>152</v>
      </c>
      <c r="D178" s="457" t="s">
        <v>954</v>
      </c>
      <c r="E178" s="297" t="s">
        <v>116</v>
      </c>
      <c r="F178" s="301"/>
      <c r="G178" s="321"/>
      <c r="H178" s="303"/>
      <c r="I178" s="303">
        <v>162307274</v>
      </c>
      <c r="J178" s="297" t="s">
        <v>114</v>
      </c>
      <c r="K178" s="297"/>
    </row>
    <row r="179" spans="1:11" s="299" customFormat="1">
      <c r="A179" s="418">
        <v>44235</v>
      </c>
      <c r="B179" s="320"/>
      <c r="C179" s="297" t="s">
        <v>453</v>
      </c>
      <c r="D179" s="457" t="s">
        <v>955</v>
      </c>
      <c r="E179" s="297" t="s">
        <v>116</v>
      </c>
      <c r="F179" s="301"/>
      <c r="G179" s="321"/>
      <c r="H179" s="303"/>
      <c r="I179" s="303">
        <v>4000000</v>
      </c>
      <c r="J179" s="297" t="s">
        <v>114</v>
      </c>
      <c r="K179" s="297"/>
    </row>
    <row r="180" spans="1:11" s="299" customFormat="1">
      <c r="A180" s="418">
        <v>44235</v>
      </c>
      <c r="B180" s="320"/>
      <c r="C180" s="297" t="s">
        <v>614</v>
      </c>
      <c r="D180" s="457" t="s">
        <v>956</v>
      </c>
      <c r="E180" s="297" t="s">
        <v>116</v>
      </c>
      <c r="F180" s="301"/>
      <c r="G180" s="321"/>
      <c r="H180" s="303"/>
      <c r="I180" s="303">
        <v>3478920</v>
      </c>
      <c r="J180" s="297" t="s">
        <v>114</v>
      </c>
      <c r="K180" s="297"/>
    </row>
    <row r="181" spans="1:11" s="299" customFormat="1">
      <c r="A181" s="418">
        <v>44235</v>
      </c>
      <c r="B181" s="320"/>
      <c r="C181" s="297" t="s">
        <v>613</v>
      </c>
      <c r="D181" s="457" t="s">
        <v>956</v>
      </c>
      <c r="E181" s="297" t="s">
        <v>116</v>
      </c>
      <c r="F181" s="301"/>
      <c r="G181" s="321"/>
      <c r="H181" s="303"/>
      <c r="I181" s="303">
        <v>5355000</v>
      </c>
      <c r="J181" s="297" t="s">
        <v>114</v>
      </c>
      <c r="K181" s="297"/>
    </row>
    <row r="182" spans="1:11" s="299" customFormat="1">
      <c r="A182" s="418">
        <v>44246</v>
      </c>
      <c r="B182" s="320"/>
      <c r="C182" s="297" t="s">
        <v>618</v>
      </c>
      <c r="D182" s="457" t="s">
        <v>957</v>
      </c>
      <c r="E182" s="297" t="s">
        <v>116</v>
      </c>
      <c r="F182" s="301"/>
      <c r="G182" s="321"/>
      <c r="H182" s="303"/>
      <c r="I182" s="303">
        <v>757566500</v>
      </c>
      <c r="J182" s="297" t="s">
        <v>114</v>
      </c>
      <c r="K182" s="297"/>
    </row>
    <row r="183" spans="1:11" s="299" customFormat="1">
      <c r="A183" s="418">
        <v>44253</v>
      </c>
      <c r="B183" s="320"/>
      <c r="C183" s="297" t="s">
        <v>393</v>
      </c>
      <c r="D183" s="457" t="s">
        <v>958</v>
      </c>
      <c r="E183" s="297" t="s">
        <v>116</v>
      </c>
      <c r="F183" s="301"/>
      <c r="G183" s="321"/>
      <c r="H183" s="303"/>
      <c r="I183" s="303">
        <v>57200000</v>
      </c>
      <c r="J183" s="297" t="s">
        <v>114</v>
      </c>
      <c r="K183" s="297"/>
    </row>
    <row r="184" spans="1:11" s="299" customFormat="1">
      <c r="A184" s="418">
        <v>44253</v>
      </c>
      <c r="B184" s="320"/>
      <c r="C184" s="297" t="s">
        <v>151</v>
      </c>
      <c r="D184" s="457" t="s">
        <v>959</v>
      </c>
      <c r="E184" s="297" t="s">
        <v>116</v>
      </c>
      <c r="F184" s="301"/>
      <c r="G184" s="321"/>
      <c r="H184" s="303"/>
      <c r="I184" s="303">
        <v>39937097</v>
      </c>
      <c r="J184" s="297" t="s">
        <v>114</v>
      </c>
      <c r="K184" s="297"/>
    </row>
    <row r="185" spans="1:11" s="299" customFormat="1">
      <c r="A185" s="418">
        <v>44228</v>
      </c>
      <c r="B185" s="320"/>
      <c r="C185" s="297" t="s">
        <v>218</v>
      </c>
      <c r="D185" s="457" t="s">
        <v>461</v>
      </c>
      <c r="E185" s="297" t="s">
        <v>121</v>
      </c>
      <c r="F185" s="301"/>
      <c r="G185" s="321"/>
      <c r="H185" s="303">
        <v>5924.64</v>
      </c>
      <c r="I185" s="298">
        <f t="shared" ref="I185" si="15">+ROUND(H185*$K$2,0)</f>
        <v>136156442</v>
      </c>
      <c r="J185" s="297" t="s">
        <v>115</v>
      </c>
      <c r="K185" s="297"/>
    </row>
    <row r="186" spans="1:11" s="299" customFormat="1">
      <c r="A186" s="418">
        <v>44236</v>
      </c>
      <c r="B186" s="320"/>
      <c r="C186" s="297" t="s">
        <v>135</v>
      </c>
      <c r="D186" s="457" t="s">
        <v>710</v>
      </c>
      <c r="E186" s="297" t="s">
        <v>119</v>
      </c>
      <c r="F186" s="301"/>
      <c r="G186" s="321"/>
      <c r="H186" s="303"/>
      <c r="I186" s="303">
        <v>1009043286</v>
      </c>
      <c r="J186" s="297" t="s">
        <v>114</v>
      </c>
      <c r="K186" s="297"/>
    </row>
    <row r="187" spans="1:11" s="299" customFormat="1">
      <c r="A187" s="418">
        <v>44236</v>
      </c>
      <c r="B187" s="320"/>
      <c r="C187" s="297" t="s">
        <v>135</v>
      </c>
      <c r="D187" s="457" t="s">
        <v>978</v>
      </c>
      <c r="E187" s="297" t="s">
        <v>119</v>
      </c>
      <c r="F187" s="301"/>
      <c r="G187" s="321"/>
      <c r="H187" s="303"/>
      <c r="I187" s="303">
        <v>334108362</v>
      </c>
      <c r="J187" s="297" t="s">
        <v>114</v>
      </c>
      <c r="K187" s="297"/>
    </row>
    <row r="188" spans="1:11" s="299" customFormat="1">
      <c r="A188" s="418">
        <v>44228</v>
      </c>
      <c r="B188" s="320"/>
      <c r="C188" s="297" t="s">
        <v>212</v>
      </c>
      <c r="D188" s="457" t="s">
        <v>697</v>
      </c>
      <c r="E188" s="297" t="s">
        <v>160</v>
      </c>
      <c r="F188" s="301"/>
      <c r="G188" s="321"/>
      <c r="H188" s="303">
        <v>450000</v>
      </c>
      <c r="I188" s="298">
        <f t="shared" ref="I188:I252" si="16">+ROUND(H188*$K$2,0)</f>
        <v>10341623934</v>
      </c>
      <c r="J188" s="297" t="s">
        <v>115</v>
      </c>
      <c r="K188" s="297"/>
    </row>
    <row r="189" spans="1:11" s="299" customFormat="1">
      <c r="A189" s="418">
        <v>44229</v>
      </c>
      <c r="B189" s="320"/>
      <c r="C189" s="297" t="s">
        <v>212</v>
      </c>
      <c r="D189" s="457" t="s">
        <v>935</v>
      </c>
      <c r="E189" s="297" t="s">
        <v>160</v>
      </c>
      <c r="F189" s="301"/>
      <c r="G189" s="321"/>
      <c r="H189" s="303">
        <v>450000</v>
      </c>
      <c r="I189" s="298">
        <f t="shared" si="16"/>
        <v>10341623934</v>
      </c>
      <c r="J189" s="297" t="s">
        <v>115</v>
      </c>
      <c r="K189" s="297"/>
    </row>
    <row r="190" spans="1:11" s="299" customFormat="1">
      <c r="A190" s="418">
        <v>44245</v>
      </c>
      <c r="B190" s="320"/>
      <c r="C190" s="297" t="s">
        <v>267</v>
      </c>
      <c r="D190" s="457" t="s">
        <v>693</v>
      </c>
      <c r="E190" s="297" t="s">
        <v>160</v>
      </c>
      <c r="F190" s="301"/>
      <c r="G190" s="321"/>
      <c r="H190" s="303">
        <v>300000</v>
      </c>
      <c r="I190" s="298">
        <f t="shared" si="16"/>
        <v>6894415956</v>
      </c>
      <c r="J190" s="297" t="s">
        <v>115</v>
      </c>
      <c r="K190" s="297"/>
    </row>
    <row r="191" spans="1:11" s="299" customFormat="1">
      <c r="A191" s="418">
        <v>44245</v>
      </c>
      <c r="B191" s="320"/>
      <c r="C191" s="297" t="s">
        <v>267</v>
      </c>
      <c r="D191" s="457" t="s">
        <v>935</v>
      </c>
      <c r="E191" s="297" t="s">
        <v>160</v>
      </c>
      <c r="F191" s="301"/>
      <c r="G191" s="321"/>
      <c r="H191" s="303">
        <v>200000</v>
      </c>
      <c r="I191" s="298">
        <f t="shared" si="16"/>
        <v>4596277304</v>
      </c>
      <c r="J191" s="297" t="s">
        <v>115</v>
      </c>
      <c r="K191" s="297"/>
    </row>
    <row r="192" spans="1:11" s="299" customFormat="1">
      <c r="A192" s="418">
        <v>44251</v>
      </c>
      <c r="B192" s="320"/>
      <c r="C192" s="297" t="s">
        <v>267</v>
      </c>
      <c r="D192" s="457" t="s">
        <v>693</v>
      </c>
      <c r="E192" s="297" t="s">
        <v>160</v>
      </c>
      <c r="F192" s="301"/>
      <c r="G192" s="321"/>
      <c r="H192" s="303">
        <v>500000</v>
      </c>
      <c r="I192" s="298">
        <f t="shared" si="16"/>
        <v>11490693260</v>
      </c>
      <c r="J192" s="297" t="s">
        <v>115</v>
      </c>
      <c r="K192" s="297"/>
    </row>
    <row r="193" spans="1:11" s="299" customFormat="1">
      <c r="A193" s="418">
        <v>44251</v>
      </c>
      <c r="B193" s="320"/>
      <c r="C193" s="297" t="s">
        <v>1001</v>
      </c>
      <c r="D193" s="457" t="s">
        <v>1002</v>
      </c>
      <c r="E193" s="297"/>
      <c r="F193" s="301"/>
      <c r="G193" s="321"/>
      <c r="H193" s="303">
        <v>2997142.24</v>
      </c>
      <c r="I193" s="298">
        <f t="shared" si="16"/>
        <v>68878484273</v>
      </c>
      <c r="J193" s="297" t="s">
        <v>115</v>
      </c>
      <c r="K193" s="297"/>
    </row>
    <row r="194" spans="1:11" s="299" customFormat="1">
      <c r="A194" s="418">
        <v>44253</v>
      </c>
      <c r="B194" s="320"/>
      <c r="C194" s="297" t="s">
        <v>267</v>
      </c>
      <c r="D194" s="457" t="s">
        <v>626</v>
      </c>
      <c r="E194" s="297"/>
      <c r="F194" s="301"/>
      <c r="G194" s="321"/>
      <c r="H194" s="303"/>
      <c r="I194" s="303">
        <v>23590000</v>
      </c>
      <c r="J194" s="297" t="s">
        <v>114</v>
      </c>
      <c r="K194" s="297"/>
    </row>
    <row r="195" spans="1:11" s="299" customFormat="1">
      <c r="A195" s="418">
        <v>44246</v>
      </c>
      <c r="B195" s="320"/>
      <c r="C195" s="297" t="s">
        <v>196</v>
      </c>
      <c r="D195" s="457" t="s">
        <v>1000</v>
      </c>
      <c r="E195" s="297" t="s">
        <v>120</v>
      </c>
      <c r="F195" s="301"/>
      <c r="G195" s="321"/>
      <c r="H195" s="303">
        <v>220013.09</v>
      </c>
      <c r="I195" s="298">
        <f t="shared" si="16"/>
        <v>5056205861</v>
      </c>
      <c r="J195" s="297" t="s">
        <v>115</v>
      </c>
      <c r="K195" s="297"/>
    </row>
    <row r="196" spans="1:11" s="299" customFormat="1">
      <c r="A196" s="418">
        <v>44246</v>
      </c>
      <c r="B196" s="320"/>
      <c r="C196" s="297" t="s">
        <v>196</v>
      </c>
      <c r="D196" s="457" t="s">
        <v>683</v>
      </c>
      <c r="E196" s="297" t="s">
        <v>120</v>
      </c>
      <c r="F196" s="301"/>
      <c r="G196" s="321"/>
      <c r="H196" s="303">
        <v>158841.68</v>
      </c>
      <c r="I196" s="298">
        <f t="shared" si="16"/>
        <v>3650402044</v>
      </c>
      <c r="J196" s="297" t="s">
        <v>115</v>
      </c>
      <c r="K196" s="297"/>
    </row>
    <row r="197" spans="1:11" s="299" customFormat="1">
      <c r="A197" s="418">
        <v>44252</v>
      </c>
      <c r="B197" s="320"/>
      <c r="C197" s="297" t="s">
        <v>195</v>
      </c>
      <c r="D197" s="457" t="s">
        <v>1060</v>
      </c>
      <c r="E197" s="297" t="s">
        <v>89</v>
      </c>
      <c r="F197" s="301"/>
      <c r="G197" s="321"/>
      <c r="H197" s="303">
        <v>2997142.24</v>
      </c>
      <c r="I197" s="298">
        <f t="shared" si="16"/>
        <v>68878484273</v>
      </c>
      <c r="J197" s="297" t="s">
        <v>115</v>
      </c>
      <c r="K197" s="297"/>
    </row>
    <row r="198" spans="1:11" s="299" customFormat="1">
      <c r="A198" s="418">
        <v>44246</v>
      </c>
      <c r="B198" s="320"/>
      <c r="C198" s="297" t="s">
        <v>136</v>
      </c>
      <c r="D198" s="457" t="s">
        <v>684</v>
      </c>
      <c r="E198" s="297" t="s">
        <v>118</v>
      </c>
      <c r="F198" s="301"/>
      <c r="G198" s="321"/>
      <c r="H198" s="303">
        <v>466218</v>
      </c>
      <c r="I198" s="298">
        <f t="shared" si="16"/>
        <v>10714336061</v>
      </c>
      <c r="J198" s="297" t="s">
        <v>115</v>
      </c>
      <c r="K198" s="297"/>
    </row>
    <row r="199" spans="1:11" s="299" customFormat="1">
      <c r="A199" s="418">
        <v>44246</v>
      </c>
      <c r="B199" s="320"/>
      <c r="C199" s="297" t="s">
        <v>547</v>
      </c>
      <c r="D199" s="457" t="s">
        <v>684</v>
      </c>
      <c r="E199" s="297" t="s">
        <v>118</v>
      </c>
      <c r="F199" s="301"/>
      <c r="G199" s="321"/>
      <c r="H199" s="303">
        <v>3534710.88</v>
      </c>
      <c r="I199" s="298">
        <f t="shared" si="16"/>
        <v>81232556970</v>
      </c>
      <c r="J199" s="297" t="s">
        <v>115</v>
      </c>
      <c r="K199" s="297"/>
    </row>
    <row r="200" spans="1:11" s="299" customFormat="1">
      <c r="A200" s="418">
        <v>44229</v>
      </c>
      <c r="B200" s="320"/>
      <c r="C200" s="297" t="s">
        <v>462</v>
      </c>
      <c r="D200" s="457" t="s">
        <v>684</v>
      </c>
      <c r="E200" s="297" t="s">
        <v>118</v>
      </c>
      <c r="F200" s="301"/>
      <c r="G200" s="321"/>
      <c r="H200" s="303">
        <v>1093121.21</v>
      </c>
      <c r="I200" s="298">
        <f t="shared" si="16"/>
        <v>25121441040</v>
      </c>
      <c r="J200" s="297" t="s">
        <v>115</v>
      </c>
      <c r="K200" s="297"/>
    </row>
    <row r="201" spans="1:11" s="299" customFormat="1">
      <c r="A201" s="418">
        <v>44253</v>
      </c>
      <c r="B201" s="320"/>
      <c r="C201" s="297" t="s">
        <v>357</v>
      </c>
      <c r="D201" s="457" t="s">
        <v>726</v>
      </c>
      <c r="E201" s="297" t="s">
        <v>118</v>
      </c>
      <c r="F201" s="301"/>
      <c r="G201" s="321"/>
      <c r="H201" s="303">
        <v>248103</v>
      </c>
      <c r="I201" s="298">
        <f t="shared" si="16"/>
        <v>5701750940</v>
      </c>
      <c r="J201" s="297" t="s">
        <v>115</v>
      </c>
      <c r="K201" s="297"/>
    </row>
    <row r="202" spans="1:11" s="299" customFormat="1">
      <c r="A202" s="418">
        <v>44253</v>
      </c>
      <c r="B202" s="320"/>
      <c r="C202" s="297" t="s">
        <v>140</v>
      </c>
      <c r="D202" s="457" t="s">
        <v>726</v>
      </c>
      <c r="E202" s="297" t="s">
        <v>118</v>
      </c>
      <c r="F202" s="301"/>
      <c r="G202" s="321"/>
      <c r="H202" s="303">
        <v>8648</v>
      </c>
      <c r="I202" s="298">
        <f t="shared" si="16"/>
        <v>198743031</v>
      </c>
      <c r="J202" s="297" t="s">
        <v>115</v>
      </c>
      <c r="K202" s="297"/>
    </row>
    <row r="203" spans="1:11" s="299" customFormat="1">
      <c r="A203" s="418">
        <v>44253</v>
      </c>
      <c r="B203" s="320"/>
      <c r="C203" s="297" t="s">
        <v>648</v>
      </c>
      <c r="D203" s="457" t="s">
        <v>726</v>
      </c>
      <c r="E203" s="297" t="s">
        <v>118</v>
      </c>
      <c r="F203" s="301"/>
      <c r="G203" s="321"/>
      <c r="H203" s="303">
        <v>178344</v>
      </c>
      <c r="I203" s="298">
        <f t="shared" si="16"/>
        <v>4098592398</v>
      </c>
      <c r="J203" s="297" t="s">
        <v>115</v>
      </c>
      <c r="K203" s="297"/>
    </row>
    <row r="204" spans="1:11" s="299" customFormat="1">
      <c r="A204" s="418">
        <v>44253</v>
      </c>
      <c r="B204" s="320"/>
      <c r="C204" s="297" t="s">
        <v>911</v>
      </c>
      <c r="D204" s="457" t="s">
        <v>726</v>
      </c>
      <c r="E204" s="297" t="s">
        <v>118</v>
      </c>
      <c r="F204" s="301"/>
      <c r="G204" s="321"/>
      <c r="H204" s="303">
        <v>29390.06</v>
      </c>
      <c r="I204" s="298">
        <f t="shared" si="16"/>
        <v>675424329</v>
      </c>
      <c r="J204" s="297" t="s">
        <v>115</v>
      </c>
      <c r="K204" s="297"/>
    </row>
    <row r="205" spans="1:11" s="299" customFormat="1">
      <c r="A205" s="418">
        <v>44253</v>
      </c>
      <c r="B205" s="320"/>
      <c r="C205" s="297" t="s">
        <v>139</v>
      </c>
      <c r="D205" s="457" t="s">
        <v>726</v>
      </c>
      <c r="E205" s="297" t="s">
        <v>118</v>
      </c>
      <c r="F205" s="301"/>
      <c r="G205" s="321"/>
      <c r="H205" s="303">
        <v>7830</v>
      </c>
      <c r="I205" s="298">
        <f t="shared" si="16"/>
        <v>179944256</v>
      </c>
      <c r="J205" s="297" t="s">
        <v>115</v>
      </c>
      <c r="K205" s="297"/>
    </row>
    <row r="206" spans="1:11" s="299" customFormat="1">
      <c r="A206" s="418">
        <v>44253</v>
      </c>
      <c r="B206" s="320"/>
      <c r="C206" s="297" t="s">
        <v>143</v>
      </c>
      <c r="D206" s="457" t="s">
        <v>726</v>
      </c>
      <c r="E206" s="297" t="s">
        <v>118</v>
      </c>
      <c r="F206" s="301"/>
      <c r="G206" s="321"/>
      <c r="H206" s="303">
        <v>75776.31</v>
      </c>
      <c r="I206" s="298">
        <f t="shared" si="16"/>
        <v>1741444669</v>
      </c>
      <c r="J206" s="297" t="s">
        <v>115</v>
      </c>
      <c r="K206" s="297"/>
    </row>
    <row r="207" spans="1:11" s="299" customFormat="1">
      <c r="A207" s="418">
        <v>44253</v>
      </c>
      <c r="B207" s="320"/>
      <c r="C207" s="297" t="s">
        <v>448</v>
      </c>
      <c r="D207" s="457" t="s">
        <v>726</v>
      </c>
      <c r="E207" s="297" t="s">
        <v>118</v>
      </c>
      <c r="F207" s="301"/>
      <c r="G207" s="321"/>
      <c r="H207" s="303">
        <v>119884.35</v>
      </c>
      <c r="I207" s="298">
        <f t="shared" si="16"/>
        <v>2755108585</v>
      </c>
      <c r="J207" s="297" t="s">
        <v>115</v>
      </c>
      <c r="K207" s="297"/>
    </row>
    <row r="208" spans="1:11" s="299" customFormat="1">
      <c r="A208" s="418">
        <v>44253</v>
      </c>
      <c r="B208" s="320"/>
      <c r="C208" s="297" t="s">
        <v>141</v>
      </c>
      <c r="D208" s="457" t="s">
        <v>726</v>
      </c>
      <c r="E208" s="297" t="s">
        <v>118</v>
      </c>
      <c r="F208" s="301"/>
      <c r="G208" s="321"/>
      <c r="H208" s="303">
        <v>145366.45000000001</v>
      </c>
      <c r="I208" s="298">
        <f t="shared" si="16"/>
        <v>3340722574</v>
      </c>
      <c r="J208" s="297" t="s">
        <v>115</v>
      </c>
      <c r="K208" s="297"/>
    </row>
    <row r="209" spans="1:11" s="299" customFormat="1">
      <c r="A209" s="418">
        <v>44253</v>
      </c>
      <c r="B209" s="320"/>
      <c r="C209" s="297" t="s">
        <v>269</v>
      </c>
      <c r="D209" s="457" t="s">
        <v>726</v>
      </c>
      <c r="E209" s="297" t="s">
        <v>118</v>
      </c>
      <c r="F209" s="301"/>
      <c r="G209" s="321"/>
      <c r="H209" s="303">
        <v>25800</v>
      </c>
      <c r="I209" s="298">
        <f t="shared" si="16"/>
        <v>592919772</v>
      </c>
      <c r="J209" s="297" t="s">
        <v>115</v>
      </c>
      <c r="K209" s="297"/>
    </row>
    <row r="210" spans="1:11" s="299" customFormat="1">
      <c r="A210" s="418">
        <v>44253</v>
      </c>
      <c r="B210" s="320"/>
      <c r="C210" s="297" t="s">
        <v>217</v>
      </c>
      <c r="D210" s="457" t="s">
        <v>726</v>
      </c>
      <c r="E210" s="297" t="s">
        <v>118</v>
      </c>
      <c r="F210" s="301"/>
      <c r="G210" s="321"/>
      <c r="H210" s="303">
        <v>11640</v>
      </c>
      <c r="I210" s="298">
        <f t="shared" si="16"/>
        <v>267503339</v>
      </c>
      <c r="J210" s="297" t="s">
        <v>115</v>
      </c>
      <c r="K210" s="297"/>
    </row>
    <row r="211" spans="1:11" s="299" customFormat="1">
      <c r="A211" s="418">
        <v>44253</v>
      </c>
      <c r="B211" s="320"/>
      <c r="C211" s="297" t="s">
        <v>529</v>
      </c>
      <c r="D211" s="457" t="s">
        <v>726</v>
      </c>
      <c r="E211" s="297" t="s">
        <v>118</v>
      </c>
      <c r="F211" s="301"/>
      <c r="G211" s="321"/>
      <c r="H211" s="303">
        <v>187415</v>
      </c>
      <c r="I211" s="298">
        <f t="shared" si="16"/>
        <v>4307056555</v>
      </c>
      <c r="J211" s="297" t="s">
        <v>115</v>
      </c>
      <c r="K211" s="297"/>
    </row>
    <row r="212" spans="1:11" s="299" customFormat="1">
      <c r="A212" s="418">
        <v>44253</v>
      </c>
      <c r="B212" s="320"/>
      <c r="C212" s="297" t="s">
        <v>138</v>
      </c>
      <c r="D212" s="457" t="s">
        <v>726</v>
      </c>
      <c r="E212" s="297" t="s">
        <v>118</v>
      </c>
      <c r="F212" s="301"/>
      <c r="G212" s="321"/>
      <c r="H212" s="303">
        <v>1489643.63</v>
      </c>
      <c r="I212" s="298">
        <f t="shared" si="16"/>
        <v>34234076038</v>
      </c>
      <c r="J212" s="297" t="s">
        <v>115</v>
      </c>
      <c r="K212" s="297"/>
    </row>
    <row r="213" spans="1:11" s="299" customFormat="1">
      <c r="A213" s="418">
        <v>44253</v>
      </c>
      <c r="B213" s="320"/>
      <c r="C213" s="297" t="s">
        <v>447</v>
      </c>
      <c r="D213" s="457" t="s">
        <v>726</v>
      </c>
      <c r="E213" s="297" t="s">
        <v>118</v>
      </c>
      <c r="F213" s="301"/>
      <c r="G213" s="321"/>
      <c r="H213" s="303">
        <v>120162.16</v>
      </c>
      <c r="I213" s="298">
        <f t="shared" si="16"/>
        <v>2761493044</v>
      </c>
      <c r="J213" s="297" t="s">
        <v>115</v>
      </c>
      <c r="K213" s="297"/>
    </row>
    <row r="214" spans="1:11" s="299" customFormat="1">
      <c r="A214" s="418">
        <v>44253</v>
      </c>
      <c r="B214" s="320"/>
      <c r="C214" s="297" t="s">
        <v>505</v>
      </c>
      <c r="D214" s="457" t="s">
        <v>726</v>
      </c>
      <c r="E214" s="297" t="s">
        <v>118</v>
      </c>
      <c r="F214" s="301"/>
      <c r="G214" s="321"/>
      <c r="H214" s="303">
        <v>123648.65</v>
      </c>
      <c r="I214" s="298">
        <f t="shared" si="16"/>
        <v>2841617418</v>
      </c>
      <c r="J214" s="297" t="s">
        <v>115</v>
      </c>
      <c r="K214" s="297"/>
    </row>
    <row r="215" spans="1:11" s="299" customFormat="1">
      <c r="A215" s="418">
        <v>44253</v>
      </c>
      <c r="B215" s="320"/>
      <c r="C215" s="297" t="s">
        <v>596</v>
      </c>
      <c r="D215" s="457" t="s">
        <v>726</v>
      </c>
      <c r="E215" s="297" t="s">
        <v>118</v>
      </c>
      <c r="F215" s="301"/>
      <c r="G215" s="321"/>
      <c r="H215" s="303">
        <v>211545.04</v>
      </c>
      <c r="I215" s="298">
        <f t="shared" si="16"/>
        <v>4861598331</v>
      </c>
      <c r="J215" s="297" t="s">
        <v>115</v>
      </c>
      <c r="K215" s="297"/>
    </row>
    <row r="216" spans="1:11" s="299" customFormat="1">
      <c r="A216" s="418">
        <v>44253</v>
      </c>
      <c r="B216" s="320"/>
      <c r="C216" s="297" t="s">
        <v>137</v>
      </c>
      <c r="D216" s="457" t="s">
        <v>1061</v>
      </c>
      <c r="E216" s="297" t="s">
        <v>118</v>
      </c>
      <c r="F216" s="301"/>
      <c r="G216" s="321"/>
      <c r="H216" s="303">
        <v>63493.05</v>
      </c>
      <c r="I216" s="298">
        <f t="shared" si="16"/>
        <v>1459158323</v>
      </c>
      <c r="J216" s="297" t="s">
        <v>115</v>
      </c>
      <c r="K216" s="297"/>
    </row>
    <row r="217" spans="1:11" s="299" customFormat="1">
      <c r="A217" s="418">
        <v>44253</v>
      </c>
      <c r="B217" s="320"/>
      <c r="C217" s="297" t="s">
        <v>615</v>
      </c>
      <c r="D217" s="457" t="s">
        <v>985</v>
      </c>
      <c r="E217" s="297" t="s">
        <v>118</v>
      </c>
      <c r="F217" s="301"/>
      <c r="G217" s="321"/>
      <c r="H217" s="303">
        <v>44060.42</v>
      </c>
      <c r="I217" s="298">
        <f t="shared" si="16"/>
        <v>1012569542</v>
      </c>
      <c r="J217" s="297" t="s">
        <v>115</v>
      </c>
      <c r="K217" s="297"/>
    </row>
    <row r="218" spans="1:11" s="299" customFormat="1">
      <c r="A218" s="418">
        <v>44253</v>
      </c>
      <c r="B218" s="320"/>
      <c r="C218" s="297" t="s">
        <v>534</v>
      </c>
      <c r="D218" s="457" t="s">
        <v>985</v>
      </c>
      <c r="E218" s="297" t="s">
        <v>118</v>
      </c>
      <c r="F218" s="301"/>
      <c r="G218" s="321"/>
      <c r="H218" s="303">
        <v>247759.65</v>
      </c>
      <c r="I218" s="298">
        <f t="shared" si="16"/>
        <v>5693860281</v>
      </c>
      <c r="J218" s="297" t="s">
        <v>115</v>
      </c>
      <c r="K218" s="297"/>
    </row>
    <row r="219" spans="1:11" s="299" customFormat="1">
      <c r="A219" s="418">
        <v>44229</v>
      </c>
      <c r="B219" s="320"/>
      <c r="C219" s="297" t="s">
        <v>979</v>
      </c>
      <c r="D219" s="457" t="s">
        <v>699</v>
      </c>
      <c r="E219" s="297" t="s">
        <v>162</v>
      </c>
      <c r="F219" s="301"/>
      <c r="G219" s="321"/>
      <c r="H219" s="303">
        <v>129890.94</v>
      </c>
      <c r="I219" s="298">
        <f t="shared" si="16"/>
        <v>2985073898</v>
      </c>
      <c r="J219" s="297" t="s">
        <v>115</v>
      </c>
      <c r="K219" s="297"/>
    </row>
    <row r="220" spans="1:11" s="299" customFormat="1">
      <c r="A220" s="418">
        <v>44229</v>
      </c>
      <c r="B220" s="320"/>
      <c r="C220" s="297" t="s">
        <v>980</v>
      </c>
      <c r="D220" s="457" t="s">
        <v>699</v>
      </c>
      <c r="E220" s="297" t="s">
        <v>162</v>
      </c>
      <c r="F220" s="301"/>
      <c r="G220" s="321"/>
      <c r="H220" s="303">
        <v>186773</v>
      </c>
      <c r="I220" s="298">
        <f t="shared" si="16"/>
        <v>4292302505</v>
      </c>
      <c r="J220" s="297" t="s">
        <v>115</v>
      </c>
      <c r="K220" s="297"/>
    </row>
    <row r="221" spans="1:11" s="299" customFormat="1">
      <c r="A221" s="418">
        <v>44229</v>
      </c>
      <c r="B221" s="320"/>
      <c r="C221" s="297" t="s">
        <v>981</v>
      </c>
      <c r="D221" s="457" t="s">
        <v>699</v>
      </c>
      <c r="E221" s="297" t="s">
        <v>162</v>
      </c>
      <c r="F221" s="301"/>
      <c r="G221" s="321"/>
      <c r="H221" s="303">
        <v>368000</v>
      </c>
      <c r="I221" s="298">
        <f t="shared" si="16"/>
        <v>8457150239</v>
      </c>
      <c r="J221" s="297" t="s">
        <v>115</v>
      </c>
      <c r="K221" s="297"/>
    </row>
    <row r="222" spans="1:11" s="299" customFormat="1">
      <c r="A222" s="418">
        <v>44232</v>
      </c>
      <c r="B222" s="320"/>
      <c r="C222" s="297" t="s">
        <v>396</v>
      </c>
      <c r="D222" s="457" t="s">
        <v>919</v>
      </c>
      <c r="E222" s="297" t="s">
        <v>162</v>
      </c>
      <c r="F222" s="301"/>
      <c r="G222" s="321"/>
      <c r="H222" s="303">
        <v>42000</v>
      </c>
      <c r="I222" s="298">
        <f t="shared" si="16"/>
        <v>965218234</v>
      </c>
      <c r="J222" s="297" t="s">
        <v>115</v>
      </c>
      <c r="K222" s="297"/>
    </row>
    <row r="223" spans="1:11" s="299" customFormat="1">
      <c r="A223" s="418">
        <v>44232</v>
      </c>
      <c r="B223" s="320"/>
      <c r="C223" s="297" t="s">
        <v>281</v>
      </c>
      <c r="D223" s="457" t="s">
        <v>919</v>
      </c>
      <c r="E223" s="297" t="s">
        <v>162</v>
      </c>
      <c r="F223" s="301"/>
      <c r="G223" s="321"/>
      <c r="H223" s="303">
        <v>57400</v>
      </c>
      <c r="I223" s="298">
        <f t="shared" si="16"/>
        <v>1319131586</v>
      </c>
      <c r="J223" s="297" t="s">
        <v>115</v>
      </c>
      <c r="K223" s="297"/>
    </row>
    <row r="224" spans="1:11" s="299" customFormat="1">
      <c r="A224" s="418">
        <v>44232</v>
      </c>
      <c r="B224" s="320"/>
      <c r="C224" s="297" t="s">
        <v>698</v>
      </c>
      <c r="D224" s="457" t="s">
        <v>921</v>
      </c>
      <c r="E224" s="297" t="s">
        <v>162</v>
      </c>
      <c r="F224" s="301"/>
      <c r="G224" s="321"/>
      <c r="H224" s="303">
        <v>492000</v>
      </c>
      <c r="I224" s="298">
        <f t="shared" si="16"/>
        <v>11306842168</v>
      </c>
      <c r="J224" s="297" t="s">
        <v>115</v>
      </c>
      <c r="K224" s="297"/>
    </row>
    <row r="225" spans="1:11" s="299" customFormat="1">
      <c r="A225" s="418">
        <v>44232</v>
      </c>
      <c r="B225" s="320"/>
      <c r="C225" s="297" t="s">
        <v>360</v>
      </c>
      <c r="D225" s="457" t="s">
        <v>983</v>
      </c>
      <c r="E225" s="297" t="s">
        <v>162</v>
      </c>
      <c r="F225" s="301"/>
      <c r="G225" s="321"/>
      <c r="H225" s="303">
        <v>2407043.1979999999</v>
      </c>
      <c r="I225" s="298">
        <f t="shared" si="16"/>
        <v>55317190104</v>
      </c>
      <c r="J225" s="297" t="s">
        <v>115</v>
      </c>
      <c r="K225" s="297"/>
    </row>
    <row r="226" spans="1:11" s="299" customFormat="1">
      <c r="A226" s="418">
        <v>44232</v>
      </c>
      <c r="B226" s="320"/>
      <c r="C226" s="297" t="s">
        <v>395</v>
      </c>
      <c r="D226" s="457" t="s">
        <v>919</v>
      </c>
      <c r="E226" s="297" t="s">
        <v>162</v>
      </c>
      <c r="F226" s="301"/>
      <c r="G226" s="321"/>
      <c r="H226" s="303">
        <v>92040</v>
      </c>
      <c r="I226" s="298">
        <f t="shared" si="16"/>
        <v>2115206815</v>
      </c>
      <c r="J226" s="297" t="s">
        <v>115</v>
      </c>
      <c r="K226" s="297"/>
    </row>
    <row r="227" spans="1:11" s="299" customFormat="1">
      <c r="A227" s="418">
        <v>44232</v>
      </c>
      <c r="B227" s="320"/>
      <c r="C227" s="297" t="s">
        <v>554</v>
      </c>
      <c r="D227" s="457" t="s">
        <v>921</v>
      </c>
      <c r="E227" s="297" t="s">
        <v>162</v>
      </c>
      <c r="F227" s="301"/>
      <c r="G227" s="321"/>
      <c r="H227" s="303">
        <v>8550</v>
      </c>
      <c r="I227" s="298">
        <f t="shared" si="16"/>
        <v>196490855</v>
      </c>
      <c r="J227" s="297" t="s">
        <v>115</v>
      </c>
      <c r="K227" s="297"/>
    </row>
    <row r="228" spans="1:11" s="299" customFormat="1">
      <c r="A228" s="418">
        <v>44232</v>
      </c>
      <c r="B228" s="320"/>
      <c r="C228" s="297" t="s">
        <v>982</v>
      </c>
      <c r="D228" s="457" t="s">
        <v>922</v>
      </c>
      <c r="E228" s="297" t="s">
        <v>162</v>
      </c>
      <c r="F228" s="301"/>
      <c r="G228" s="321"/>
      <c r="H228" s="303">
        <v>123040</v>
      </c>
      <c r="I228" s="298">
        <f t="shared" si="16"/>
        <v>2827629797</v>
      </c>
      <c r="J228" s="297" t="s">
        <v>115</v>
      </c>
      <c r="K228" s="297"/>
    </row>
    <row r="229" spans="1:11" s="299" customFormat="1">
      <c r="A229" s="418">
        <v>44232</v>
      </c>
      <c r="B229" s="320"/>
      <c r="C229" s="297" t="s">
        <v>597</v>
      </c>
      <c r="D229" s="457" t="s">
        <v>984</v>
      </c>
      <c r="E229" s="297" t="s">
        <v>162</v>
      </c>
      <c r="F229" s="301"/>
      <c r="G229" s="321"/>
      <c r="H229" s="303">
        <v>692856</v>
      </c>
      <c r="I229" s="298">
        <f t="shared" si="16"/>
        <v>15922791539</v>
      </c>
      <c r="J229" s="297" t="s">
        <v>115</v>
      </c>
      <c r="K229" s="297"/>
    </row>
    <row r="230" spans="1:11" s="299" customFormat="1">
      <c r="A230" s="418">
        <v>44235</v>
      </c>
      <c r="B230" s="320"/>
      <c r="C230" s="297" t="s">
        <v>556</v>
      </c>
      <c r="D230" s="457" t="s">
        <v>919</v>
      </c>
      <c r="E230" s="297" t="s">
        <v>162</v>
      </c>
      <c r="F230" s="301"/>
      <c r="G230" s="321"/>
      <c r="H230" s="303">
        <v>11200</v>
      </c>
      <c r="I230" s="298">
        <f t="shared" si="16"/>
        <v>257391529</v>
      </c>
      <c r="J230" s="297" t="s">
        <v>115</v>
      </c>
      <c r="K230" s="297"/>
    </row>
    <row r="231" spans="1:11" s="299" customFormat="1">
      <c r="A231" s="418">
        <v>44236</v>
      </c>
      <c r="B231" s="320"/>
      <c r="C231" s="297" t="s">
        <v>360</v>
      </c>
      <c r="D231" s="457" t="s">
        <v>983</v>
      </c>
      <c r="E231" s="297" t="s">
        <v>162</v>
      </c>
      <c r="F231" s="301"/>
      <c r="G231" s="321"/>
      <c r="H231" s="303">
        <v>516760.96</v>
      </c>
      <c r="I231" s="298">
        <f t="shared" si="16"/>
        <v>11875883360</v>
      </c>
      <c r="J231" s="297" t="s">
        <v>115</v>
      </c>
      <c r="K231" s="297"/>
    </row>
    <row r="232" spans="1:11" s="299" customFormat="1">
      <c r="A232" s="418">
        <v>44253</v>
      </c>
      <c r="B232" s="320"/>
      <c r="C232" s="297" t="s">
        <v>211</v>
      </c>
      <c r="D232" s="457" t="s">
        <v>728</v>
      </c>
      <c r="E232" s="297" t="s">
        <v>118</v>
      </c>
      <c r="F232" s="301"/>
      <c r="G232" s="321"/>
      <c r="H232" s="303">
        <v>8000</v>
      </c>
      <c r="I232" s="298">
        <f t="shared" si="16"/>
        <v>183851092</v>
      </c>
      <c r="J232" s="297" t="s">
        <v>115</v>
      </c>
      <c r="K232" s="297"/>
    </row>
    <row r="233" spans="1:11" s="299" customFormat="1">
      <c r="A233" s="418">
        <v>44253</v>
      </c>
      <c r="B233" s="320"/>
      <c r="C233" s="297" t="s">
        <v>317</v>
      </c>
      <c r="D233" s="457" t="s">
        <v>728</v>
      </c>
      <c r="E233" s="297" t="s">
        <v>118</v>
      </c>
      <c r="F233" s="301"/>
      <c r="G233" s="321"/>
      <c r="H233" s="303">
        <v>19957.8</v>
      </c>
      <c r="I233" s="298">
        <f t="shared" si="16"/>
        <v>458657916</v>
      </c>
      <c r="J233" s="297" t="s">
        <v>115</v>
      </c>
      <c r="K233" s="297"/>
    </row>
    <row r="234" spans="1:11" s="299" customFormat="1">
      <c r="A234" s="418">
        <v>44253</v>
      </c>
      <c r="B234" s="320"/>
      <c r="C234" s="297" t="s">
        <v>446</v>
      </c>
      <c r="D234" s="457" t="s">
        <v>728</v>
      </c>
      <c r="E234" s="297" t="s">
        <v>118</v>
      </c>
      <c r="F234" s="301"/>
      <c r="G234" s="321"/>
      <c r="H234" s="303">
        <v>2440</v>
      </c>
      <c r="I234" s="298">
        <f t="shared" si="16"/>
        <v>56074583</v>
      </c>
      <c r="J234" s="297" t="s">
        <v>115</v>
      </c>
      <c r="K234" s="297"/>
    </row>
    <row r="235" spans="1:11" s="299" customFormat="1">
      <c r="A235" s="418">
        <v>44253</v>
      </c>
      <c r="B235" s="320"/>
      <c r="C235" s="297" t="s">
        <v>359</v>
      </c>
      <c r="D235" s="457" t="s">
        <v>917</v>
      </c>
      <c r="E235" s="297" t="s">
        <v>162</v>
      </c>
      <c r="F235" s="301"/>
      <c r="G235" s="321"/>
      <c r="H235" s="303">
        <v>62000</v>
      </c>
      <c r="I235" s="298">
        <f t="shared" si="16"/>
        <v>1424845964</v>
      </c>
      <c r="J235" s="297" t="s">
        <v>115</v>
      </c>
      <c r="K235" s="297"/>
    </row>
    <row r="236" spans="1:11" s="299" customFormat="1">
      <c r="A236" s="418">
        <v>44253</v>
      </c>
      <c r="B236" s="320"/>
      <c r="C236" s="297" t="s">
        <v>499</v>
      </c>
      <c r="D236" s="457" t="s">
        <v>728</v>
      </c>
      <c r="E236" s="297" t="s">
        <v>118</v>
      </c>
      <c r="F236" s="301"/>
      <c r="G236" s="321"/>
      <c r="H236" s="303">
        <v>7980</v>
      </c>
      <c r="I236" s="298">
        <f t="shared" si="16"/>
        <v>183391464</v>
      </c>
      <c r="J236" s="297" t="s">
        <v>115</v>
      </c>
      <c r="K236" s="297"/>
    </row>
    <row r="237" spans="1:11" s="299" customFormat="1">
      <c r="A237" s="418">
        <v>44253</v>
      </c>
      <c r="B237" s="320"/>
      <c r="C237" s="297" t="s">
        <v>556</v>
      </c>
      <c r="D237" s="457" t="s">
        <v>728</v>
      </c>
      <c r="E237" s="297" t="s">
        <v>118</v>
      </c>
      <c r="F237" s="301"/>
      <c r="G237" s="321"/>
      <c r="H237" s="303">
        <v>5400.44</v>
      </c>
      <c r="I237" s="298">
        <f t="shared" si="16"/>
        <v>124109599</v>
      </c>
      <c r="J237" s="297" t="s">
        <v>115</v>
      </c>
      <c r="K237" s="297"/>
    </row>
    <row r="238" spans="1:11" s="299" customFormat="1">
      <c r="A238" s="418">
        <v>44253</v>
      </c>
      <c r="B238" s="320"/>
      <c r="C238" s="297" t="s">
        <v>1062</v>
      </c>
      <c r="D238" s="457" t="s">
        <v>917</v>
      </c>
      <c r="E238" s="297" t="s">
        <v>162</v>
      </c>
      <c r="F238" s="301"/>
      <c r="G238" s="321"/>
      <c r="H238" s="303">
        <v>290000</v>
      </c>
      <c r="I238" s="298">
        <f t="shared" si="16"/>
        <v>6664602091</v>
      </c>
      <c r="J238" s="297" t="s">
        <v>115</v>
      </c>
      <c r="K238" s="297"/>
    </row>
    <row r="239" spans="1:11" s="299" customFormat="1">
      <c r="A239" s="418">
        <v>44253</v>
      </c>
      <c r="B239" s="320"/>
      <c r="C239" s="297" t="s">
        <v>666</v>
      </c>
      <c r="D239" s="457" t="s">
        <v>728</v>
      </c>
      <c r="E239" s="297" t="s">
        <v>118</v>
      </c>
      <c r="F239" s="301"/>
      <c r="G239" s="321"/>
      <c r="H239" s="303">
        <f>88450-H240</f>
        <v>13200</v>
      </c>
      <c r="I239" s="298">
        <f t="shared" si="16"/>
        <v>303354302</v>
      </c>
      <c r="J239" s="297" t="s">
        <v>115</v>
      </c>
      <c r="K239" s="297"/>
    </row>
    <row r="240" spans="1:11" s="299" customFormat="1">
      <c r="A240" s="418">
        <v>44253</v>
      </c>
      <c r="B240" s="320"/>
      <c r="C240" s="297" t="s">
        <v>666</v>
      </c>
      <c r="D240" s="457" t="s">
        <v>917</v>
      </c>
      <c r="E240" s="297" t="s">
        <v>162</v>
      </c>
      <c r="F240" s="301"/>
      <c r="G240" s="321"/>
      <c r="H240" s="303">
        <v>75250</v>
      </c>
      <c r="I240" s="298">
        <f t="shared" si="16"/>
        <v>1729349336</v>
      </c>
      <c r="J240" s="297" t="s">
        <v>115</v>
      </c>
      <c r="K240" s="297"/>
    </row>
    <row r="241" spans="1:11" s="299" customFormat="1">
      <c r="A241" s="418">
        <v>44253</v>
      </c>
      <c r="B241" s="320"/>
      <c r="C241" s="297" t="s">
        <v>157</v>
      </c>
      <c r="D241" s="457" t="s">
        <v>1064</v>
      </c>
      <c r="E241" s="297" t="s">
        <v>118</v>
      </c>
      <c r="F241" s="301"/>
      <c r="G241" s="321"/>
      <c r="H241" s="303">
        <v>21740.07</v>
      </c>
      <c r="I241" s="298">
        <f t="shared" si="16"/>
        <v>499616952</v>
      </c>
      <c r="J241" s="297" t="s">
        <v>115</v>
      </c>
      <c r="K241" s="297"/>
    </row>
    <row r="242" spans="1:11" s="299" customFormat="1">
      <c r="A242" s="418">
        <v>44253</v>
      </c>
      <c r="B242" s="320"/>
      <c r="C242" s="297" t="s">
        <v>223</v>
      </c>
      <c r="D242" s="457" t="s">
        <v>1064</v>
      </c>
      <c r="E242" s="297" t="s">
        <v>118</v>
      </c>
      <c r="F242" s="301"/>
      <c r="G242" s="321"/>
      <c r="H242" s="303">
        <v>1130.42</v>
      </c>
      <c r="I242" s="298">
        <f t="shared" si="16"/>
        <v>25978619</v>
      </c>
      <c r="J242" s="297" t="s">
        <v>115</v>
      </c>
      <c r="K242" s="297"/>
    </row>
    <row r="243" spans="1:11" s="299" customFormat="1">
      <c r="A243" s="418">
        <v>44253</v>
      </c>
      <c r="B243" s="320"/>
      <c r="C243" s="297" t="s">
        <v>281</v>
      </c>
      <c r="D243" s="457" t="s">
        <v>1064</v>
      </c>
      <c r="E243" s="297" t="s">
        <v>118</v>
      </c>
      <c r="F243" s="301"/>
      <c r="G243" s="321"/>
      <c r="H243" s="303">
        <v>4800</v>
      </c>
      <c r="I243" s="298">
        <f t="shared" si="16"/>
        <v>110310655</v>
      </c>
      <c r="J243" s="297" t="s">
        <v>115</v>
      </c>
      <c r="K243" s="297"/>
    </row>
    <row r="244" spans="1:11" s="299" customFormat="1">
      <c r="A244" s="418">
        <v>44253</v>
      </c>
      <c r="B244" s="320"/>
      <c r="C244" s="297" t="s">
        <v>158</v>
      </c>
      <c r="D244" s="457" t="s">
        <v>1064</v>
      </c>
      <c r="E244" s="297" t="s">
        <v>118</v>
      </c>
      <c r="F244" s="301"/>
      <c r="G244" s="321"/>
      <c r="H244" s="303">
        <v>166675.92000000001</v>
      </c>
      <c r="I244" s="298">
        <f t="shared" si="16"/>
        <v>3830443741</v>
      </c>
      <c r="J244" s="297" t="s">
        <v>115</v>
      </c>
      <c r="K244" s="297"/>
    </row>
    <row r="245" spans="1:11" s="299" customFormat="1">
      <c r="A245" s="418">
        <v>44253</v>
      </c>
      <c r="B245" s="320"/>
      <c r="C245" s="297" t="s">
        <v>283</v>
      </c>
      <c r="D245" s="457" t="s">
        <v>1064</v>
      </c>
      <c r="E245" s="297" t="s">
        <v>118</v>
      </c>
      <c r="F245" s="301"/>
      <c r="G245" s="321"/>
      <c r="H245" s="303">
        <v>4874</v>
      </c>
      <c r="I245" s="298">
        <f t="shared" si="16"/>
        <v>112011278</v>
      </c>
      <c r="J245" s="297" t="s">
        <v>115</v>
      </c>
      <c r="K245" s="297"/>
    </row>
    <row r="246" spans="1:11" s="299" customFormat="1">
      <c r="A246" s="418">
        <v>44253</v>
      </c>
      <c r="B246" s="320"/>
      <c r="C246" s="297" t="s">
        <v>216</v>
      </c>
      <c r="D246" s="457" t="s">
        <v>1064</v>
      </c>
      <c r="E246" s="297" t="s">
        <v>118</v>
      </c>
      <c r="F246" s="301"/>
      <c r="G246" s="321"/>
      <c r="H246" s="303">
        <v>348.9</v>
      </c>
      <c r="I246" s="298">
        <f t="shared" si="16"/>
        <v>8018206</v>
      </c>
      <c r="J246" s="297" t="s">
        <v>115</v>
      </c>
      <c r="K246" s="297"/>
    </row>
    <row r="247" spans="1:11" s="299" customFormat="1">
      <c r="A247" s="418">
        <v>44253</v>
      </c>
      <c r="B247" s="320"/>
      <c r="C247" s="297" t="s">
        <v>434</v>
      </c>
      <c r="D247" s="457" t="s">
        <v>1064</v>
      </c>
      <c r="E247" s="297" t="s">
        <v>118</v>
      </c>
      <c r="F247" s="301"/>
      <c r="G247" s="321"/>
      <c r="H247" s="303">
        <v>3435.96</v>
      </c>
      <c r="I247" s="298">
        <f t="shared" si="16"/>
        <v>78963125</v>
      </c>
      <c r="J247" s="297" t="s">
        <v>115</v>
      </c>
      <c r="K247" s="297"/>
    </row>
    <row r="248" spans="1:11" s="299" customFormat="1">
      <c r="A248" s="418">
        <v>44253</v>
      </c>
      <c r="B248" s="320"/>
      <c r="C248" s="297" t="s">
        <v>434</v>
      </c>
      <c r="D248" s="457" t="s">
        <v>1065</v>
      </c>
      <c r="E248" s="297" t="s">
        <v>118</v>
      </c>
      <c r="F248" s="301"/>
      <c r="G248" s="321"/>
      <c r="H248" s="303">
        <v>36270</v>
      </c>
      <c r="I248" s="298">
        <f t="shared" si="16"/>
        <v>833534889</v>
      </c>
      <c r="J248" s="297" t="s">
        <v>115</v>
      </c>
      <c r="K248" s="297"/>
    </row>
    <row r="249" spans="1:11" s="299" customFormat="1">
      <c r="A249" s="418">
        <v>44253</v>
      </c>
      <c r="B249" s="320"/>
      <c r="C249" s="297" t="s">
        <v>504</v>
      </c>
      <c r="D249" s="457" t="s">
        <v>1064</v>
      </c>
      <c r="E249" s="297" t="s">
        <v>118</v>
      </c>
      <c r="F249" s="301"/>
      <c r="G249" s="321"/>
      <c r="H249" s="303">
        <v>4510.3900000000003</v>
      </c>
      <c r="I249" s="298">
        <f t="shared" si="16"/>
        <v>103655016</v>
      </c>
      <c r="J249" s="297" t="s">
        <v>115</v>
      </c>
      <c r="K249" s="297"/>
    </row>
    <row r="250" spans="1:11" s="299" customFormat="1">
      <c r="A250" s="418">
        <v>44253</v>
      </c>
      <c r="B250" s="320"/>
      <c r="C250" s="297" t="s">
        <v>650</v>
      </c>
      <c r="D250" s="457" t="s">
        <v>1066</v>
      </c>
      <c r="E250" s="297" t="s">
        <v>118</v>
      </c>
      <c r="F250" s="301"/>
      <c r="G250" s="321"/>
      <c r="H250" s="303">
        <v>1809</v>
      </c>
      <c r="I250" s="298">
        <f t="shared" si="16"/>
        <v>41573328</v>
      </c>
      <c r="J250" s="297" t="s">
        <v>115</v>
      </c>
      <c r="K250" s="297"/>
    </row>
    <row r="251" spans="1:11" s="299" customFormat="1">
      <c r="A251" s="418">
        <v>44253</v>
      </c>
      <c r="B251" s="320"/>
      <c r="C251" s="297" t="s">
        <v>533</v>
      </c>
      <c r="D251" s="457" t="s">
        <v>1064</v>
      </c>
      <c r="E251" s="297" t="s">
        <v>118</v>
      </c>
      <c r="F251" s="301"/>
      <c r="G251" s="321"/>
      <c r="H251" s="303">
        <v>20546.099999999999</v>
      </c>
      <c r="I251" s="298">
        <f t="shared" si="16"/>
        <v>472177866</v>
      </c>
      <c r="J251" s="297" t="s">
        <v>115</v>
      </c>
      <c r="K251" s="297"/>
    </row>
    <row r="252" spans="1:11" s="299" customFormat="1">
      <c r="A252" s="418">
        <v>44253</v>
      </c>
      <c r="B252" s="320"/>
      <c r="C252" s="297" t="s">
        <v>536</v>
      </c>
      <c r="D252" s="457" t="s">
        <v>1064</v>
      </c>
      <c r="E252" s="297" t="s">
        <v>118</v>
      </c>
      <c r="F252" s="301"/>
      <c r="G252" s="321"/>
      <c r="H252" s="303">
        <v>526</v>
      </c>
      <c r="I252" s="298">
        <f t="shared" si="16"/>
        <v>12088209</v>
      </c>
      <c r="J252" s="297" t="s">
        <v>115</v>
      </c>
      <c r="K252" s="297"/>
    </row>
    <row r="253" spans="1:11" s="299" customFormat="1">
      <c r="A253" s="418">
        <v>44253</v>
      </c>
      <c r="B253" s="320"/>
      <c r="C253" s="297" t="s">
        <v>272</v>
      </c>
      <c r="D253" s="457" t="s">
        <v>1066</v>
      </c>
      <c r="E253" s="297" t="s">
        <v>118</v>
      </c>
      <c r="F253" s="301"/>
      <c r="G253" s="321"/>
      <c r="H253" s="303">
        <v>2600</v>
      </c>
      <c r="I253" s="298">
        <f t="shared" ref="I253:I263" si="17">+ROUND(H253*$K$2,0)</f>
        <v>59751605</v>
      </c>
      <c r="J253" s="297" t="s">
        <v>115</v>
      </c>
      <c r="K253" s="297"/>
    </row>
    <row r="254" spans="1:11" s="299" customFormat="1">
      <c r="A254" s="418">
        <v>44253</v>
      </c>
      <c r="B254" s="320"/>
      <c r="C254" s="297" t="s">
        <v>395</v>
      </c>
      <c r="D254" s="457" t="s">
        <v>1064</v>
      </c>
      <c r="E254" s="297" t="s">
        <v>118</v>
      </c>
      <c r="F254" s="301"/>
      <c r="G254" s="321"/>
      <c r="H254" s="303">
        <v>250</v>
      </c>
      <c r="I254" s="298">
        <f t="shared" si="17"/>
        <v>5745347</v>
      </c>
      <c r="J254" s="297" t="s">
        <v>115</v>
      </c>
      <c r="K254" s="297"/>
    </row>
    <row r="255" spans="1:11" s="299" customFormat="1">
      <c r="A255" s="418">
        <v>44253</v>
      </c>
      <c r="B255" s="320"/>
      <c r="C255" s="297" t="s">
        <v>395</v>
      </c>
      <c r="D255" s="457" t="s">
        <v>918</v>
      </c>
      <c r="E255" s="297" t="s">
        <v>162</v>
      </c>
      <c r="F255" s="301"/>
      <c r="G255" s="321"/>
      <c r="H255" s="303">
        <v>69030</v>
      </c>
      <c r="I255" s="298">
        <f t="shared" si="17"/>
        <v>1586405111</v>
      </c>
      <c r="J255" s="297" t="s">
        <v>115</v>
      </c>
      <c r="K255" s="297"/>
    </row>
    <row r="256" spans="1:11" s="299" customFormat="1">
      <c r="A256" s="418">
        <v>44253</v>
      </c>
      <c r="B256" s="320"/>
      <c r="C256" s="297" t="s">
        <v>640</v>
      </c>
      <c r="D256" s="457" t="s">
        <v>1064</v>
      </c>
      <c r="E256" s="297" t="s">
        <v>118</v>
      </c>
      <c r="F256" s="301"/>
      <c r="G256" s="321"/>
      <c r="H256" s="303">
        <v>7200</v>
      </c>
      <c r="I256" s="298">
        <f t="shared" si="17"/>
        <v>165465983</v>
      </c>
      <c r="J256" s="297" t="s">
        <v>115</v>
      </c>
      <c r="K256" s="297"/>
    </row>
    <row r="257" spans="1:11" s="299" customFormat="1">
      <c r="A257" s="418">
        <v>44253</v>
      </c>
      <c r="B257" s="320"/>
      <c r="C257" s="297" t="s">
        <v>396</v>
      </c>
      <c r="D257" s="457" t="s">
        <v>1064</v>
      </c>
      <c r="E257" s="297" t="s">
        <v>118</v>
      </c>
      <c r="F257" s="301"/>
      <c r="G257" s="321"/>
      <c r="H257" s="303">
        <v>2900</v>
      </c>
      <c r="I257" s="298">
        <f t="shared" si="17"/>
        <v>66646021</v>
      </c>
      <c r="J257" s="297" t="s">
        <v>115</v>
      </c>
      <c r="K257" s="297"/>
    </row>
    <row r="258" spans="1:11" s="299" customFormat="1">
      <c r="A258" s="418">
        <v>44253</v>
      </c>
      <c r="B258" s="320"/>
      <c r="C258" s="297" t="s">
        <v>597</v>
      </c>
      <c r="D258" s="457" t="s">
        <v>1067</v>
      </c>
      <c r="E258" s="297" t="s">
        <v>162</v>
      </c>
      <c r="F258" s="301"/>
      <c r="G258" s="321"/>
      <c r="H258" s="303">
        <v>970541.6</v>
      </c>
      <c r="I258" s="298">
        <f t="shared" si="17"/>
        <v>22304391643</v>
      </c>
      <c r="J258" s="297" t="s">
        <v>115</v>
      </c>
      <c r="K258" s="297"/>
    </row>
    <row r="259" spans="1:11" s="299" customFormat="1">
      <c r="A259" s="418">
        <v>44253</v>
      </c>
      <c r="B259" s="320"/>
      <c r="C259" s="297" t="s">
        <v>679</v>
      </c>
      <c r="D259" s="457" t="s">
        <v>1068</v>
      </c>
      <c r="E259" s="297" t="s">
        <v>162</v>
      </c>
      <c r="F259" s="301"/>
      <c r="G259" s="321"/>
      <c r="H259" s="303">
        <v>12450</v>
      </c>
      <c r="I259" s="298">
        <f t="shared" si="17"/>
        <v>286118262</v>
      </c>
      <c r="J259" s="297" t="s">
        <v>115</v>
      </c>
      <c r="K259" s="297"/>
    </row>
    <row r="260" spans="1:11" s="299" customFormat="1">
      <c r="A260" s="418">
        <v>44253</v>
      </c>
      <c r="B260" s="320"/>
      <c r="C260" s="297" t="s">
        <v>698</v>
      </c>
      <c r="D260" s="457" t="s">
        <v>921</v>
      </c>
      <c r="E260" s="297" t="s">
        <v>162</v>
      </c>
      <c r="F260" s="301"/>
      <c r="G260" s="321"/>
      <c r="H260" s="303">
        <v>484000</v>
      </c>
      <c r="I260" s="298">
        <f t="shared" si="17"/>
        <v>11122991076</v>
      </c>
      <c r="J260" s="297" t="s">
        <v>115</v>
      </c>
      <c r="K260" s="297"/>
    </row>
    <row r="261" spans="1:11" s="299" customFormat="1">
      <c r="A261" s="418">
        <v>44253</v>
      </c>
      <c r="B261" s="320"/>
      <c r="C261" s="297" t="s">
        <v>1063</v>
      </c>
      <c r="D261" s="457" t="s">
        <v>921</v>
      </c>
      <c r="E261" s="297" t="s">
        <v>162</v>
      </c>
      <c r="F261" s="301"/>
      <c r="G261" s="321"/>
      <c r="H261" s="303">
        <v>106500</v>
      </c>
      <c r="I261" s="298">
        <f t="shared" si="17"/>
        <v>2447517664</v>
      </c>
      <c r="J261" s="297" t="s">
        <v>115</v>
      </c>
      <c r="K261" s="297"/>
    </row>
    <row r="262" spans="1:11" s="299" customFormat="1">
      <c r="A262" s="418">
        <v>44253</v>
      </c>
      <c r="B262" s="320"/>
      <c r="C262" s="297" t="s">
        <v>220</v>
      </c>
      <c r="D262" s="457" t="s">
        <v>728</v>
      </c>
      <c r="E262" s="297" t="s">
        <v>118</v>
      </c>
      <c r="F262" s="301"/>
      <c r="G262" s="321"/>
      <c r="H262" s="303">
        <v>24243.24</v>
      </c>
      <c r="I262" s="298">
        <f t="shared" si="17"/>
        <v>557143269</v>
      </c>
      <c r="J262" s="297" t="s">
        <v>115</v>
      </c>
      <c r="K262" s="297"/>
    </row>
    <row r="263" spans="1:11" s="299" customFormat="1">
      <c r="A263" s="418">
        <v>44253</v>
      </c>
      <c r="B263" s="320"/>
      <c r="C263" s="297" t="s">
        <v>433</v>
      </c>
      <c r="D263" s="457" t="s">
        <v>919</v>
      </c>
      <c r="E263" s="297" t="s">
        <v>162</v>
      </c>
      <c r="F263" s="301"/>
      <c r="G263" s="321"/>
      <c r="H263" s="303">
        <v>2274903.4700000002</v>
      </c>
      <c r="I263" s="298">
        <f t="shared" si="17"/>
        <v>52280435940</v>
      </c>
      <c r="J263" s="297" t="s">
        <v>115</v>
      </c>
      <c r="K263" s="297"/>
    </row>
    <row r="264" spans="1:11" s="299" customFormat="1">
      <c r="A264" s="418">
        <v>44253</v>
      </c>
      <c r="B264" s="320"/>
      <c r="C264" s="297" t="s">
        <v>145</v>
      </c>
      <c r="D264" s="457" t="s">
        <v>976</v>
      </c>
      <c r="E264" s="297" t="s">
        <v>97</v>
      </c>
      <c r="F264" s="301"/>
      <c r="G264" s="321"/>
      <c r="H264" s="303"/>
      <c r="I264" s="303">
        <v>46500000</v>
      </c>
      <c r="J264" s="297" t="s">
        <v>114</v>
      </c>
      <c r="K264" s="297"/>
    </row>
    <row r="265" spans="1:11" s="299" customFormat="1">
      <c r="A265" s="418">
        <v>44253</v>
      </c>
      <c r="B265" s="320"/>
      <c r="C265" s="297" t="s">
        <v>146</v>
      </c>
      <c r="D265" s="457" t="s">
        <v>976</v>
      </c>
      <c r="E265" s="297" t="s">
        <v>97</v>
      </c>
      <c r="F265" s="301"/>
      <c r="G265" s="321"/>
      <c r="H265" s="303"/>
      <c r="I265" s="303">
        <v>89784000</v>
      </c>
      <c r="J265" s="297" t="s">
        <v>114</v>
      </c>
      <c r="K265" s="297"/>
    </row>
    <row r="266" spans="1:11" s="299" customFormat="1">
      <c r="A266" s="418">
        <v>44253</v>
      </c>
      <c r="B266" s="320"/>
      <c r="C266" s="297" t="s">
        <v>274</v>
      </c>
      <c r="D266" s="457" t="s">
        <v>976</v>
      </c>
      <c r="E266" s="297" t="s">
        <v>97</v>
      </c>
      <c r="F266" s="301"/>
      <c r="G266" s="321"/>
      <c r="H266" s="303"/>
      <c r="I266" s="303">
        <v>31900000</v>
      </c>
      <c r="J266" s="297" t="s">
        <v>114</v>
      </c>
      <c r="K266" s="297"/>
    </row>
    <row r="267" spans="1:11" s="299" customFormat="1">
      <c r="A267" s="418">
        <v>44253</v>
      </c>
      <c r="B267" s="320"/>
      <c r="C267" s="297" t="s">
        <v>275</v>
      </c>
      <c r="D267" s="457" t="s">
        <v>976</v>
      </c>
      <c r="E267" s="297" t="s">
        <v>97</v>
      </c>
      <c r="F267" s="301"/>
      <c r="G267" s="321"/>
      <c r="H267" s="303"/>
      <c r="I267" s="303">
        <v>11100000</v>
      </c>
      <c r="J267" s="297" t="s">
        <v>114</v>
      </c>
      <c r="K267" s="297"/>
    </row>
    <row r="268" spans="1:11" s="299" customFormat="1">
      <c r="A268" s="418">
        <v>44253</v>
      </c>
      <c r="B268" s="320"/>
      <c r="C268" s="297" t="s">
        <v>276</v>
      </c>
      <c r="D268" s="457" t="s">
        <v>976</v>
      </c>
      <c r="E268" s="297" t="s">
        <v>97</v>
      </c>
      <c r="F268" s="301"/>
      <c r="G268" s="321"/>
      <c r="H268" s="303"/>
      <c r="I268" s="303">
        <v>327500000</v>
      </c>
      <c r="J268" s="297" t="s">
        <v>114</v>
      </c>
      <c r="K268" s="297"/>
    </row>
    <row r="269" spans="1:11" s="299" customFormat="1">
      <c r="A269" s="418">
        <v>44253</v>
      </c>
      <c r="B269" s="320"/>
      <c r="C269" s="297" t="s">
        <v>147</v>
      </c>
      <c r="D269" s="457" t="s">
        <v>976</v>
      </c>
      <c r="E269" s="297" t="s">
        <v>97</v>
      </c>
      <c r="F269" s="301"/>
      <c r="G269" s="321"/>
      <c r="H269" s="303"/>
      <c r="I269" s="303">
        <v>33237000</v>
      </c>
      <c r="J269" s="297" t="s">
        <v>114</v>
      </c>
      <c r="K269" s="297"/>
    </row>
    <row r="270" spans="1:11" s="299" customFormat="1">
      <c r="A270" s="418">
        <v>44253</v>
      </c>
      <c r="B270" s="320"/>
      <c r="C270" s="297" t="s">
        <v>148</v>
      </c>
      <c r="D270" s="457" t="s">
        <v>976</v>
      </c>
      <c r="E270" s="297" t="s">
        <v>97</v>
      </c>
      <c r="F270" s="301"/>
      <c r="G270" s="321"/>
      <c r="H270" s="303"/>
      <c r="I270" s="303">
        <v>101539600</v>
      </c>
      <c r="J270" s="297" t="s">
        <v>114</v>
      </c>
      <c r="K270" s="297"/>
    </row>
    <row r="271" spans="1:11" s="299" customFormat="1">
      <c r="A271" s="418">
        <v>44253</v>
      </c>
      <c r="B271" s="320"/>
      <c r="C271" s="297" t="s">
        <v>319</v>
      </c>
      <c r="D271" s="457" t="s">
        <v>976</v>
      </c>
      <c r="E271" s="297" t="s">
        <v>97</v>
      </c>
      <c r="F271" s="301"/>
      <c r="G271" s="321"/>
      <c r="H271" s="303"/>
      <c r="I271" s="303">
        <v>53519000</v>
      </c>
      <c r="J271" s="297" t="s">
        <v>114</v>
      </c>
      <c r="K271" s="297"/>
    </row>
    <row r="272" spans="1:11" s="299" customFormat="1">
      <c r="A272" s="418">
        <v>44253</v>
      </c>
      <c r="B272" s="320"/>
      <c r="C272" s="297" t="s">
        <v>278</v>
      </c>
      <c r="D272" s="457" t="s">
        <v>976</v>
      </c>
      <c r="E272" s="297" t="s">
        <v>97</v>
      </c>
      <c r="F272" s="301"/>
      <c r="G272" s="321"/>
      <c r="H272" s="303"/>
      <c r="I272" s="303">
        <v>1376604000</v>
      </c>
      <c r="J272" s="297" t="s">
        <v>114</v>
      </c>
      <c r="K272" s="297"/>
    </row>
    <row r="273" spans="1:11" s="299" customFormat="1">
      <c r="A273" s="418">
        <v>44253</v>
      </c>
      <c r="B273" s="320"/>
      <c r="C273" s="297" t="s">
        <v>506</v>
      </c>
      <c r="D273" s="457" t="s">
        <v>976</v>
      </c>
      <c r="E273" s="297" t="s">
        <v>97</v>
      </c>
      <c r="F273" s="301"/>
      <c r="G273" s="321"/>
      <c r="H273" s="303"/>
      <c r="I273" s="303">
        <v>31692000</v>
      </c>
      <c r="J273" s="297" t="s">
        <v>114</v>
      </c>
      <c r="K273" s="297"/>
    </row>
    <row r="274" spans="1:11" s="299" customFormat="1">
      <c r="A274" s="418">
        <v>44253</v>
      </c>
      <c r="B274" s="320"/>
      <c r="C274" s="297" t="s">
        <v>610</v>
      </c>
      <c r="D274" s="457" t="s">
        <v>976</v>
      </c>
      <c r="E274" s="297" t="s">
        <v>97</v>
      </c>
      <c r="F274" s="301"/>
      <c r="G274" s="321"/>
      <c r="H274" s="303"/>
      <c r="I274" s="303">
        <v>51550000</v>
      </c>
      <c r="J274" s="297" t="s">
        <v>114</v>
      </c>
      <c r="K274" s="297"/>
    </row>
    <row r="275" spans="1:11" s="299" customFormat="1">
      <c r="A275" s="418">
        <v>44253</v>
      </c>
      <c r="B275" s="320"/>
      <c r="C275" s="297" t="s">
        <v>700</v>
      </c>
      <c r="D275" s="457" t="s">
        <v>976</v>
      </c>
      <c r="E275" s="297" t="s">
        <v>97</v>
      </c>
      <c r="F275" s="301"/>
      <c r="G275" s="321"/>
      <c r="H275" s="303"/>
      <c r="I275" s="303">
        <v>122300000</v>
      </c>
      <c r="J275" s="297" t="s">
        <v>114</v>
      </c>
      <c r="K275" s="297"/>
    </row>
    <row r="276" spans="1:11" s="299" customFormat="1">
      <c r="A276" s="418">
        <v>44253</v>
      </c>
      <c r="B276" s="320"/>
      <c r="C276" s="297" t="s">
        <v>149</v>
      </c>
      <c r="D276" s="457" t="s">
        <v>974</v>
      </c>
      <c r="E276" s="297" t="s">
        <v>97</v>
      </c>
      <c r="F276" s="301"/>
      <c r="G276" s="321"/>
      <c r="H276" s="303"/>
      <c r="I276" s="303">
        <v>63434000</v>
      </c>
      <c r="J276" s="297" t="s">
        <v>114</v>
      </c>
      <c r="K276" s="297"/>
    </row>
    <row r="277" spans="1:11" s="299" customFormat="1">
      <c r="A277" s="418">
        <v>44253</v>
      </c>
      <c r="B277" s="320"/>
      <c r="C277" s="297" t="s">
        <v>197</v>
      </c>
      <c r="D277" s="457" t="s">
        <v>974</v>
      </c>
      <c r="E277" s="297" t="s">
        <v>97</v>
      </c>
      <c r="F277" s="301"/>
      <c r="G277" s="321"/>
      <c r="H277" s="303"/>
      <c r="I277" s="303">
        <v>6625000</v>
      </c>
      <c r="J277" s="297" t="s">
        <v>114</v>
      </c>
      <c r="K277" s="297"/>
    </row>
    <row r="278" spans="1:11" s="299" customFormat="1">
      <c r="A278" s="418">
        <v>44253</v>
      </c>
      <c r="B278" s="320"/>
      <c r="C278" s="297" t="s">
        <v>150</v>
      </c>
      <c r="D278" s="457" t="s">
        <v>974</v>
      </c>
      <c r="E278" s="297" t="s">
        <v>97</v>
      </c>
      <c r="F278" s="301"/>
      <c r="G278" s="321"/>
      <c r="H278" s="303"/>
      <c r="I278" s="303">
        <v>175209476</v>
      </c>
      <c r="J278" s="297" t="s">
        <v>114</v>
      </c>
      <c r="K278" s="297"/>
    </row>
    <row r="279" spans="1:11" s="299" customFormat="1">
      <c r="A279" s="418">
        <v>44253</v>
      </c>
      <c r="B279" s="320"/>
      <c r="C279" s="297" t="s">
        <v>455</v>
      </c>
      <c r="D279" s="457" t="s">
        <v>974</v>
      </c>
      <c r="E279" s="297" t="s">
        <v>97</v>
      </c>
      <c r="F279" s="301"/>
      <c r="G279" s="321"/>
      <c r="H279" s="303"/>
      <c r="I279" s="303">
        <v>238781520</v>
      </c>
      <c r="J279" s="297" t="s">
        <v>114</v>
      </c>
      <c r="K279" s="297"/>
    </row>
    <row r="280" spans="1:11" s="299" customFormat="1">
      <c r="A280" s="418">
        <v>44253</v>
      </c>
      <c r="B280" s="320"/>
      <c r="C280" s="297" t="s">
        <v>456</v>
      </c>
      <c r="D280" s="457" t="s">
        <v>974</v>
      </c>
      <c r="E280" s="297" t="s">
        <v>97</v>
      </c>
      <c r="F280" s="301"/>
      <c r="G280" s="321"/>
      <c r="H280" s="303"/>
      <c r="I280" s="303">
        <v>17487000</v>
      </c>
      <c r="J280" s="297" t="s">
        <v>114</v>
      </c>
      <c r="K280" s="297"/>
    </row>
    <row r="281" spans="1:11" s="299" customFormat="1">
      <c r="A281" s="418">
        <v>44253</v>
      </c>
      <c r="B281" s="320"/>
      <c r="C281" s="297" t="s">
        <v>638</v>
      </c>
      <c r="D281" s="457" t="s">
        <v>974</v>
      </c>
      <c r="E281" s="297" t="s">
        <v>97</v>
      </c>
      <c r="F281" s="301"/>
      <c r="G281" s="321"/>
      <c r="H281" s="303"/>
      <c r="I281" s="303">
        <v>451436240</v>
      </c>
      <c r="J281" s="297" t="s">
        <v>114</v>
      </c>
      <c r="K281" s="297"/>
    </row>
    <row r="282" spans="1:11" s="299" customFormat="1">
      <c r="A282" s="418">
        <v>44253</v>
      </c>
      <c r="B282" s="320"/>
      <c r="C282" s="297" t="s">
        <v>558</v>
      </c>
      <c r="D282" s="457" t="s">
        <v>974</v>
      </c>
      <c r="E282" s="297" t="s">
        <v>97</v>
      </c>
      <c r="F282" s="301"/>
      <c r="G282" s="321"/>
      <c r="H282" s="303"/>
      <c r="I282" s="303">
        <v>69921000</v>
      </c>
      <c r="J282" s="297" t="s">
        <v>114</v>
      </c>
      <c r="K282" s="297"/>
    </row>
    <row r="283" spans="1:11" s="299" customFormat="1">
      <c r="A283" s="418">
        <v>44253</v>
      </c>
      <c r="B283" s="320"/>
      <c r="C283" s="297" t="s">
        <v>445</v>
      </c>
      <c r="D283" s="457" t="s">
        <v>974</v>
      </c>
      <c r="E283" s="297" t="s">
        <v>97</v>
      </c>
      <c r="F283" s="301"/>
      <c r="G283" s="321"/>
      <c r="H283" s="303"/>
      <c r="I283" s="303">
        <v>90060000</v>
      </c>
      <c r="J283" s="297" t="s">
        <v>114</v>
      </c>
      <c r="K283" s="297"/>
    </row>
    <row r="284" spans="1:11" s="299" customFormat="1">
      <c r="A284" s="418">
        <v>44253</v>
      </c>
      <c r="B284" s="320"/>
      <c r="C284" s="297" t="s">
        <v>557</v>
      </c>
      <c r="D284" s="457" t="s">
        <v>974</v>
      </c>
      <c r="E284" s="297" t="s">
        <v>97</v>
      </c>
      <c r="F284" s="301"/>
      <c r="G284" s="321"/>
      <c r="H284" s="303"/>
      <c r="I284" s="303">
        <v>145630000</v>
      </c>
      <c r="J284" s="297" t="s">
        <v>114</v>
      </c>
      <c r="K284" s="297"/>
    </row>
    <row r="285" spans="1:11" s="299" customFormat="1">
      <c r="A285" s="418">
        <v>44253</v>
      </c>
      <c r="B285" s="320"/>
      <c r="C285" s="297" t="s">
        <v>599</v>
      </c>
      <c r="D285" s="457" t="s">
        <v>974</v>
      </c>
      <c r="E285" s="297" t="s">
        <v>97</v>
      </c>
      <c r="F285" s="301"/>
      <c r="G285" s="321"/>
      <c r="H285" s="303"/>
      <c r="I285" s="303">
        <v>11888700</v>
      </c>
      <c r="J285" s="297" t="s">
        <v>114</v>
      </c>
      <c r="K285" s="297"/>
    </row>
    <row r="286" spans="1:11" s="299" customFormat="1">
      <c r="A286" s="418">
        <v>44253</v>
      </c>
      <c r="B286" s="320"/>
      <c r="C286" s="297" t="s">
        <v>600</v>
      </c>
      <c r="D286" s="457" t="s">
        <v>974</v>
      </c>
      <c r="E286" s="297" t="s">
        <v>97</v>
      </c>
      <c r="F286" s="301"/>
      <c r="G286" s="321"/>
      <c r="H286" s="303"/>
      <c r="I286" s="303">
        <v>183366000</v>
      </c>
      <c r="J286" s="297" t="s">
        <v>114</v>
      </c>
      <c r="K286" s="297"/>
    </row>
    <row r="287" spans="1:11" s="299" customFormat="1">
      <c r="A287" s="418">
        <v>44253</v>
      </c>
      <c r="B287" s="320"/>
      <c r="C287" s="297" t="s">
        <v>601</v>
      </c>
      <c r="D287" s="457" t="s">
        <v>974</v>
      </c>
      <c r="E287" s="297" t="s">
        <v>97</v>
      </c>
      <c r="F287" s="301"/>
      <c r="G287" s="321"/>
      <c r="H287" s="303"/>
      <c r="I287" s="303">
        <v>33180684</v>
      </c>
      <c r="J287" s="297" t="s">
        <v>114</v>
      </c>
      <c r="K287" s="297"/>
    </row>
    <row r="288" spans="1:11" s="299" customFormat="1">
      <c r="A288" s="418">
        <v>44253</v>
      </c>
      <c r="B288" s="320"/>
      <c r="C288" s="297" t="s">
        <v>602</v>
      </c>
      <c r="D288" s="457" t="s">
        <v>974</v>
      </c>
      <c r="E288" s="297" t="s">
        <v>97</v>
      </c>
      <c r="F288" s="301"/>
      <c r="G288" s="321"/>
      <c r="H288" s="303"/>
      <c r="I288" s="303">
        <v>186189800</v>
      </c>
      <c r="J288" s="297" t="s">
        <v>114</v>
      </c>
      <c r="K288" s="297"/>
    </row>
    <row r="289" spans="1:11" s="299" customFormat="1">
      <c r="A289" s="418">
        <v>44253</v>
      </c>
      <c r="B289" s="320"/>
      <c r="C289" s="297" t="s">
        <v>627</v>
      </c>
      <c r="D289" s="457" t="s">
        <v>974</v>
      </c>
      <c r="E289" s="297" t="s">
        <v>97</v>
      </c>
      <c r="F289" s="301"/>
      <c r="G289" s="321"/>
      <c r="H289" s="303"/>
      <c r="I289" s="303">
        <v>395086000</v>
      </c>
      <c r="J289" s="297" t="s">
        <v>114</v>
      </c>
      <c r="K289" s="297"/>
    </row>
    <row r="290" spans="1:11" s="299" customFormat="1">
      <c r="A290" s="418">
        <v>44253</v>
      </c>
      <c r="B290" s="320"/>
      <c r="C290" s="297" t="s">
        <v>617</v>
      </c>
      <c r="D290" s="457" t="s">
        <v>974</v>
      </c>
      <c r="E290" s="297" t="s">
        <v>97</v>
      </c>
      <c r="F290" s="301"/>
      <c r="G290" s="321"/>
      <c r="H290" s="303"/>
      <c r="I290" s="303">
        <v>18500000</v>
      </c>
      <c r="J290" s="297" t="s">
        <v>114</v>
      </c>
      <c r="K290" s="297"/>
    </row>
    <row r="291" spans="1:11" s="299" customFormat="1">
      <c r="A291" s="418">
        <v>44253</v>
      </c>
      <c r="B291" s="320"/>
      <c r="C291" s="297" t="s">
        <v>700</v>
      </c>
      <c r="D291" s="457" t="s">
        <v>1070</v>
      </c>
      <c r="E291" s="297" t="s">
        <v>162</v>
      </c>
      <c r="F291" s="301"/>
      <c r="G291" s="321"/>
      <c r="H291" s="303"/>
      <c r="I291" s="303">
        <v>547233000</v>
      </c>
      <c r="J291" s="297" t="s">
        <v>114</v>
      </c>
      <c r="K291" s="297"/>
    </row>
    <row r="292" spans="1:11" s="299" customFormat="1">
      <c r="A292" s="418">
        <v>44232</v>
      </c>
      <c r="B292" s="320"/>
      <c r="C292" s="297" t="s">
        <v>270</v>
      </c>
      <c r="D292" s="457" t="s">
        <v>975</v>
      </c>
      <c r="E292" s="297" t="s">
        <v>162</v>
      </c>
      <c r="F292" s="301"/>
      <c r="G292" s="321"/>
      <c r="H292" s="303">
        <v>302533.86</v>
      </c>
      <c r="I292" s="298">
        <f t="shared" ref="I292" si="18">+ROUND(H292*$K$2,0)</f>
        <v>6952647572</v>
      </c>
      <c r="J292" s="297" t="s">
        <v>115</v>
      </c>
      <c r="K292" s="297"/>
    </row>
    <row r="293" spans="1:11" s="299" customFormat="1">
      <c r="A293" s="418">
        <v>44232</v>
      </c>
      <c r="B293" s="320"/>
      <c r="C293" s="297" t="s">
        <v>1069</v>
      </c>
      <c r="D293" s="457" t="s">
        <v>1071</v>
      </c>
      <c r="E293" s="297" t="s">
        <v>97</v>
      </c>
      <c r="F293" s="301"/>
      <c r="G293" s="321"/>
      <c r="H293" s="303"/>
      <c r="I293" s="303">
        <v>51100000</v>
      </c>
      <c r="J293" s="297" t="s">
        <v>114</v>
      </c>
      <c r="K293" s="297"/>
    </row>
    <row r="294" spans="1:11" s="299" customFormat="1">
      <c r="A294" s="418">
        <v>44235</v>
      </c>
      <c r="B294" s="320"/>
      <c r="C294" s="297" t="s">
        <v>270</v>
      </c>
      <c r="D294" s="457" t="s">
        <v>1072</v>
      </c>
      <c r="E294" s="297" t="s">
        <v>97</v>
      </c>
      <c r="F294" s="301"/>
      <c r="G294" s="321"/>
      <c r="H294" s="303"/>
      <c r="I294" s="303">
        <v>194500000</v>
      </c>
      <c r="J294" s="297" t="s">
        <v>114</v>
      </c>
      <c r="K294" s="297"/>
    </row>
    <row r="295" spans="1:11" s="299" customFormat="1">
      <c r="A295" s="418">
        <v>44235</v>
      </c>
      <c r="B295" s="320"/>
      <c r="C295" s="297" t="s">
        <v>452</v>
      </c>
      <c r="D295" s="457" t="s">
        <v>1073</v>
      </c>
      <c r="E295" s="297" t="s">
        <v>97</v>
      </c>
      <c r="F295" s="301"/>
      <c r="G295" s="321"/>
      <c r="H295" s="303"/>
      <c r="I295" s="303">
        <v>335000000</v>
      </c>
      <c r="J295" s="297" t="s">
        <v>114</v>
      </c>
      <c r="K295" s="297"/>
    </row>
    <row r="296" spans="1:11" s="299" customFormat="1">
      <c r="A296" s="418">
        <v>44235</v>
      </c>
      <c r="B296" s="320"/>
      <c r="C296" s="297" t="s">
        <v>221</v>
      </c>
      <c r="D296" s="457" t="s">
        <v>1074</v>
      </c>
      <c r="E296" s="297" t="s">
        <v>97</v>
      </c>
      <c r="F296" s="301"/>
      <c r="G296" s="321"/>
      <c r="H296" s="303"/>
      <c r="I296" s="303">
        <v>455570780</v>
      </c>
      <c r="J296" s="297" t="s">
        <v>114</v>
      </c>
      <c r="K296" s="297"/>
    </row>
    <row r="297" spans="1:11" s="299" customFormat="1">
      <c r="A297" s="418">
        <v>44253</v>
      </c>
      <c r="B297" s="320"/>
      <c r="C297" s="297" t="s">
        <v>270</v>
      </c>
      <c r="D297" s="457" t="s">
        <v>1075</v>
      </c>
      <c r="E297" s="297" t="s">
        <v>162</v>
      </c>
      <c r="F297" s="301"/>
      <c r="G297" s="321"/>
      <c r="H297" s="303"/>
      <c r="I297" s="303">
        <v>269960000</v>
      </c>
      <c r="J297" s="297" t="s">
        <v>114</v>
      </c>
      <c r="K297" s="297"/>
    </row>
    <row r="302" spans="1:11">
      <c r="H302" s="593"/>
    </row>
  </sheetData>
  <autoFilter ref="A4:K297"/>
  <phoneticPr fontId="4" type="noConversion"/>
  <pageMargins left="0.7" right="0.7" top="0.75" bottom="0.75" header="0.3" footer="0.3"/>
  <pageSetup orientation="portrait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"/>
  <sheetViews>
    <sheetView topLeftCell="A200" zoomScale="80" zoomScaleNormal="80" workbookViewId="0">
      <selection activeCell="D147" sqref="D147"/>
    </sheetView>
  </sheetViews>
  <sheetFormatPr defaultColWidth="9.140625" defaultRowHeight="15"/>
  <cols>
    <col min="1" max="1" width="11.42578125" style="244" bestFit="1" customWidth="1"/>
    <col min="2" max="2" width="9" style="244" customWidth="1"/>
    <col min="3" max="3" width="69.5703125" style="244" customWidth="1"/>
    <col min="4" max="4" width="80.28515625" style="244" customWidth="1"/>
    <col min="5" max="5" width="23.42578125" style="244" customWidth="1"/>
    <col min="6" max="6" width="43.5703125" style="244" customWidth="1"/>
    <col min="7" max="7" width="20.140625" style="244" customWidth="1"/>
    <col min="8" max="9" width="27.85546875" style="244" customWidth="1"/>
    <col min="10" max="10" width="9.140625" style="244" bestFit="1" customWidth="1"/>
    <col min="11" max="11" width="20.42578125" style="244" bestFit="1" customWidth="1"/>
    <col min="12" max="12" width="12.28515625" style="244" bestFit="1" customWidth="1"/>
    <col min="13" max="16384" width="9.140625" style="244"/>
  </cols>
  <sheetData>
    <row r="1" spans="1:11" s="299" customFormat="1"/>
    <row r="2" spans="1:11" s="299" customFormat="1">
      <c r="I2" s="299">
        <v>22948.140179454302</v>
      </c>
      <c r="K2" s="299">
        <v>22933.458128607213</v>
      </c>
    </row>
    <row r="3" spans="1:11" s="299" customFormat="1" ht="38.25">
      <c r="A3" s="399" t="s">
        <v>198</v>
      </c>
      <c r="B3" s="400" t="s">
        <v>427</v>
      </c>
      <c r="C3" s="401" t="s">
        <v>129</v>
      </c>
      <c r="D3" s="401" t="s">
        <v>109</v>
      </c>
      <c r="E3" s="401" t="s">
        <v>126</v>
      </c>
      <c r="F3" s="402" t="s">
        <v>110</v>
      </c>
      <c r="G3" s="402" t="s">
        <v>111</v>
      </c>
      <c r="H3" s="401" t="s">
        <v>112</v>
      </c>
      <c r="I3" s="403" t="s">
        <v>113</v>
      </c>
      <c r="J3" s="402" t="s">
        <v>429</v>
      </c>
      <c r="K3" s="402" t="s">
        <v>428</v>
      </c>
    </row>
    <row r="4" spans="1:11" s="299" customFormat="1">
      <c r="A4" s="404"/>
      <c r="B4" s="404"/>
      <c r="C4" s="405"/>
      <c r="D4" s="405"/>
      <c r="E4" s="405"/>
      <c r="F4" s="461">
        <f>+SUBTOTAL(9,F5:F59795)</f>
        <v>15329358.290000003</v>
      </c>
      <c r="G4" s="462">
        <f>+SUBTOTAL(9,G5:G59795)</f>
        <v>383669141828</v>
      </c>
      <c r="H4" s="462">
        <f>+SUBTOTAL(9,H5:H59795)</f>
        <v>12947482.84</v>
      </c>
      <c r="I4" s="406">
        <f>+SUBTOTAL(9,I5:I59795)</f>
        <v>329395621860</v>
      </c>
      <c r="J4" s="406"/>
      <c r="K4" s="406"/>
    </row>
    <row r="5" spans="1:11" s="313" customFormat="1">
      <c r="A5" s="418">
        <v>44286</v>
      </c>
      <c r="B5" s="320"/>
      <c r="C5" s="297" t="s">
        <v>931</v>
      </c>
      <c r="D5" s="297" t="s">
        <v>932</v>
      </c>
      <c r="E5" s="463" t="s">
        <v>81</v>
      </c>
      <c r="F5" s="301">
        <v>545724.26</v>
      </c>
      <c r="G5" s="321">
        <f t="shared" ref="G5:G24" si="0">+ROUND(F5*$I$2,0)</f>
        <v>12523356818</v>
      </c>
      <c r="H5" s="303"/>
      <c r="I5" s="303"/>
      <c r="J5" s="297" t="s">
        <v>115</v>
      </c>
      <c r="K5" s="297"/>
    </row>
    <row r="6" spans="1:11" s="313" customFormat="1">
      <c r="A6" s="418">
        <v>44266</v>
      </c>
      <c r="B6" s="320"/>
      <c r="C6" s="297" t="s">
        <v>502</v>
      </c>
      <c r="D6" s="297" t="s">
        <v>1077</v>
      </c>
      <c r="E6" s="463" t="s">
        <v>117</v>
      </c>
      <c r="F6" s="301">
        <v>163900.53</v>
      </c>
      <c r="G6" s="321">
        <f t="shared" si="0"/>
        <v>3761212338</v>
      </c>
      <c r="H6" s="303"/>
      <c r="I6" s="303"/>
      <c r="J6" s="297" t="s">
        <v>115</v>
      </c>
      <c r="K6" s="297"/>
    </row>
    <row r="7" spans="1:11" s="313" customFormat="1">
      <c r="A7" s="418">
        <v>44286</v>
      </c>
      <c r="B7" s="320"/>
      <c r="C7" s="297" t="s">
        <v>502</v>
      </c>
      <c r="D7" s="297" t="s">
        <v>1077</v>
      </c>
      <c r="E7" s="463" t="s">
        <v>117</v>
      </c>
      <c r="F7" s="301">
        <v>174649.73</v>
      </c>
      <c r="G7" s="321">
        <f t="shared" si="0"/>
        <v>4007886486</v>
      </c>
      <c r="H7" s="303"/>
      <c r="I7" s="303"/>
      <c r="J7" s="297" t="s">
        <v>115</v>
      </c>
      <c r="K7" s="297"/>
    </row>
    <row r="8" spans="1:11" s="313" customFormat="1">
      <c r="A8" s="418">
        <v>44260</v>
      </c>
      <c r="B8" s="320"/>
      <c r="C8" s="297" t="s">
        <v>128</v>
      </c>
      <c r="D8" s="297" t="s">
        <v>1077</v>
      </c>
      <c r="E8" s="463" t="s">
        <v>117</v>
      </c>
      <c r="F8" s="301">
        <v>679838</v>
      </c>
      <c r="G8" s="321">
        <f t="shared" si="0"/>
        <v>15601017723</v>
      </c>
      <c r="H8" s="303"/>
      <c r="I8" s="303"/>
      <c r="J8" s="297" t="s">
        <v>115</v>
      </c>
      <c r="K8" s="297"/>
    </row>
    <row r="9" spans="1:11" s="313" customFormat="1">
      <c r="A9" s="418">
        <v>44260</v>
      </c>
      <c r="B9" s="320"/>
      <c r="C9" s="297" t="s">
        <v>127</v>
      </c>
      <c r="D9" s="297" t="s">
        <v>1077</v>
      </c>
      <c r="E9" s="463" t="s">
        <v>117</v>
      </c>
      <c r="F9" s="301">
        <v>867323.20000000007</v>
      </c>
      <c r="G9" s="321">
        <f t="shared" si="0"/>
        <v>19903454374</v>
      </c>
      <c r="H9" s="303"/>
      <c r="I9" s="303"/>
      <c r="J9" s="297" t="s">
        <v>115</v>
      </c>
      <c r="K9" s="297"/>
    </row>
    <row r="10" spans="1:11" s="313" customFormat="1">
      <c r="A10" s="418">
        <v>44274</v>
      </c>
      <c r="B10" s="320"/>
      <c r="C10" s="297" t="s">
        <v>128</v>
      </c>
      <c r="D10" s="297" t="s">
        <v>1077</v>
      </c>
      <c r="E10" s="463" t="s">
        <v>117</v>
      </c>
      <c r="F10" s="301">
        <v>2036974.4</v>
      </c>
      <c r="G10" s="321">
        <f t="shared" si="0"/>
        <v>46744774073</v>
      </c>
      <c r="H10" s="303"/>
      <c r="I10" s="303"/>
      <c r="J10" s="297" t="s">
        <v>115</v>
      </c>
      <c r="K10" s="297"/>
    </row>
    <row r="11" spans="1:11" s="313" customFormat="1">
      <c r="A11" s="418">
        <v>44274</v>
      </c>
      <c r="B11" s="320"/>
      <c r="C11" s="297" t="s">
        <v>127</v>
      </c>
      <c r="D11" s="297" t="s">
        <v>1077</v>
      </c>
      <c r="E11" s="463" t="s">
        <v>117</v>
      </c>
      <c r="F11" s="301">
        <v>3136908.8</v>
      </c>
      <c r="G11" s="321">
        <f t="shared" si="0"/>
        <v>71986222873</v>
      </c>
      <c r="H11" s="303"/>
      <c r="I11" s="303"/>
      <c r="J11" s="297" t="s">
        <v>115</v>
      </c>
      <c r="K11" s="297"/>
    </row>
    <row r="12" spans="1:11" s="313" customFormat="1">
      <c r="A12" s="418">
        <v>44285</v>
      </c>
      <c r="B12" s="320"/>
      <c r="C12" s="297" t="s">
        <v>503</v>
      </c>
      <c r="D12" s="297" t="s">
        <v>1077</v>
      </c>
      <c r="E12" s="463" t="s">
        <v>117</v>
      </c>
      <c r="F12" s="301">
        <v>258400.33</v>
      </c>
      <c r="G12" s="321">
        <f t="shared" si="0"/>
        <v>5929806995</v>
      </c>
      <c r="H12" s="303"/>
      <c r="I12" s="303"/>
      <c r="J12" s="297" t="s">
        <v>115</v>
      </c>
      <c r="K12" s="297"/>
    </row>
    <row r="13" spans="1:11" s="313" customFormat="1">
      <c r="A13" s="418">
        <v>44277</v>
      </c>
      <c r="B13" s="320"/>
      <c r="C13" s="297" t="s">
        <v>667</v>
      </c>
      <c r="D13" s="297" t="s">
        <v>1077</v>
      </c>
      <c r="E13" s="463" t="s">
        <v>117</v>
      </c>
      <c r="F13" s="301">
        <v>705387.73</v>
      </c>
      <c r="G13" s="321">
        <f t="shared" si="0"/>
        <v>16187336509</v>
      </c>
      <c r="H13" s="303"/>
      <c r="I13" s="303"/>
      <c r="J13" s="297" t="s">
        <v>115</v>
      </c>
      <c r="K13" s="297"/>
    </row>
    <row r="14" spans="1:11" s="313" customFormat="1">
      <c r="A14" s="418">
        <v>44274</v>
      </c>
      <c r="B14" s="320"/>
      <c r="C14" s="297" t="s">
        <v>639</v>
      </c>
      <c r="D14" s="297" t="s">
        <v>1077</v>
      </c>
      <c r="E14" s="463" t="s">
        <v>117</v>
      </c>
      <c r="F14" s="301">
        <v>66677.73</v>
      </c>
      <c r="G14" s="321">
        <f t="shared" si="0"/>
        <v>1530129895</v>
      </c>
      <c r="H14" s="303"/>
      <c r="I14" s="303"/>
      <c r="J14" s="297" t="s">
        <v>115</v>
      </c>
      <c r="K14" s="297"/>
    </row>
    <row r="15" spans="1:11" s="313" customFormat="1">
      <c r="A15" s="418">
        <v>44278</v>
      </c>
      <c r="B15" s="320"/>
      <c r="C15" s="297" t="s">
        <v>933</v>
      </c>
      <c r="D15" s="297" t="s">
        <v>1077</v>
      </c>
      <c r="E15" s="463" t="s">
        <v>117</v>
      </c>
      <c r="F15" s="301">
        <v>194047.73</v>
      </c>
      <c r="G15" s="321">
        <f t="shared" si="0"/>
        <v>4453034510</v>
      </c>
      <c r="H15" s="303"/>
      <c r="I15" s="303"/>
      <c r="J15" s="297" t="s">
        <v>115</v>
      </c>
      <c r="K15" s="297"/>
    </row>
    <row r="16" spans="1:11" s="313" customFormat="1">
      <c r="A16" s="418">
        <v>44274</v>
      </c>
      <c r="B16" s="320"/>
      <c r="C16" s="297" t="s">
        <v>686</v>
      </c>
      <c r="D16" s="297" t="s">
        <v>1077</v>
      </c>
      <c r="E16" s="463" t="s">
        <v>117</v>
      </c>
      <c r="F16" s="301">
        <v>152339.73000000001</v>
      </c>
      <c r="G16" s="321">
        <f t="shared" si="0"/>
        <v>3495913479</v>
      </c>
      <c r="H16" s="303"/>
      <c r="I16" s="303"/>
      <c r="J16" s="297" t="s">
        <v>115</v>
      </c>
      <c r="K16" s="297"/>
    </row>
    <row r="17" spans="1:11" s="313" customFormat="1">
      <c r="A17" s="418">
        <v>44277</v>
      </c>
      <c r="B17" s="320"/>
      <c r="C17" s="297" t="s">
        <v>703</v>
      </c>
      <c r="D17" s="297" t="s">
        <v>1077</v>
      </c>
      <c r="E17" s="463" t="s">
        <v>117</v>
      </c>
      <c r="F17" s="301">
        <v>41672.730000000003</v>
      </c>
      <c r="G17" s="321">
        <f t="shared" si="0"/>
        <v>956311650</v>
      </c>
      <c r="H17" s="303"/>
      <c r="I17" s="303"/>
      <c r="J17" s="297" t="s">
        <v>115</v>
      </c>
      <c r="K17" s="297"/>
    </row>
    <row r="18" spans="1:11" s="313" customFormat="1">
      <c r="A18" s="418">
        <v>44286</v>
      </c>
      <c r="B18" s="320"/>
      <c r="C18" s="297" t="s">
        <v>463</v>
      </c>
      <c r="D18" s="297" t="s">
        <v>1077</v>
      </c>
      <c r="E18" s="463" t="s">
        <v>117</v>
      </c>
      <c r="F18" s="301">
        <v>422804.33</v>
      </c>
      <c r="G18" s="321">
        <f t="shared" si="0"/>
        <v>9702573033</v>
      </c>
      <c r="H18" s="303"/>
      <c r="I18" s="303"/>
      <c r="J18" s="297" t="s">
        <v>115</v>
      </c>
      <c r="K18" s="297"/>
    </row>
    <row r="19" spans="1:11" s="313" customFormat="1">
      <c r="A19" s="418">
        <v>44256</v>
      </c>
      <c r="B19" s="320"/>
      <c r="C19" s="297" t="s">
        <v>616</v>
      </c>
      <c r="D19" s="297" t="s">
        <v>932</v>
      </c>
      <c r="E19" s="463" t="s">
        <v>96</v>
      </c>
      <c r="F19" s="301"/>
      <c r="G19" s="301">
        <v>660720000</v>
      </c>
      <c r="H19" s="303"/>
      <c r="I19" s="303"/>
      <c r="J19" s="297" t="s">
        <v>114</v>
      </c>
      <c r="K19" s="297"/>
    </row>
    <row r="20" spans="1:11" s="313" customFormat="1">
      <c r="A20" s="418">
        <v>44256</v>
      </c>
      <c r="B20" s="320"/>
      <c r="C20" s="297" t="s">
        <v>463</v>
      </c>
      <c r="D20" s="297" t="s">
        <v>932</v>
      </c>
      <c r="E20" s="463" t="s">
        <v>117</v>
      </c>
      <c r="F20" s="301">
        <v>195376.93</v>
      </c>
      <c r="G20" s="321">
        <f t="shared" si="0"/>
        <v>4483537177</v>
      </c>
      <c r="H20" s="303"/>
      <c r="I20" s="303"/>
      <c r="J20" s="297" t="s">
        <v>115</v>
      </c>
      <c r="K20" s="297"/>
    </row>
    <row r="21" spans="1:11" s="313" customFormat="1">
      <c r="A21" s="418">
        <v>44256</v>
      </c>
      <c r="B21" s="320"/>
      <c r="C21" s="297" t="s">
        <v>494</v>
      </c>
      <c r="D21" s="297" t="s">
        <v>932</v>
      </c>
      <c r="E21" s="463" t="s">
        <v>117</v>
      </c>
      <c r="F21" s="301">
        <v>2298629.5299999998</v>
      </c>
      <c r="G21" s="321">
        <f t="shared" si="0"/>
        <v>52749272675</v>
      </c>
      <c r="H21" s="303"/>
      <c r="I21" s="303"/>
      <c r="J21" s="297" t="s">
        <v>115</v>
      </c>
      <c r="K21" s="297"/>
    </row>
    <row r="22" spans="1:11" s="313" customFormat="1">
      <c r="A22" s="418">
        <v>44274</v>
      </c>
      <c r="B22" s="320"/>
      <c r="C22" s="297" t="s">
        <v>1127</v>
      </c>
      <c r="D22" s="297" t="s">
        <v>1130</v>
      </c>
      <c r="E22" s="463" t="s">
        <v>117</v>
      </c>
      <c r="F22" s="301">
        <v>10977.8</v>
      </c>
      <c r="G22" s="321">
        <f t="shared" si="0"/>
        <v>251920093</v>
      </c>
      <c r="H22" s="303"/>
      <c r="I22" s="303"/>
      <c r="J22" s="297" t="s">
        <v>115</v>
      </c>
      <c r="K22" s="297"/>
    </row>
    <row r="23" spans="1:11" s="313" customFormat="1">
      <c r="A23" s="418">
        <v>44285</v>
      </c>
      <c r="B23" s="320"/>
      <c r="C23" s="297" t="s">
        <v>1128</v>
      </c>
      <c r="D23" s="297" t="s">
        <v>1131</v>
      </c>
      <c r="E23" s="463" t="s">
        <v>117</v>
      </c>
      <c r="F23" s="301">
        <v>2168077.4</v>
      </c>
      <c r="G23" s="321">
        <f t="shared" si="0"/>
        <v>49753344095</v>
      </c>
      <c r="H23" s="303"/>
      <c r="I23" s="303"/>
      <c r="J23" s="297" t="s">
        <v>115</v>
      </c>
      <c r="K23" s="297"/>
    </row>
    <row r="24" spans="1:11" s="313" customFormat="1">
      <c r="A24" s="418">
        <v>44285</v>
      </c>
      <c r="B24" s="320"/>
      <c r="C24" s="297" t="s">
        <v>1129</v>
      </c>
      <c r="D24" s="297" t="s">
        <v>1131</v>
      </c>
      <c r="E24" s="463" t="s">
        <v>117</v>
      </c>
      <c r="F24" s="301">
        <v>1209647.3999999999</v>
      </c>
      <c r="G24" s="321">
        <f t="shared" si="0"/>
        <v>27759158103</v>
      </c>
      <c r="H24" s="303"/>
      <c r="I24" s="303"/>
      <c r="J24" s="297" t="s">
        <v>115</v>
      </c>
      <c r="K24" s="297"/>
    </row>
    <row r="25" spans="1:11" s="313" customFormat="1">
      <c r="A25" s="418">
        <v>44256</v>
      </c>
      <c r="B25" s="320"/>
      <c r="C25" s="297" t="s">
        <v>432</v>
      </c>
      <c r="D25" s="297" t="s">
        <v>1076</v>
      </c>
      <c r="E25" s="297" t="s">
        <v>17</v>
      </c>
      <c r="F25" s="301"/>
      <c r="G25" s="321">
        <v>13445</v>
      </c>
      <c r="H25" s="303"/>
      <c r="I25" s="303"/>
      <c r="J25" s="297" t="s">
        <v>114</v>
      </c>
      <c r="K25" s="297"/>
    </row>
    <row r="26" spans="1:11" s="313" customFormat="1">
      <c r="A26" s="418">
        <v>44275</v>
      </c>
      <c r="B26" s="320"/>
      <c r="C26" s="297" t="s">
        <v>430</v>
      </c>
      <c r="D26" s="297" t="s">
        <v>1076</v>
      </c>
      <c r="E26" s="297" t="s">
        <v>17</v>
      </c>
      <c r="F26" s="301"/>
      <c r="G26" s="321">
        <v>199782</v>
      </c>
      <c r="H26" s="303"/>
      <c r="I26" s="303"/>
      <c r="J26" s="297" t="s">
        <v>114</v>
      </c>
      <c r="K26" s="297"/>
    </row>
    <row r="27" spans="1:11" s="313" customFormat="1">
      <c r="A27" s="418">
        <v>44275</v>
      </c>
      <c r="B27" s="320"/>
      <c r="C27" s="297" t="s">
        <v>131</v>
      </c>
      <c r="D27" s="297" t="s">
        <v>1076</v>
      </c>
      <c r="E27" s="297" t="s">
        <v>17</v>
      </c>
      <c r="F27" s="301"/>
      <c r="G27" s="321">
        <v>246086</v>
      </c>
      <c r="H27" s="303"/>
      <c r="I27" s="303"/>
      <c r="J27" s="297" t="s">
        <v>114</v>
      </c>
      <c r="K27" s="297"/>
    </row>
    <row r="28" spans="1:11" s="313" customFormat="1">
      <c r="A28" s="418">
        <v>44280</v>
      </c>
      <c r="B28" s="320"/>
      <c r="C28" s="297" t="s">
        <v>431</v>
      </c>
      <c r="D28" s="297" t="s">
        <v>1076</v>
      </c>
      <c r="E28" s="297" t="s">
        <v>17</v>
      </c>
      <c r="F28" s="301"/>
      <c r="G28" s="321">
        <v>13086</v>
      </c>
      <c r="H28" s="303"/>
      <c r="I28" s="303"/>
      <c r="J28" s="297" t="s">
        <v>114</v>
      </c>
      <c r="K28" s="297"/>
    </row>
    <row r="29" spans="1:11" s="313" customFormat="1">
      <c r="A29" s="418">
        <v>44285</v>
      </c>
      <c r="B29" s="320"/>
      <c r="C29" s="297" t="s">
        <v>256</v>
      </c>
      <c r="D29" s="297" t="s">
        <v>1076</v>
      </c>
      <c r="E29" s="297" t="s">
        <v>17</v>
      </c>
      <c r="F29" s="301"/>
      <c r="G29" s="321">
        <v>2800</v>
      </c>
      <c r="H29" s="303"/>
      <c r="I29" s="303"/>
      <c r="J29" s="297" t="s">
        <v>114</v>
      </c>
      <c r="K29" s="297"/>
    </row>
    <row r="30" spans="1:11" s="313" customFormat="1">
      <c r="A30" s="418">
        <v>44268</v>
      </c>
      <c r="B30" s="320"/>
      <c r="C30" s="297" t="s">
        <v>1132</v>
      </c>
      <c r="D30" s="297" t="s">
        <v>1136</v>
      </c>
      <c r="E30" s="463" t="s">
        <v>18</v>
      </c>
      <c r="F30" s="301"/>
      <c r="G30" s="321">
        <v>146833</v>
      </c>
      <c r="H30" s="303"/>
      <c r="I30" s="303"/>
      <c r="J30" s="297" t="s">
        <v>114</v>
      </c>
      <c r="K30" s="297"/>
    </row>
    <row r="31" spans="1:11" s="313" customFormat="1">
      <c r="A31" s="418">
        <v>44268</v>
      </c>
      <c r="B31" s="320"/>
      <c r="C31" s="297" t="s">
        <v>1133</v>
      </c>
      <c r="D31" s="297" t="s">
        <v>1137</v>
      </c>
      <c r="E31" s="463" t="s">
        <v>18</v>
      </c>
      <c r="F31" s="301"/>
      <c r="G31" s="321">
        <v>443180</v>
      </c>
      <c r="H31" s="303"/>
      <c r="I31" s="303"/>
      <c r="J31" s="297" t="s">
        <v>114</v>
      </c>
      <c r="K31" s="297"/>
    </row>
    <row r="32" spans="1:11" s="313" customFormat="1">
      <c r="A32" s="418">
        <v>44258</v>
      </c>
      <c r="B32" s="320"/>
      <c r="C32" s="297" t="s">
        <v>458</v>
      </c>
      <c r="D32" s="297" t="s">
        <v>1138</v>
      </c>
      <c r="E32" s="463" t="s">
        <v>18</v>
      </c>
      <c r="F32" s="301"/>
      <c r="G32" s="321">
        <v>35000000</v>
      </c>
      <c r="H32" s="303"/>
      <c r="I32" s="303"/>
      <c r="J32" s="297" t="s">
        <v>114</v>
      </c>
      <c r="K32" s="297"/>
    </row>
    <row r="33" spans="1:11" s="313" customFormat="1">
      <c r="A33" s="418">
        <v>44259</v>
      </c>
      <c r="B33" s="320"/>
      <c r="C33" s="297" t="s">
        <v>260</v>
      </c>
      <c r="D33" s="297" t="s">
        <v>1139</v>
      </c>
      <c r="E33" s="463" t="s">
        <v>18</v>
      </c>
      <c r="F33" s="301"/>
      <c r="G33" s="321">
        <v>216000</v>
      </c>
      <c r="H33" s="303"/>
      <c r="I33" s="303"/>
      <c r="J33" s="297" t="s">
        <v>114</v>
      </c>
      <c r="K33" s="297"/>
    </row>
    <row r="34" spans="1:11" s="313" customFormat="1">
      <c r="A34" s="418">
        <v>44259</v>
      </c>
      <c r="B34" s="320"/>
      <c r="C34" s="297" t="s">
        <v>260</v>
      </c>
      <c r="D34" s="297" t="s">
        <v>1140</v>
      </c>
      <c r="E34" s="463" t="s">
        <v>18</v>
      </c>
      <c r="F34" s="301"/>
      <c r="G34" s="321">
        <v>1000000</v>
      </c>
      <c r="H34" s="303"/>
      <c r="I34" s="303"/>
      <c r="J34" s="297" t="s">
        <v>114</v>
      </c>
      <c r="K34" s="297"/>
    </row>
    <row r="35" spans="1:11" s="313" customFormat="1">
      <c r="A35" s="418">
        <v>44266</v>
      </c>
      <c r="B35" s="320"/>
      <c r="C35" s="297" t="s">
        <v>619</v>
      </c>
      <c r="D35" s="297" t="s">
        <v>1093</v>
      </c>
      <c r="E35" s="463" t="s">
        <v>18</v>
      </c>
      <c r="F35" s="301"/>
      <c r="G35" s="321">
        <v>157022000</v>
      </c>
      <c r="H35" s="303"/>
      <c r="I35" s="303"/>
      <c r="J35" s="297" t="s">
        <v>114</v>
      </c>
      <c r="K35" s="297"/>
    </row>
    <row r="36" spans="1:11" s="313" customFormat="1">
      <c r="A36" s="418">
        <v>44266</v>
      </c>
      <c r="B36" s="320"/>
      <c r="C36" s="297" t="s">
        <v>1134</v>
      </c>
      <c r="D36" s="297" t="s">
        <v>1136</v>
      </c>
      <c r="E36" s="463" t="s">
        <v>18</v>
      </c>
      <c r="F36" s="301"/>
      <c r="G36" s="321">
        <v>33938</v>
      </c>
      <c r="H36" s="303"/>
      <c r="I36" s="303"/>
      <c r="J36" s="297" t="s">
        <v>114</v>
      </c>
      <c r="K36" s="297"/>
    </row>
    <row r="37" spans="1:11" s="313" customFormat="1">
      <c r="A37" s="418">
        <v>44284</v>
      </c>
      <c r="B37" s="320"/>
      <c r="C37" s="297" t="s">
        <v>1135</v>
      </c>
      <c r="D37" s="297" t="s">
        <v>1140</v>
      </c>
      <c r="E37" s="463" t="s">
        <v>18</v>
      </c>
      <c r="F37" s="301"/>
      <c r="G37" s="321">
        <v>8478000</v>
      </c>
      <c r="H37" s="303"/>
      <c r="I37" s="303"/>
      <c r="J37" s="297" t="s">
        <v>114</v>
      </c>
      <c r="K37" s="297"/>
    </row>
    <row r="38" spans="1:11" s="313" customFormat="1">
      <c r="A38" s="418">
        <v>44281</v>
      </c>
      <c r="B38" s="320"/>
      <c r="C38" s="297" t="s">
        <v>1078</v>
      </c>
      <c r="D38" s="297" t="s">
        <v>1079</v>
      </c>
      <c r="E38" s="463" t="s">
        <v>18</v>
      </c>
      <c r="F38" s="301"/>
      <c r="G38" s="321">
        <v>24973779</v>
      </c>
      <c r="H38" s="303"/>
      <c r="I38" s="303"/>
      <c r="J38" s="297" t="s">
        <v>114</v>
      </c>
      <c r="K38" s="297"/>
    </row>
    <row r="39" spans="1:11" s="313" customFormat="1">
      <c r="A39" s="418">
        <v>44260</v>
      </c>
      <c r="B39" s="320"/>
      <c r="C39" s="297" t="s">
        <v>267</v>
      </c>
      <c r="D39" s="297" t="s">
        <v>935</v>
      </c>
      <c r="E39" s="297" t="s">
        <v>161</v>
      </c>
      <c r="F39" s="301"/>
      <c r="G39" s="321">
        <v>8023750000</v>
      </c>
      <c r="H39" s="303"/>
      <c r="I39" s="303"/>
      <c r="J39" s="297" t="s">
        <v>114</v>
      </c>
      <c r="K39" s="297"/>
    </row>
    <row r="40" spans="1:11" s="313" customFormat="1">
      <c r="A40" s="418">
        <v>44260</v>
      </c>
      <c r="B40" s="320"/>
      <c r="C40" s="297" t="s">
        <v>267</v>
      </c>
      <c r="D40" s="297" t="s">
        <v>693</v>
      </c>
      <c r="E40" s="297" t="s">
        <v>161</v>
      </c>
      <c r="F40" s="301"/>
      <c r="G40" s="321">
        <v>8025500000</v>
      </c>
      <c r="H40" s="303"/>
      <c r="I40" s="303"/>
      <c r="J40" s="297" t="s">
        <v>114</v>
      </c>
      <c r="K40" s="297"/>
    </row>
    <row r="41" spans="1:11" s="313" customFormat="1" ht="14.25" customHeight="1">
      <c r="A41" s="418">
        <v>44280</v>
      </c>
      <c r="B41" s="320"/>
      <c r="C41" s="297" t="s">
        <v>267</v>
      </c>
      <c r="D41" s="297" t="s">
        <v>657</v>
      </c>
      <c r="E41" s="297" t="s">
        <v>161</v>
      </c>
      <c r="F41" s="301"/>
      <c r="G41" s="321">
        <v>5743750000</v>
      </c>
      <c r="H41" s="303"/>
      <c r="I41" s="303"/>
      <c r="J41" s="297" t="s">
        <v>114</v>
      </c>
      <c r="K41" s="297"/>
    </row>
    <row r="42" spans="1:11" s="313" customFormat="1">
      <c r="A42" s="418">
        <v>44280</v>
      </c>
      <c r="B42" s="320"/>
      <c r="C42" s="297" t="s">
        <v>267</v>
      </c>
      <c r="D42" s="297" t="s">
        <v>693</v>
      </c>
      <c r="E42" s="297" t="s">
        <v>161</v>
      </c>
      <c r="F42" s="301"/>
      <c r="G42" s="321">
        <v>9188000000</v>
      </c>
      <c r="H42" s="303"/>
      <c r="I42" s="303"/>
      <c r="J42" s="297" t="s">
        <v>114</v>
      </c>
      <c r="K42" s="297"/>
    </row>
    <row r="43" spans="1:11" s="313" customFormat="1">
      <c r="A43" s="418">
        <v>44285</v>
      </c>
      <c r="B43" s="320"/>
      <c r="C43" s="297" t="s">
        <v>267</v>
      </c>
      <c r="D43" s="297" t="s">
        <v>626</v>
      </c>
      <c r="E43" s="297"/>
      <c r="F43" s="301"/>
      <c r="G43" s="321">
        <v>19370000</v>
      </c>
      <c r="H43" s="303"/>
      <c r="I43" s="303"/>
      <c r="J43" s="297" t="s">
        <v>114</v>
      </c>
      <c r="K43" s="297"/>
    </row>
    <row r="44" spans="1:11" s="313" customFormat="1">
      <c r="A44" s="418">
        <v>44265</v>
      </c>
      <c r="B44" s="320"/>
      <c r="C44" s="297" t="s">
        <v>219</v>
      </c>
      <c r="D44" s="297" t="s">
        <v>1095</v>
      </c>
      <c r="E44" s="297" t="s">
        <v>19</v>
      </c>
      <c r="F44" s="301"/>
      <c r="G44" s="301"/>
      <c r="H44" s="303"/>
      <c r="I44" s="303">
        <v>5024125183</v>
      </c>
      <c r="J44" s="297" t="s">
        <v>114</v>
      </c>
      <c r="K44" s="297"/>
    </row>
    <row r="45" spans="1:11" s="313" customFormat="1">
      <c r="A45" s="418">
        <v>44265</v>
      </c>
      <c r="B45" s="320"/>
      <c r="C45" s="297" t="s">
        <v>219</v>
      </c>
      <c r="D45" s="297" t="s">
        <v>1141</v>
      </c>
      <c r="E45" s="297" t="s">
        <v>19</v>
      </c>
      <c r="F45" s="301"/>
      <c r="G45" s="321"/>
      <c r="H45" s="303"/>
      <c r="I45" s="303">
        <v>82995680</v>
      </c>
      <c r="J45" s="297" t="s">
        <v>114</v>
      </c>
      <c r="K45" s="297"/>
    </row>
    <row r="46" spans="1:11" s="313" customFormat="1">
      <c r="A46" s="418">
        <v>44265</v>
      </c>
      <c r="B46" s="320"/>
      <c r="C46" s="297" t="s">
        <v>219</v>
      </c>
      <c r="D46" s="297" t="s">
        <v>1141</v>
      </c>
      <c r="E46" s="297" t="s">
        <v>19</v>
      </c>
      <c r="F46" s="301"/>
      <c r="G46" s="321"/>
      <c r="H46" s="303">
        <v>27792</v>
      </c>
      <c r="I46" s="298">
        <f t="shared" ref="I46:I47" si="1">+ROUND(H46*$K$2,0)</f>
        <v>637366668</v>
      </c>
      <c r="J46" s="297" t="s">
        <v>115</v>
      </c>
      <c r="K46" s="297"/>
    </row>
    <row r="47" spans="1:11" s="313" customFormat="1">
      <c r="A47" s="418">
        <v>44274</v>
      </c>
      <c r="B47" s="320"/>
      <c r="C47" s="297" t="s">
        <v>219</v>
      </c>
      <c r="D47" s="297" t="s">
        <v>987</v>
      </c>
      <c r="E47" s="297" t="s">
        <v>19</v>
      </c>
      <c r="F47" s="301"/>
      <c r="G47" s="321"/>
      <c r="H47" s="303">
        <v>20783</v>
      </c>
      <c r="I47" s="298">
        <f t="shared" si="1"/>
        <v>476626060</v>
      </c>
      <c r="J47" s="297" t="s">
        <v>115</v>
      </c>
      <c r="K47" s="297"/>
    </row>
    <row r="48" spans="1:11" s="313" customFormat="1">
      <c r="A48" s="418">
        <v>44274</v>
      </c>
      <c r="B48" s="320"/>
      <c r="C48" s="297" t="s">
        <v>219</v>
      </c>
      <c r="D48" s="297" t="s">
        <v>987</v>
      </c>
      <c r="E48" s="297" t="s">
        <v>19</v>
      </c>
      <c r="F48" s="301"/>
      <c r="G48" s="321"/>
      <c r="H48" s="303"/>
      <c r="I48" s="303">
        <v>621410580</v>
      </c>
      <c r="J48" s="297" t="s">
        <v>114</v>
      </c>
      <c r="K48" s="297"/>
    </row>
    <row r="49" spans="1:11" s="313" customFormat="1">
      <c r="A49" s="418">
        <v>44260</v>
      </c>
      <c r="B49" s="320"/>
      <c r="C49" s="297" t="s">
        <v>219</v>
      </c>
      <c r="D49" s="297" t="s">
        <v>1092</v>
      </c>
      <c r="E49" s="297" t="s">
        <v>19</v>
      </c>
      <c r="F49" s="301"/>
      <c r="G49" s="321"/>
      <c r="H49" s="303"/>
      <c r="I49" s="303">
        <v>94589484</v>
      </c>
      <c r="J49" s="297" t="s">
        <v>114</v>
      </c>
      <c r="K49" s="297"/>
    </row>
    <row r="50" spans="1:11" s="313" customFormat="1">
      <c r="A50" s="418">
        <v>44274</v>
      </c>
      <c r="B50" s="320"/>
      <c r="C50" s="297" t="s">
        <v>219</v>
      </c>
      <c r="D50" s="297" t="s">
        <v>1096</v>
      </c>
      <c r="E50" s="297" t="s">
        <v>19</v>
      </c>
      <c r="F50" s="301"/>
      <c r="G50" s="321"/>
      <c r="H50" s="303"/>
      <c r="I50" s="303">
        <v>68947036</v>
      </c>
      <c r="J50" s="297" t="s">
        <v>114</v>
      </c>
      <c r="K50" s="297"/>
    </row>
    <row r="51" spans="1:11" s="313" customFormat="1">
      <c r="A51" s="418">
        <v>44270</v>
      </c>
      <c r="B51" s="320"/>
      <c r="C51" s="297" t="s">
        <v>131</v>
      </c>
      <c r="D51" s="297" t="s">
        <v>652</v>
      </c>
      <c r="E51" s="297" t="s">
        <v>20</v>
      </c>
      <c r="F51" s="301"/>
      <c r="G51" s="321"/>
      <c r="H51" s="303"/>
      <c r="I51" s="303">
        <v>9007900</v>
      </c>
      <c r="J51" s="297" t="s">
        <v>114</v>
      </c>
      <c r="K51" s="297"/>
    </row>
    <row r="52" spans="1:11" s="313" customFormat="1">
      <c r="A52" s="418">
        <v>44270</v>
      </c>
      <c r="B52" s="320"/>
      <c r="C52" s="297" t="s">
        <v>131</v>
      </c>
      <c r="D52" s="297" t="s">
        <v>682</v>
      </c>
      <c r="E52" s="297" t="s">
        <v>20</v>
      </c>
      <c r="F52" s="301"/>
      <c r="G52" s="321"/>
      <c r="H52" s="303"/>
      <c r="I52" s="303">
        <v>5489000</v>
      </c>
      <c r="J52" s="297" t="s">
        <v>114</v>
      </c>
      <c r="K52" s="297"/>
    </row>
    <row r="53" spans="1:11" s="313" customFormat="1">
      <c r="A53" s="418">
        <v>44270</v>
      </c>
      <c r="B53" s="320"/>
      <c r="C53" s="297" t="s">
        <v>131</v>
      </c>
      <c r="D53" s="297" t="s">
        <v>631</v>
      </c>
      <c r="E53" s="297" t="s">
        <v>20</v>
      </c>
      <c r="F53" s="301"/>
      <c r="G53" s="321"/>
      <c r="H53" s="303"/>
      <c r="I53" s="303">
        <v>37147700</v>
      </c>
      <c r="J53" s="297" t="s">
        <v>114</v>
      </c>
      <c r="K53" s="297"/>
    </row>
    <row r="54" spans="1:11" s="313" customFormat="1">
      <c r="A54" s="418">
        <v>44270</v>
      </c>
      <c r="B54" s="320"/>
      <c r="C54" s="297" t="s">
        <v>131</v>
      </c>
      <c r="D54" s="297" t="s">
        <v>632</v>
      </c>
      <c r="E54" s="297" t="s">
        <v>20</v>
      </c>
      <c r="F54" s="301"/>
      <c r="G54" s="321"/>
      <c r="H54" s="303"/>
      <c r="I54" s="303">
        <v>17622000</v>
      </c>
      <c r="J54" s="297" t="s">
        <v>114</v>
      </c>
      <c r="K54" s="297"/>
    </row>
    <row r="55" spans="1:11" s="313" customFormat="1">
      <c r="A55" s="418">
        <v>44270</v>
      </c>
      <c r="B55" s="320"/>
      <c r="C55" s="297" t="s">
        <v>131</v>
      </c>
      <c r="D55" s="297" t="s">
        <v>651</v>
      </c>
      <c r="E55" s="297" t="s">
        <v>20</v>
      </c>
      <c r="F55" s="301"/>
      <c r="G55" s="321"/>
      <c r="H55" s="303"/>
      <c r="I55" s="303">
        <v>7950000</v>
      </c>
      <c r="J55" s="297" t="s">
        <v>114</v>
      </c>
      <c r="K55" s="297"/>
    </row>
    <row r="56" spans="1:11" s="313" customFormat="1">
      <c r="A56" s="418">
        <v>44270</v>
      </c>
      <c r="B56" s="320"/>
      <c r="C56" s="297" t="s">
        <v>131</v>
      </c>
      <c r="D56" s="297" t="s">
        <v>960</v>
      </c>
      <c r="E56" s="297" t="s">
        <v>20</v>
      </c>
      <c r="F56" s="301"/>
      <c r="G56" s="321"/>
      <c r="H56" s="303"/>
      <c r="I56" s="303">
        <v>3504000</v>
      </c>
      <c r="J56" s="297" t="s">
        <v>114</v>
      </c>
      <c r="K56" s="297"/>
    </row>
    <row r="57" spans="1:11" s="313" customFormat="1">
      <c r="A57" s="418">
        <v>44270</v>
      </c>
      <c r="B57" s="320"/>
      <c r="C57" s="297" t="s">
        <v>131</v>
      </c>
      <c r="D57" s="297" t="s">
        <v>645</v>
      </c>
      <c r="E57" s="297" t="s">
        <v>20</v>
      </c>
      <c r="F57" s="301"/>
      <c r="G57" s="321"/>
      <c r="H57" s="303"/>
      <c r="I57" s="303">
        <v>6248000</v>
      </c>
      <c r="J57" s="297" t="s">
        <v>114</v>
      </c>
      <c r="K57" s="297"/>
    </row>
    <row r="58" spans="1:11" s="313" customFormat="1">
      <c r="A58" s="418">
        <v>44285</v>
      </c>
      <c r="B58" s="320"/>
      <c r="C58" s="297" t="s">
        <v>133</v>
      </c>
      <c r="D58" s="297" t="s">
        <v>965</v>
      </c>
      <c r="E58" s="297" t="s">
        <v>116</v>
      </c>
      <c r="F58" s="301"/>
      <c r="G58" s="321"/>
      <c r="H58" s="303"/>
      <c r="I58" s="303">
        <v>2839401516</v>
      </c>
      <c r="J58" s="297" t="s">
        <v>114</v>
      </c>
      <c r="K58" s="297"/>
    </row>
    <row r="59" spans="1:11" s="313" customFormat="1">
      <c r="A59" s="418">
        <v>44285</v>
      </c>
      <c r="B59" s="320"/>
      <c r="C59" s="297" t="s">
        <v>132</v>
      </c>
      <c r="D59" s="297" t="s">
        <v>1142</v>
      </c>
      <c r="E59" s="297" t="s">
        <v>116</v>
      </c>
      <c r="F59" s="301"/>
      <c r="G59" s="321"/>
      <c r="H59" s="301"/>
      <c r="I59" s="321">
        <v>13224898</v>
      </c>
      <c r="J59" s="297" t="s">
        <v>114</v>
      </c>
      <c r="K59" s="297"/>
    </row>
    <row r="60" spans="1:11" s="313" customFormat="1">
      <c r="A60" s="418">
        <v>44285</v>
      </c>
      <c r="B60" s="320"/>
      <c r="C60" s="297" t="s">
        <v>658</v>
      </c>
      <c r="D60" s="297" t="s">
        <v>1142</v>
      </c>
      <c r="E60" s="297" t="s">
        <v>116</v>
      </c>
      <c r="F60" s="301"/>
      <c r="G60" s="321"/>
      <c r="H60" s="301"/>
      <c r="I60" s="298">
        <v>7383685</v>
      </c>
      <c r="J60" s="297" t="s">
        <v>114</v>
      </c>
      <c r="K60" s="297"/>
    </row>
    <row r="61" spans="1:11" s="313" customFormat="1">
      <c r="A61" s="418">
        <v>44285</v>
      </c>
      <c r="B61" s="320"/>
      <c r="C61" s="297" t="s">
        <v>531</v>
      </c>
      <c r="D61" s="297" t="s">
        <v>1142</v>
      </c>
      <c r="E61" s="297" t="s">
        <v>116</v>
      </c>
      <c r="F61" s="321"/>
      <c r="G61" s="321"/>
      <c r="H61" s="321"/>
      <c r="I61" s="298">
        <v>254227993</v>
      </c>
      <c r="J61" s="297" t="s">
        <v>114</v>
      </c>
      <c r="K61" s="297"/>
    </row>
    <row r="62" spans="1:11" s="313" customFormat="1">
      <c r="A62" s="418">
        <v>44285</v>
      </c>
      <c r="B62" s="320"/>
      <c r="C62" s="297" t="s">
        <v>222</v>
      </c>
      <c r="D62" s="297" t="s">
        <v>1142</v>
      </c>
      <c r="E62" s="297" t="s">
        <v>116</v>
      </c>
      <c r="F62" s="301"/>
      <c r="G62" s="321"/>
      <c r="H62" s="301"/>
      <c r="I62" s="321">
        <v>2425500</v>
      </c>
      <c r="J62" s="297" t="s">
        <v>114</v>
      </c>
      <c r="K62" s="297"/>
    </row>
    <row r="63" spans="1:11" s="313" customFormat="1">
      <c r="A63" s="418">
        <v>44274</v>
      </c>
      <c r="B63" s="320"/>
      <c r="C63" s="297" t="s">
        <v>201</v>
      </c>
      <c r="D63" s="297" t="s">
        <v>965</v>
      </c>
      <c r="E63" s="297" t="s">
        <v>116</v>
      </c>
      <c r="F63" s="301"/>
      <c r="G63" s="321"/>
      <c r="H63" s="301"/>
      <c r="I63" s="321">
        <v>31741267</v>
      </c>
      <c r="J63" s="297" t="s">
        <v>114</v>
      </c>
      <c r="K63" s="297"/>
    </row>
    <row r="64" spans="1:11" s="313" customFormat="1">
      <c r="A64" s="418">
        <v>44280</v>
      </c>
      <c r="B64" s="320"/>
      <c r="C64" s="297" t="s">
        <v>392</v>
      </c>
      <c r="D64" s="297" t="s">
        <v>708</v>
      </c>
      <c r="E64" s="297" t="s">
        <v>116</v>
      </c>
      <c r="F64" s="301"/>
      <c r="G64" s="321"/>
      <c r="H64" s="301"/>
      <c r="I64" s="321">
        <v>22000</v>
      </c>
      <c r="J64" s="297" t="s">
        <v>114</v>
      </c>
      <c r="K64" s="297"/>
    </row>
    <row r="65" spans="1:11" s="313" customFormat="1">
      <c r="A65" s="418">
        <v>44265</v>
      </c>
      <c r="B65" s="320"/>
      <c r="C65" s="297" t="s">
        <v>219</v>
      </c>
      <c r="D65" s="297" t="s">
        <v>938</v>
      </c>
      <c r="E65" s="297" t="s">
        <v>116</v>
      </c>
      <c r="F65" s="301"/>
      <c r="G65" s="321"/>
      <c r="H65" s="301"/>
      <c r="I65" s="321">
        <v>5300000</v>
      </c>
      <c r="J65" s="297" t="s">
        <v>114</v>
      </c>
      <c r="K65" s="297"/>
    </row>
    <row r="66" spans="1:11" s="313" customFormat="1">
      <c r="A66" s="418">
        <v>44265</v>
      </c>
      <c r="B66" s="320"/>
      <c r="C66" s="297" t="s">
        <v>259</v>
      </c>
      <c r="D66" s="297" t="s">
        <v>1088</v>
      </c>
      <c r="E66" s="297" t="s">
        <v>116</v>
      </c>
      <c r="F66" s="301"/>
      <c r="G66" s="321"/>
      <c r="H66" s="301"/>
      <c r="I66" s="321">
        <v>140000</v>
      </c>
      <c r="J66" s="297" t="s">
        <v>114</v>
      </c>
      <c r="K66" s="297"/>
    </row>
    <row r="67" spans="1:11" s="313" customFormat="1">
      <c r="A67" s="418">
        <v>44265</v>
      </c>
      <c r="B67" s="320"/>
      <c r="C67" s="297" t="s">
        <v>258</v>
      </c>
      <c r="D67" s="297" t="s">
        <v>1088</v>
      </c>
      <c r="E67" s="297" t="s">
        <v>116</v>
      </c>
      <c r="F67" s="301"/>
      <c r="G67" s="321"/>
      <c r="H67" s="301"/>
      <c r="I67" s="321">
        <v>970000</v>
      </c>
      <c r="J67" s="297" t="s">
        <v>114</v>
      </c>
      <c r="K67" s="297"/>
    </row>
    <row r="68" spans="1:11" s="313" customFormat="1">
      <c r="A68" s="418">
        <v>44270</v>
      </c>
      <c r="B68" s="320"/>
      <c r="C68" s="297" t="s">
        <v>621</v>
      </c>
      <c r="D68" s="297" t="s">
        <v>1120</v>
      </c>
      <c r="E68" s="297" t="s">
        <v>116</v>
      </c>
      <c r="F68" s="301"/>
      <c r="G68" s="321"/>
      <c r="H68" s="301"/>
      <c r="I68" s="321">
        <v>150000</v>
      </c>
      <c r="J68" s="297" t="s">
        <v>114</v>
      </c>
      <c r="K68" s="297"/>
    </row>
    <row r="69" spans="1:11" s="313" customFormat="1">
      <c r="A69" s="418">
        <v>44256</v>
      </c>
      <c r="B69" s="320"/>
      <c r="C69" s="297" t="s">
        <v>498</v>
      </c>
      <c r="D69" s="297" t="s">
        <v>1144</v>
      </c>
      <c r="E69" s="297" t="s">
        <v>116</v>
      </c>
      <c r="F69" s="301"/>
      <c r="G69" s="321"/>
      <c r="H69" s="301"/>
      <c r="I69" s="321">
        <v>1600000</v>
      </c>
      <c r="J69" s="297" t="s">
        <v>114</v>
      </c>
      <c r="K69" s="297"/>
    </row>
    <row r="70" spans="1:11" s="313" customFormat="1">
      <c r="A70" s="418">
        <v>44256</v>
      </c>
      <c r="B70" s="320"/>
      <c r="C70" s="297" t="s">
        <v>459</v>
      </c>
      <c r="D70" s="297" t="s">
        <v>314</v>
      </c>
      <c r="E70" s="297" t="s">
        <v>116</v>
      </c>
      <c r="F70" s="301"/>
      <c r="G70" s="321"/>
      <c r="H70" s="301"/>
      <c r="I70" s="321">
        <v>8800</v>
      </c>
      <c r="J70" s="297" t="s">
        <v>114</v>
      </c>
      <c r="K70" s="297"/>
    </row>
    <row r="71" spans="1:11" s="313" customFormat="1">
      <c r="A71" s="418">
        <v>44258</v>
      </c>
      <c r="B71" s="320"/>
      <c r="C71" s="297" t="s">
        <v>498</v>
      </c>
      <c r="D71" s="297" t="s">
        <v>1145</v>
      </c>
      <c r="E71" s="297" t="s">
        <v>116</v>
      </c>
      <c r="F71" s="301"/>
      <c r="G71" s="321"/>
      <c r="H71" s="301"/>
      <c r="I71" s="321">
        <v>1800000</v>
      </c>
      <c r="J71" s="297" t="s">
        <v>114</v>
      </c>
      <c r="K71" s="297"/>
    </row>
    <row r="72" spans="1:11" s="313" customFormat="1">
      <c r="A72" s="418">
        <v>44259</v>
      </c>
      <c r="B72" s="320"/>
      <c r="C72" s="297" t="s">
        <v>498</v>
      </c>
      <c r="D72" s="297" t="s">
        <v>1145</v>
      </c>
      <c r="E72" s="297" t="s">
        <v>116</v>
      </c>
      <c r="F72" s="301"/>
      <c r="G72" s="321"/>
      <c r="H72" s="301"/>
      <c r="I72" s="321">
        <v>1600000</v>
      </c>
      <c r="J72" s="297" t="s">
        <v>114</v>
      </c>
      <c r="K72" s="297"/>
    </row>
    <row r="73" spans="1:11" s="313" customFormat="1">
      <c r="A73" s="418">
        <v>44260</v>
      </c>
      <c r="B73" s="320"/>
      <c r="C73" s="297" t="s">
        <v>594</v>
      </c>
      <c r="D73" s="297" t="s">
        <v>264</v>
      </c>
      <c r="E73" s="297" t="s">
        <v>116</v>
      </c>
      <c r="F73" s="301"/>
      <c r="G73" s="321"/>
      <c r="H73" s="301"/>
      <c r="I73" s="321">
        <v>27091</v>
      </c>
      <c r="J73" s="297" t="s">
        <v>114</v>
      </c>
      <c r="K73" s="297"/>
    </row>
    <row r="74" spans="1:11" s="313" customFormat="1">
      <c r="A74" s="418">
        <v>44260</v>
      </c>
      <c r="B74" s="320"/>
      <c r="C74" s="297" t="s">
        <v>498</v>
      </c>
      <c r="D74" s="297" t="s">
        <v>1146</v>
      </c>
      <c r="E74" s="297" t="s">
        <v>116</v>
      </c>
      <c r="F74" s="301"/>
      <c r="G74" s="321"/>
      <c r="H74" s="301"/>
      <c r="I74" s="321">
        <v>800000</v>
      </c>
      <c r="J74" s="297" t="s">
        <v>114</v>
      </c>
      <c r="K74" s="297"/>
    </row>
    <row r="75" spans="1:11" s="313" customFormat="1">
      <c r="A75" s="418">
        <v>44260</v>
      </c>
      <c r="B75" s="320"/>
      <c r="C75" s="297" t="s">
        <v>594</v>
      </c>
      <c r="D75" s="297" t="s">
        <v>264</v>
      </c>
      <c r="E75" s="297" t="s">
        <v>116</v>
      </c>
      <c r="F75" s="301"/>
      <c r="G75" s="321"/>
      <c r="H75" s="321">
        <v>109.08</v>
      </c>
      <c r="I75" s="298">
        <f t="shared" ref="I75" si="2">+ROUND(H75*$K$2,0)</f>
        <v>2501582</v>
      </c>
      <c r="J75" s="297" t="s">
        <v>115</v>
      </c>
      <c r="K75" s="297"/>
    </row>
    <row r="76" spans="1:11" s="313" customFormat="1">
      <c r="A76" s="418">
        <v>44260</v>
      </c>
      <c r="B76" s="320"/>
      <c r="C76" s="297" t="s">
        <v>200</v>
      </c>
      <c r="D76" s="297" t="s">
        <v>1028</v>
      </c>
      <c r="E76" s="297" t="s">
        <v>116</v>
      </c>
      <c r="F76" s="301"/>
      <c r="G76" s="321"/>
      <c r="H76" s="301"/>
      <c r="I76" s="321">
        <v>19058800</v>
      </c>
      <c r="J76" s="297" t="s">
        <v>114</v>
      </c>
      <c r="K76" s="297"/>
    </row>
    <row r="77" spans="1:11" s="313" customFormat="1">
      <c r="A77" s="418">
        <v>44261</v>
      </c>
      <c r="B77" s="320"/>
      <c r="C77" s="297" t="s">
        <v>498</v>
      </c>
      <c r="D77" s="297" t="s">
        <v>1147</v>
      </c>
      <c r="E77" s="297" t="s">
        <v>116</v>
      </c>
      <c r="F77" s="301"/>
      <c r="G77" s="321"/>
      <c r="H77" s="301"/>
      <c r="I77" s="321">
        <v>800000</v>
      </c>
      <c r="J77" s="297" t="s">
        <v>114</v>
      </c>
      <c r="K77" s="297"/>
    </row>
    <row r="78" spans="1:11" s="313" customFormat="1">
      <c r="A78" s="418">
        <v>44263</v>
      </c>
      <c r="B78" s="320"/>
      <c r="C78" s="297" t="s">
        <v>498</v>
      </c>
      <c r="D78" s="297" t="s">
        <v>1148</v>
      </c>
      <c r="E78" s="297" t="s">
        <v>116</v>
      </c>
      <c r="F78" s="301"/>
      <c r="G78" s="321"/>
      <c r="H78" s="301"/>
      <c r="I78" s="321">
        <v>2600000</v>
      </c>
      <c r="J78" s="297" t="s">
        <v>114</v>
      </c>
      <c r="K78" s="297"/>
    </row>
    <row r="79" spans="1:11" s="313" customFormat="1">
      <c r="A79" s="418">
        <v>44265</v>
      </c>
      <c r="B79" s="320"/>
      <c r="C79" s="297" t="s">
        <v>200</v>
      </c>
      <c r="D79" s="297" t="s">
        <v>991</v>
      </c>
      <c r="E79" s="297" t="s">
        <v>116</v>
      </c>
      <c r="F79" s="301"/>
      <c r="G79" s="321"/>
      <c r="H79" s="301"/>
      <c r="I79" s="321">
        <v>820000</v>
      </c>
      <c r="J79" s="297" t="s">
        <v>114</v>
      </c>
      <c r="K79" s="297"/>
    </row>
    <row r="80" spans="1:11" s="313" customFormat="1">
      <c r="A80" s="418">
        <v>44265</v>
      </c>
      <c r="B80" s="320"/>
      <c r="C80" s="297" t="s">
        <v>540</v>
      </c>
      <c r="D80" s="297" t="s">
        <v>1149</v>
      </c>
      <c r="E80" s="297" t="s">
        <v>116</v>
      </c>
      <c r="F80" s="301"/>
      <c r="G80" s="321"/>
      <c r="H80" s="301"/>
      <c r="I80" s="321">
        <v>5045400</v>
      </c>
      <c r="J80" s="297" t="s">
        <v>114</v>
      </c>
      <c r="K80" s="297"/>
    </row>
    <row r="81" spans="1:11" s="313" customFormat="1">
      <c r="A81" s="418">
        <v>44265</v>
      </c>
      <c r="B81" s="320"/>
      <c r="C81" s="297" t="s">
        <v>621</v>
      </c>
      <c r="D81" s="297" t="s">
        <v>528</v>
      </c>
      <c r="E81" s="297" t="s">
        <v>116</v>
      </c>
      <c r="F81" s="301"/>
      <c r="G81" s="321"/>
      <c r="H81" s="301"/>
      <c r="I81" s="321">
        <v>200000</v>
      </c>
      <c r="J81" s="297" t="s">
        <v>114</v>
      </c>
      <c r="K81" s="297"/>
    </row>
    <row r="82" spans="1:11" s="313" customFormat="1">
      <c r="A82" s="418">
        <v>44265</v>
      </c>
      <c r="B82" s="320"/>
      <c r="C82" s="297" t="s">
        <v>498</v>
      </c>
      <c r="D82" s="297" t="s">
        <v>1150</v>
      </c>
      <c r="E82" s="297" t="s">
        <v>116</v>
      </c>
      <c r="F82" s="301"/>
      <c r="G82" s="321"/>
      <c r="H82" s="301"/>
      <c r="I82" s="321">
        <v>800000</v>
      </c>
      <c r="J82" s="297" t="s">
        <v>114</v>
      </c>
      <c r="K82" s="297"/>
    </row>
    <row r="83" spans="1:11" s="313" customFormat="1">
      <c r="A83" s="418">
        <v>44265</v>
      </c>
      <c r="B83" s="320"/>
      <c r="C83" s="297" t="s">
        <v>1013</v>
      </c>
      <c r="D83" s="297" t="s">
        <v>528</v>
      </c>
      <c r="E83" s="297" t="s">
        <v>116</v>
      </c>
      <c r="F83" s="301"/>
      <c r="G83" s="321"/>
      <c r="H83" s="301"/>
      <c r="I83" s="321">
        <v>379858</v>
      </c>
      <c r="J83" s="297" t="s">
        <v>114</v>
      </c>
      <c r="K83" s="297"/>
    </row>
    <row r="84" spans="1:11" s="313" customFormat="1">
      <c r="A84" s="418">
        <v>44265</v>
      </c>
      <c r="B84" s="320"/>
      <c r="C84" s="297" t="s">
        <v>1013</v>
      </c>
      <c r="D84" s="297" t="s">
        <v>528</v>
      </c>
      <c r="E84" s="297" t="s">
        <v>116</v>
      </c>
      <c r="F84" s="301"/>
      <c r="G84" s="321"/>
      <c r="H84" s="321">
        <v>102.76</v>
      </c>
      <c r="I84" s="298">
        <f t="shared" ref="I84" si="3">+ROUND(H84*$K$2,0)</f>
        <v>2356642</v>
      </c>
      <c r="J84" s="297" t="s">
        <v>115</v>
      </c>
      <c r="K84" s="297"/>
    </row>
    <row r="85" spans="1:11" s="313" customFormat="1">
      <c r="A85" s="418">
        <v>44266</v>
      </c>
      <c r="B85" s="320"/>
      <c r="C85" s="297" t="s">
        <v>498</v>
      </c>
      <c r="D85" s="297" t="s">
        <v>1151</v>
      </c>
      <c r="E85" s="297" t="s">
        <v>116</v>
      </c>
      <c r="F85" s="301"/>
      <c r="G85" s="321"/>
      <c r="H85" s="301"/>
      <c r="I85" s="321">
        <v>1800000</v>
      </c>
      <c r="J85" s="297" t="s">
        <v>114</v>
      </c>
      <c r="K85" s="297"/>
    </row>
    <row r="86" spans="1:11" s="313" customFormat="1">
      <c r="A86" s="418">
        <v>44267</v>
      </c>
      <c r="B86" s="320"/>
      <c r="C86" s="297" t="s">
        <v>498</v>
      </c>
      <c r="D86" s="297" t="s">
        <v>1152</v>
      </c>
      <c r="E86" s="297" t="s">
        <v>116</v>
      </c>
      <c r="F86" s="301"/>
      <c r="G86" s="321"/>
      <c r="H86" s="301"/>
      <c r="I86" s="321">
        <v>1000000</v>
      </c>
      <c r="J86" s="297" t="s">
        <v>114</v>
      </c>
      <c r="K86" s="297"/>
    </row>
    <row r="87" spans="1:11" s="313" customFormat="1">
      <c r="A87" s="418">
        <v>44268</v>
      </c>
      <c r="B87" s="320"/>
      <c r="C87" s="297" t="s">
        <v>498</v>
      </c>
      <c r="D87" s="297" t="s">
        <v>1153</v>
      </c>
      <c r="E87" s="297" t="s">
        <v>116</v>
      </c>
      <c r="F87" s="301"/>
      <c r="G87" s="321"/>
      <c r="H87" s="301"/>
      <c r="I87" s="321">
        <v>1000000</v>
      </c>
      <c r="J87" s="297" t="s">
        <v>114</v>
      </c>
      <c r="K87" s="297"/>
    </row>
    <row r="88" spans="1:11" s="313" customFormat="1">
      <c r="A88" s="418">
        <v>44270</v>
      </c>
      <c r="B88" s="320"/>
      <c r="C88" s="297" t="s">
        <v>498</v>
      </c>
      <c r="D88" s="297" t="s">
        <v>1154</v>
      </c>
      <c r="E88" s="297" t="s">
        <v>116</v>
      </c>
      <c r="F88" s="301"/>
      <c r="G88" s="321"/>
      <c r="H88" s="301"/>
      <c r="I88" s="321">
        <v>543000</v>
      </c>
      <c r="J88" s="297" t="s">
        <v>114</v>
      </c>
      <c r="K88" s="297"/>
    </row>
    <row r="89" spans="1:11" s="313" customFormat="1">
      <c r="A89" s="418">
        <v>44271</v>
      </c>
      <c r="B89" s="320"/>
      <c r="C89" s="297" t="s">
        <v>498</v>
      </c>
      <c r="D89" s="297" t="s">
        <v>1155</v>
      </c>
      <c r="E89" s="297" t="s">
        <v>116</v>
      </c>
      <c r="F89" s="301"/>
      <c r="G89" s="321"/>
      <c r="H89" s="301"/>
      <c r="I89" s="321">
        <v>2543000</v>
      </c>
      <c r="J89" s="297" t="s">
        <v>114</v>
      </c>
      <c r="K89" s="297"/>
    </row>
    <row r="90" spans="1:11" s="313" customFormat="1">
      <c r="A90" s="418">
        <v>44272</v>
      </c>
      <c r="B90" s="320"/>
      <c r="C90" s="297" t="s">
        <v>594</v>
      </c>
      <c r="D90" s="297" t="s">
        <v>264</v>
      </c>
      <c r="E90" s="297" t="s">
        <v>116</v>
      </c>
      <c r="F90" s="301"/>
      <c r="G90" s="321"/>
      <c r="H90" s="301"/>
      <c r="I90" s="321">
        <v>20000</v>
      </c>
      <c r="J90" s="297" t="s">
        <v>114</v>
      </c>
      <c r="K90" s="297"/>
    </row>
    <row r="91" spans="1:11" s="313" customFormat="1">
      <c r="A91" s="418">
        <v>44272</v>
      </c>
      <c r="B91" s="320"/>
      <c r="C91" s="297" t="s">
        <v>200</v>
      </c>
      <c r="D91" s="297" t="s">
        <v>1156</v>
      </c>
      <c r="E91" s="297" t="s">
        <v>116</v>
      </c>
      <c r="F91" s="301"/>
      <c r="G91" s="321"/>
      <c r="H91" s="301"/>
      <c r="I91" s="321">
        <v>20992400</v>
      </c>
      <c r="J91" s="297" t="s">
        <v>114</v>
      </c>
      <c r="K91" s="297"/>
    </row>
    <row r="92" spans="1:11" s="313" customFormat="1">
      <c r="A92" s="418">
        <v>44273</v>
      </c>
      <c r="B92" s="320"/>
      <c r="C92" s="297" t="s">
        <v>498</v>
      </c>
      <c r="D92" s="297" t="s">
        <v>1157</v>
      </c>
      <c r="E92" s="297" t="s">
        <v>116</v>
      </c>
      <c r="F92" s="301"/>
      <c r="G92" s="321"/>
      <c r="H92" s="301"/>
      <c r="I92" s="321">
        <v>2000000</v>
      </c>
      <c r="J92" s="297" t="s">
        <v>114</v>
      </c>
      <c r="K92" s="297"/>
    </row>
    <row r="93" spans="1:11" s="313" customFormat="1">
      <c r="A93" s="418">
        <v>44274</v>
      </c>
      <c r="B93" s="320"/>
      <c r="C93" s="297" t="s">
        <v>200</v>
      </c>
      <c r="D93" s="297" t="s">
        <v>1158</v>
      </c>
      <c r="E93" s="297" t="s">
        <v>116</v>
      </c>
      <c r="F93" s="301"/>
      <c r="G93" s="321"/>
      <c r="H93" s="301"/>
      <c r="I93" s="321">
        <v>19058800</v>
      </c>
      <c r="J93" s="297" t="s">
        <v>114</v>
      </c>
      <c r="K93" s="297"/>
    </row>
    <row r="94" spans="1:11" s="313" customFormat="1">
      <c r="A94" s="418">
        <v>44274</v>
      </c>
      <c r="B94" s="320"/>
      <c r="C94" s="297" t="s">
        <v>541</v>
      </c>
      <c r="D94" s="297" t="s">
        <v>1159</v>
      </c>
      <c r="E94" s="297" t="s">
        <v>116</v>
      </c>
      <c r="F94" s="301"/>
      <c r="G94" s="321"/>
      <c r="H94" s="301"/>
      <c r="I94" s="321">
        <v>305000</v>
      </c>
      <c r="J94" s="297" t="s">
        <v>114</v>
      </c>
      <c r="K94" s="297"/>
    </row>
    <row r="95" spans="1:11" s="313" customFormat="1">
      <c r="A95" s="418">
        <v>44274</v>
      </c>
      <c r="B95" s="320"/>
      <c r="C95" s="297" t="s">
        <v>498</v>
      </c>
      <c r="D95" s="297" t="s">
        <v>1160</v>
      </c>
      <c r="E95" s="297" t="s">
        <v>116</v>
      </c>
      <c r="F95" s="301"/>
      <c r="G95" s="321"/>
      <c r="H95" s="301"/>
      <c r="I95" s="321">
        <v>1000000</v>
      </c>
      <c r="J95" s="297" t="s">
        <v>114</v>
      </c>
      <c r="K95" s="297"/>
    </row>
    <row r="96" spans="1:11" s="313" customFormat="1">
      <c r="A96" s="418">
        <v>44274</v>
      </c>
      <c r="B96" s="320"/>
      <c r="C96" s="297" t="s">
        <v>669</v>
      </c>
      <c r="D96" s="297" t="s">
        <v>1087</v>
      </c>
      <c r="E96" s="297" t="s">
        <v>116</v>
      </c>
      <c r="F96" s="301"/>
      <c r="G96" s="321"/>
      <c r="H96" s="301"/>
      <c r="I96" s="321">
        <v>1450000</v>
      </c>
      <c r="J96" s="297" t="s">
        <v>114</v>
      </c>
      <c r="K96" s="297"/>
    </row>
    <row r="97" spans="1:11" s="313" customFormat="1">
      <c r="A97" s="418">
        <v>44274</v>
      </c>
      <c r="B97" s="320"/>
      <c r="C97" s="297" t="s">
        <v>669</v>
      </c>
      <c r="D97" s="297" t="s">
        <v>646</v>
      </c>
      <c r="E97" s="297" t="s">
        <v>116</v>
      </c>
      <c r="F97" s="301"/>
      <c r="G97" s="321"/>
      <c r="H97" s="301"/>
      <c r="I97" s="321">
        <v>2000000</v>
      </c>
      <c r="J97" s="297" t="s">
        <v>114</v>
      </c>
      <c r="K97" s="297"/>
    </row>
    <row r="98" spans="1:11" s="313" customFormat="1">
      <c r="A98" s="418">
        <v>44274</v>
      </c>
      <c r="B98" s="320"/>
      <c r="C98" s="297" t="s">
        <v>594</v>
      </c>
      <c r="D98" s="297" t="s">
        <v>264</v>
      </c>
      <c r="E98" s="297" t="s">
        <v>116</v>
      </c>
      <c r="F98" s="301"/>
      <c r="G98" s="321"/>
      <c r="H98" s="301"/>
      <c r="I98" s="321">
        <v>231141</v>
      </c>
      <c r="J98" s="297" t="s">
        <v>114</v>
      </c>
      <c r="K98" s="297"/>
    </row>
    <row r="99" spans="1:11" s="313" customFormat="1">
      <c r="A99" s="418">
        <v>44274</v>
      </c>
      <c r="B99" s="320"/>
      <c r="C99" s="297" t="s">
        <v>594</v>
      </c>
      <c r="D99" s="297" t="s">
        <v>264</v>
      </c>
      <c r="E99" s="297" t="s">
        <v>116</v>
      </c>
      <c r="F99" s="301"/>
      <c r="G99" s="321"/>
      <c r="H99" s="321">
        <v>511.18</v>
      </c>
      <c r="I99" s="298">
        <f t="shared" ref="I99" si="4">+ROUND(H99*$K$2,0)</f>
        <v>11723125</v>
      </c>
      <c r="J99" s="297" t="s">
        <v>115</v>
      </c>
      <c r="K99" s="297"/>
    </row>
    <row r="100" spans="1:11" s="313" customFormat="1">
      <c r="A100" s="418">
        <v>44275</v>
      </c>
      <c r="B100" s="320"/>
      <c r="C100" s="297" t="s">
        <v>498</v>
      </c>
      <c r="D100" s="297" t="s">
        <v>1161</v>
      </c>
      <c r="E100" s="297" t="s">
        <v>116</v>
      </c>
      <c r="F100" s="301"/>
      <c r="G100" s="321"/>
      <c r="H100" s="301"/>
      <c r="I100" s="321">
        <v>1000000</v>
      </c>
      <c r="J100" s="297" t="s">
        <v>114</v>
      </c>
      <c r="K100" s="297"/>
    </row>
    <row r="101" spans="1:11" s="313" customFormat="1">
      <c r="A101" s="418">
        <v>44277</v>
      </c>
      <c r="B101" s="320"/>
      <c r="C101" s="297" t="s">
        <v>498</v>
      </c>
      <c r="D101" s="297" t="s">
        <v>1162</v>
      </c>
      <c r="E101" s="297" t="s">
        <v>116</v>
      </c>
      <c r="F101" s="301"/>
      <c r="G101" s="321"/>
      <c r="H101" s="301"/>
      <c r="I101" s="321">
        <v>2000000</v>
      </c>
      <c r="J101" s="297" t="s">
        <v>114</v>
      </c>
      <c r="K101" s="297"/>
    </row>
    <row r="102" spans="1:11" s="313" customFormat="1">
      <c r="A102" s="418">
        <v>44279</v>
      </c>
      <c r="B102" s="320"/>
      <c r="C102" s="297" t="s">
        <v>498</v>
      </c>
      <c r="D102" s="297" t="s">
        <v>1163</v>
      </c>
      <c r="E102" s="297" t="s">
        <v>116</v>
      </c>
      <c r="F102" s="301"/>
      <c r="G102" s="321"/>
      <c r="H102" s="301"/>
      <c r="I102" s="321">
        <v>2000000</v>
      </c>
      <c r="J102" s="297" t="s">
        <v>114</v>
      </c>
      <c r="K102" s="297"/>
    </row>
    <row r="103" spans="1:11" s="313" customFormat="1">
      <c r="A103" s="418">
        <v>44280</v>
      </c>
      <c r="B103" s="320"/>
      <c r="C103" s="297" t="s">
        <v>594</v>
      </c>
      <c r="D103" s="297" t="s">
        <v>264</v>
      </c>
      <c r="E103" s="297" t="s">
        <v>116</v>
      </c>
      <c r="F103" s="301"/>
      <c r="G103" s="321"/>
      <c r="H103" s="301"/>
      <c r="I103" s="321">
        <v>64445</v>
      </c>
      <c r="J103" s="297" t="s">
        <v>114</v>
      </c>
      <c r="K103" s="297"/>
    </row>
    <row r="104" spans="1:11" s="313" customFormat="1">
      <c r="A104" s="418">
        <v>44280</v>
      </c>
      <c r="B104" s="320"/>
      <c r="C104" s="297" t="s">
        <v>498</v>
      </c>
      <c r="D104" s="297" t="s">
        <v>1164</v>
      </c>
      <c r="E104" s="297" t="s">
        <v>116</v>
      </c>
      <c r="F104" s="301"/>
      <c r="G104" s="321"/>
      <c r="H104" s="301"/>
      <c r="I104" s="321">
        <v>1000000</v>
      </c>
      <c r="J104" s="297" t="s">
        <v>114</v>
      </c>
      <c r="K104" s="297"/>
    </row>
    <row r="105" spans="1:11" s="313" customFormat="1">
      <c r="A105" s="418">
        <v>44282</v>
      </c>
      <c r="B105" s="320"/>
      <c r="C105" s="297" t="s">
        <v>498</v>
      </c>
      <c r="D105" s="297" t="s">
        <v>1165</v>
      </c>
      <c r="E105" s="297" t="s">
        <v>116</v>
      </c>
      <c r="F105" s="301"/>
      <c r="G105" s="321"/>
      <c r="H105" s="301"/>
      <c r="I105" s="321">
        <v>3000000</v>
      </c>
      <c r="J105" s="297" t="s">
        <v>114</v>
      </c>
      <c r="K105" s="297"/>
    </row>
    <row r="106" spans="1:11" s="313" customFormat="1">
      <c r="A106" s="418">
        <v>44285</v>
      </c>
      <c r="B106" s="320"/>
      <c r="C106" s="297" t="s">
        <v>634</v>
      </c>
      <c r="D106" s="297" t="s">
        <v>264</v>
      </c>
      <c r="E106" s="297" t="s">
        <v>116</v>
      </c>
      <c r="F106" s="301"/>
      <c r="G106" s="321"/>
      <c r="H106" s="301"/>
      <c r="I106" s="321">
        <v>40000</v>
      </c>
      <c r="J106" s="297" t="s">
        <v>114</v>
      </c>
      <c r="K106" s="297"/>
    </row>
    <row r="107" spans="1:11" s="313" customFormat="1">
      <c r="A107" s="418">
        <v>44285</v>
      </c>
      <c r="B107" s="320"/>
      <c r="C107" s="297" t="s">
        <v>498</v>
      </c>
      <c r="D107" s="297" t="s">
        <v>1166</v>
      </c>
      <c r="E107" s="297" t="s">
        <v>116</v>
      </c>
      <c r="F107" s="301"/>
      <c r="G107" s="321"/>
      <c r="H107" s="301"/>
      <c r="I107" s="321">
        <v>1000000</v>
      </c>
      <c r="J107" s="297" t="s">
        <v>114</v>
      </c>
      <c r="K107" s="297"/>
    </row>
    <row r="108" spans="1:11" s="313" customFormat="1">
      <c r="A108" s="418">
        <v>44285</v>
      </c>
      <c r="B108" s="320"/>
      <c r="C108" s="297" t="s">
        <v>262</v>
      </c>
      <c r="D108" s="297" t="s">
        <v>1167</v>
      </c>
      <c r="E108" s="297" t="s">
        <v>116</v>
      </c>
      <c r="F108" s="301"/>
      <c r="G108" s="321"/>
      <c r="H108" s="301"/>
      <c r="I108" s="321">
        <v>1000000</v>
      </c>
      <c r="J108" s="297" t="s">
        <v>114</v>
      </c>
      <c r="K108" s="297"/>
    </row>
    <row r="109" spans="1:11" s="313" customFormat="1">
      <c r="A109" s="418">
        <v>44285</v>
      </c>
      <c r="B109" s="320"/>
      <c r="C109" s="297" t="s">
        <v>594</v>
      </c>
      <c r="D109" s="297" t="s">
        <v>264</v>
      </c>
      <c r="E109" s="297" t="s">
        <v>116</v>
      </c>
      <c r="F109" s="301"/>
      <c r="G109" s="321"/>
      <c r="H109" s="301"/>
      <c r="I109" s="321">
        <v>1098484</v>
      </c>
      <c r="J109" s="297" t="s">
        <v>114</v>
      </c>
      <c r="K109" s="297"/>
    </row>
    <row r="110" spans="1:11" s="313" customFormat="1">
      <c r="A110" s="418">
        <v>44285</v>
      </c>
      <c r="B110" s="320"/>
      <c r="C110" s="297" t="s">
        <v>594</v>
      </c>
      <c r="D110" s="297" t="s">
        <v>264</v>
      </c>
      <c r="E110" s="297" t="s">
        <v>116</v>
      </c>
      <c r="F110" s="301"/>
      <c r="G110" s="321"/>
      <c r="H110" s="321">
        <v>1440.73</v>
      </c>
      <c r="I110" s="298">
        <f t="shared" ref="I110" si="5">+ROUND(H110*$K$2,0)</f>
        <v>33040921</v>
      </c>
      <c r="J110" s="297" t="s">
        <v>115</v>
      </c>
      <c r="K110" s="297"/>
    </row>
    <row r="111" spans="1:11" s="313" customFormat="1">
      <c r="A111" s="418">
        <v>44286</v>
      </c>
      <c r="B111" s="320"/>
      <c r="C111" s="297" t="s">
        <v>592</v>
      </c>
      <c r="D111" s="297" t="s">
        <v>264</v>
      </c>
      <c r="E111" s="297" t="s">
        <v>116</v>
      </c>
      <c r="F111" s="301"/>
      <c r="G111" s="321"/>
      <c r="H111" s="301"/>
      <c r="I111" s="321">
        <v>9091</v>
      </c>
      <c r="J111" s="297" t="s">
        <v>114</v>
      </c>
      <c r="K111" s="297"/>
    </row>
    <row r="112" spans="1:11" s="313" customFormat="1">
      <c r="A112" s="418">
        <v>44286</v>
      </c>
      <c r="B112" s="320"/>
      <c r="C112" s="297" t="s">
        <v>498</v>
      </c>
      <c r="D112" s="297" t="s">
        <v>1166</v>
      </c>
      <c r="E112" s="297" t="s">
        <v>116</v>
      </c>
      <c r="F112" s="301"/>
      <c r="G112" s="321"/>
      <c r="H112" s="301"/>
      <c r="I112" s="321">
        <v>1000000</v>
      </c>
      <c r="J112" s="297" t="s">
        <v>114</v>
      </c>
      <c r="K112" s="297"/>
    </row>
    <row r="113" spans="1:11" s="313" customFormat="1">
      <c r="A113" s="418">
        <v>44286</v>
      </c>
      <c r="B113" s="320"/>
      <c r="C113" s="297" t="s">
        <v>1143</v>
      </c>
      <c r="D113" s="297" t="s">
        <v>1168</v>
      </c>
      <c r="E113" s="297" t="s">
        <v>116</v>
      </c>
      <c r="F113" s="301"/>
      <c r="G113" s="321"/>
      <c r="H113" s="301"/>
      <c r="I113" s="321">
        <v>8800</v>
      </c>
      <c r="J113" s="297" t="s">
        <v>114</v>
      </c>
      <c r="K113" s="297"/>
    </row>
    <row r="114" spans="1:11" s="313" customFormat="1">
      <c r="A114" s="418">
        <v>44286</v>
      </c>
      <c r="B114" s="320"/>
      <c r="C114" s="297" t="s">
        <v>592</v>
      </c>
      <c r="D114" s="297" t="s">
        <v>264</v>
      </c>
      <c r="E114" s="297" t="s">
        <v>116</v>
      </c>
      <c r="F114" s="301"/>
      <c r="G114" s="321"/>
      <c r="H114" s="321">
        <v>129.02000000000001</v>
      </c>
      <c r="I114" s="298">
        <f t="shared" ref="I114" si="6">+ROUND(H114*$K$2,0)</f>
        <v>2958875</v>
      </c>
      <c r="J114" s="297" t="s">
        <v>115</v>
      </c>
      <c r="K114" s="297"/>
    </row>
    <row r="115" spans="1:11" s="313" customFormat="1">
      <c r="A115" s="418">
        <v>44265</v>
      </c>
      <c r="B115" s="320"/>
      <c r="C115" s="297" t="s">
        <v>260</v>
      </c>
      <c r="D115" s="297" t="s">
        <v>1175</v>
      </c>
      <c r="E115" s="297" t="s">
        <v>116</v>
      </c>
      <c r="F115" s="301"/>
      <c r="G115" s="321"/>
      <c r="H115" s="301"/>
      <c r="I115" s="321">
        <v>5000000</v>
      </c>
      <c r="J115" s="297" t="s">
        <v>114</v>
      </c>
      <c r="K115" s="297"/>
    </row>
    <row r="116" spans="1:11" s="313" customFormat="1">
      <c r="A116" s="418">
        <v>44265</v>
      </c>
      <c r="B116" s="320"/>
      <c r="C116" s="297" t="s">
        <v>260</v>
      </c>
      <c r="D116" s="297" t="s">
        <v>1091</v>
      </c>
      <c r="E116" s="297" t="s">
        <v>116</v>
      </c>
      <c r="F116" s="301"/>
      <c r="G116" s="321"/>
      <c r="H116" s="301"/>
      <c r="I116" s="321">
        <v>420000</v>
      </c>
      <c r="J116" s="297" t="s">
        <v>114</v>
      </c>
      <c r="K116" s="297"/>
    </row>
    <row r="117" spans="1:11" s="313" customFormat="1">
      <c r="A117" s="418">
        <v>44265</v>
      </c>
      <c r="B117" s="320"/>
      <c r="C117" s="297" t="s">
        <v>134</v>
      </c>
      <c r="D117" s="297" t="s">
        <v>1118</v>
      </c>
      <c r="E117" s="297" t="s">
        <v>116</v>
      </c>
      <c r="F117" s="301"/>
      <c r="G117" s="321"/>
      <c r="H117" s="301"/>
      <c r="I117" s="321">
        <v>40800000</v>
      </c>
      <c r="J117" s="297" t="s">
        <v>114</v>
      </c>
      <c r="K117" s="297"/>
    </row>
    <row r="118" spans="1:11" s="313" customFormat="1">
      <c r="A118" s="418">
        <v>44265</v>
      </c>
      <c r="B118" s="320"/>
      <c r="C118" s="297" t="s">
        <v>260</v>
      </c>
      <c r="D118" s="297" t="s">
        <v>1119</v>
      </c>
      <c r="E118" s="297" t="s">
        <v>116</v>
      </c>
      <c r="F118" s="301"/>
      <c r="G118" s="321"/>
      <c r="H118" s="301"/>
      <c r="I118" s="321">
        <v>4000000</v>
      </c>
      <c r="J118" s="297" t="s">
        <v>114</v>
      </c>
      <c r="K118" s="297"/>
    </row>
    <row r="119" spans="1:11" s="313" customFormat="1">
      <c r="A119" s="418">
        <v>44265</v>
      </c>
      <c r="B119" s="320"/>
      <c r="C119" s="297" t="s">
        <v>144</v>
      </c>
      <c r="D119" s="297" t="s">
        <v>1176</v>
      </c>
      <c r="E119" s="297" t="s">
        <v>116</v>
      </c>
      <c r="F119" s="301"/>
      <c r="G119" s="321"/>
      <c r="H119" s="301"/>
      <c r="I119" s="321">
        <v>1128432051</v>
      </c>
      <c r="J119" s="297" t="s">
        <v>114</v>
      </c>
      <c r="K119" s="297"/>
    </row>
    <row r="120" spans="1:11" s="313" customFormat="1">
      <c r="A120" s="418">
        <v>44272</v>
      </c>
      <c r="B120" s="320"/>
      <c r="C120" s="297" t="s">
        <v>260</v>
      </c>
      <c r="D120" s="297" t="s">
        <v>1177</v>
      </c>
      <c r="E120" s="297" t="s">
        <v>116</v>
      </c>
      <c r="F120" s="301"/>
      <c r="G120" s="321"/>
      <c r="H120" s="301"/>
      <c r="I120" s="321">
        <v>157022000</v>
      </c>
      <c r="J120" s="297" t="s">
        <v>114</v>
      </c>
      <c r="K120" s="297"/>
    </row>
    <row r="121" spans="1:11" s="313" customFormat="1">
      <c r="A121" s="418">
        <v>44274</v>
      </c>
      <c r="B121" s="320"/>
      <c r="C121" s="297" t="s">
        <v>144</v>
      </c>
      <c r="D121" s="297" t="s">
        <v>1085</v>
      </c>
      <c r="E121" s="297" t="s">
        <v>116</v>
      </c>
      <c r="F121" s="301"/>
      <c r="G121" s="321"/>
      <c r="H121" s="301"/>
      <c r="I121" s="321">
        <v>1157351096</v>
      </c>
      <c r="J121" s="297" t="s">
        <v>114</v>
      </c>
      <c r="K121" s="297"/>
    </row>
    <row r="122" spans="1:11" s="313" customFormat="1">
      <c r="A122" s="418">
        <v>44274</v>
      </c>
      <c r="B122" s="320"/>
      <c r="C122" s="297" t="s">
        <v>352</v>
      </c>
      <c r="D122" s="297" t="s">
        <v>1080</v>
      </c>
      <c r="E122" s="297" t="s">
        <v>116</v>
      </c>
      <c r="F122" s="301"/>
      <c r="G122" s="321"/>
      <c r="H122" s="301"/>
      <c r="I122" s="321">
        <v>8905566</v>
      </c>
      <c r="J122" s="297" t="s">
        <v>114</v>
      </c>
      <c r="K122" s="297"/>
    </row>
    <row r="123" spans="1:11" s="313" customFormat="1">
      <c r="A123" s="418">
        <v>44274</v>
      </c>
      <c r="B123" s="320"/>
      <c r="C123" s="297" t="s">
        <v>352</v>
      </c>
      <c r="D123" s="297" t="s">
        <v>1081</v>
      </c>
      <c r="E123" s="297" t="s">
        <v>116</v>
      </c>
      <c r="F123" s="301"/>
      <c r="G123" s="321"/>
      <c r="H123" s="301"/>
      <c r="I123" s="321">
        <v>24460700</v>
      </c>
      <c r="J123" s="297" t="s">
        <v>114</v>
      </c>
      <c r="K123" s="297"/>
    </row>
    <row r="124" spans="1:11" s="313" customFormat="1">
      <c r="A124" s="418">
        <v>44274</v>
      </c>
      <c r="B124" s="320"/>
      <c r="C124" s="297" t="s">
        <v>441</v>
      </c>
      <c r="D124" s="297" t="s">
        <v>1082</v>
      </c>
      <c r="E124" s="297" t="s">
        <v>116</v>
      </c>
      <c r="F124" s="301"/>
      <c r="G124" s="321"/>
      <c r="H124" s="301"/>
      <c r="I124" s="321">
        <v>37681075</v>
      </c>
      <c r="J124" s="297" t="s">
        <v>114</v>
      </c>
      <c r="K124" s="297"/>
    </row>
    <row r="125" spans="1:11" s="313" customFormat="1">
      <c r="A125" s="418">
        <v>44285</v>
      </c>
      <c r="B125" s="320"/>
      <c r="C125" s="297" t="s">
        <v>144</v>
      </c>
      <c r="D125" s="297" t="s">
        <v>1086</v>
      </c>
      <c r="E125" s="297" t="s">
        <v>116</v>
      </c>
      <c r="F125" s="301"/>
      <c r="G125" s="321"/>
      <c r="H125" s="301"/>
      <c r="I125" s="321">
        <v>944677381</v>
      </c>
      <c r="J125" s="297" t="s">
        <v>114</v>
      </c>
      <c r="K125" s="297"/>
    </row>
    <row r="126" spans="1:11" s="313" customFormat="1">
      <c r="A126" s="418">
        <v>44285</v>
      </c>
      <c r="B126" s="320"/>
      <c r="C126" s="297" t="s">
        <v>156</v>
      </c>
      <c r="D126" s="297" t="s">
        <v>1083</v>
      </c>
      <c r="E126" s="297" t="s">
        <v>116</v>
      </c>
      <c r="F126" s="301"/>
      <c r="G126" s="321"/>
      <c r="H126" s="301"/>
      <c r="I126" s="321">
        <v>33530812</v>
      </c>
      <c r="J126" s="297" t="s">
        <v>114</v>
      </c>
      <c r="K126" s="297"/>
    </row>
    <row r="127" spans="1:11" s="313" customFormat="1">
      <c r="A127" s="418">
        <v>44285</v>
      </c>
      <c r="B127" s="320"/>
      <c r="C127" s="297" t="s">
        <v>595</v>
      </c>
      <c r="D127" s="297" t="s">
        <v>1083</v>
      </c>
      <c r="E127" s="297" t="s">
        <v>116</v>
      </c>
      <c r="F127" s="301"/>
      <c r="G127" s="321"/>
      <c r="H127" s="301"/>
      <c r="I127" s="321">
        <v>66545059</v>
      </c>
      <c r="J127" s="297" t="s">
        <v>114</v>
      </c>
      <c r="K127" s="297"/>
    </row>
    <row r="128" spans="1:11" s="313" customFormat="1">
      <c r="A128" s="418">
        <v>44272</v>
      </c>
      <c r="B128" s="320"/>
      <c r="C128" s="297" t="s">
        <v>656</v>
      </c>
      <c r="D128" s="297" t="s">
        <v>1121</v>
      </c>
      <c r="E128" s="297" t="s">
        <v>116</v>
      </c>
      <c r="F128" s="301"/>
      <c r="G128" s="321"/>
      <c r="H128" s="301"/>
      <c r="I128" s="321">
        <v>1317739000</v>
      </c>
      <c r="J128" s="297" t="s">
        <v>114</v>
      </c>
      <c r="K128" s="297"/>
    </row>
    <row r="129" spans="1:11" s="313" customFormat="1">
      <c r="A129" s="418">
        <v>44285</v>
      </c>
      <c r="B129" s="320"/>
      <c r="C129" s="297" t="s">
        <v>656</v>
      </c>
      <c r="D129" s="297" t="s">
        <v>1178</v>
      </c>
      <c r="E129" s="297" t="s">
        <v>116</v>
      </c>
      <c r="F129" s="301"/>
      <c r="G129" s="321"/>
      <c r="H129" s="301"/>
      <c r="I129" s="321">
        <v>129360000</v>
      </c>
      <c r="J129" s="297" t="s">
        <v>114</v>
      </c>
      <c r="K129" s="297"/>
    </row>
    <row r="130" spans="1:11" s="313" customFormat="1">
      <c r="A130" s="418">
        <v>44285</v>
      </c>
      <c r="B130" s="320"/>
      <c r="C130" s="297" t="s">
        <v>678</v>
      </c>
      <c r="D130" s="297" t="s">
        <v>1084</v>
      </c>
      <c r="E130" s="297" t="s">
        <v>116</v>
      </c>
      <c r="F130" s="301"/>
      <c r="G130" s="321"/>
      <c r="H130" s="301"/>
      <c r="I130" s="321">
        <v>41935000</v>
      </c>
      <c r="J130" s="297" t="s">
        <v>114</v>
      </c>
      <c r="K130" s="297"/>
    </row>
    <row r="131" spans="1:11" s="313" customFormat="1">
      <c r="A131" s="418">
        <v>44285</v>
      </c>
      <c r="B131" s="320"/>
      <c r="C131" s="297" t="s">
        <v>543</v>
      </c>
      <c r="D131" s="297" t="s">
        <v>1122</v>
      </c>
      <c r="E131" s="297" t="s">
        <v>116</v>
      </c>
      <c r="F131" s="301"/>
      <c r="G131" s="321"/>
      <c r="H131" s="301"/>
      <c r="I131" s="321">
        <v>10754920</v>
      </c>
      <c r="J131" s="297" t="s">
        <v>114</v>
      </c>
      <c r="K131" s="297"/>
    </row>
    <row r="132" spans="1:11" s="313" customFormat="1">
      <c r="A132" s="418">
        <v>44285</v>
      </c>
      <c r="B132" s="320"/>
      <c r="C132" s="297" t="s">
        <v>1032</v>
      </c>
      <c r="D132" s="297" t="s">
        <v>1046</v>
      </c>
      <c r="E132" s="297" t="s">
        <v>116</v>
      </c>
      <c r="F132" s="301"/>
      <c r="G132" s="321"/>
      <c r="H132" s="301"/>
      <c r="I132" s="321">
        <v>34750000</v>
      </c>
      <c r="J132" s="297" t="s">
        <v>114</v>
      </c>
      <c r="K132" s="297"/>
    </row>
    <row r="133" spans="1:11" s="313" customFormat="1">
      <c r="A133" s="418">
        <v>44265</v>
      </c>
      <c r="B133" s="320"/>
      <c r="C133" s="297" t="s">
        <v>1033</v>
      </c>
      <c r="D133" s="297" t="s">
        <v>1056</v>
      </c>
      <c r="E133" s="297" t="s">
        <v>116</v>
      </c>
      <c r="F133" s="301"/>
      <c r="G133" s="321"/>
      <c r="H133" s="301"/>
      <c r="I133" s="321">
        <v>12304600</v>
      </c>
      <c r="J133" s="297" t="s">
        <v>114</v>
      </c>
      <c r="K133" s="297"/>
    </row>
    <row r="134" spans="1:11" s="313" customFormat="1">
      <c r="A134" s="418">
        <v>44265</v>
      </c>
      <c r="B134" s="320"/>
      <c r="C134" s="297" t="s">
        <v>1123</v>
      </c>
      <c r="D134" s="297" t="s">
        <v>1179</v>
      </c>
      <c r="E134" s="297" t="s">
        <v>116</v>
      </c>
      <c r="F134" s="301"/>
      <c r="G134" s="321"/>
      <c r="H134" s="301"/>
      <c r="I134" s="321">
        <v>2854772630</v>
      </c>
      <c r="J134" s="297" t="s">
        <v>114</v>
      </c>
      <c r="K134" s="297"/>
    </row>
    <row r="135" spans="1:11" s="313" customFormat="1">
      <c r="A135" s="418">
        <v>44260</v>
      </c>
      <c r="B135" s="320"/>
      <c r="C135" s="297" t="s">
        <v>656</v>
      </c>
      <c r="D135" s="297" t="s">
        <v>1121</v>
      </c>
      <c r="E135" s="297" t="s">
        <v>116</v>
      </c>
      <c r="F135" s="301"/>
      <c r="G135" s="321"/>
      <c r="H135" s="301"/>
      <c r="I135" s="321">
        <v>192000000</v>
      </c>
      <c r="J135" s="297" t="s">
        <v>114</v>
      </c>
      <c r="K135" s="297"/>
    </row>
    <row r="136" spans="1:11" s="313" customFormat="1">
      <c r="A136" s="418">
        <v>44260</v>
      </c>
      <c r="B136" s="320"/>
      <c r="C136" s="297" t="s">
        <v>611</v>
      </c>
      <c r="D136" s="297" t="s">
        <v>1180</v>
      </c>
      <c r="E136" s="297" t="s">
        <v>116</v>
      </c>
      <c r="F136" s="301"/>
      <c r="G136" s="321"/>
      <c r="H136" s="301"/>
      <c r="I136" s="321">
        <v>990000</v>
      </c>
      <c r="J136" s="297" t="s">
        <v>114</v>
      </c>
      <c r="K136" s="297"/>
    </row>
    <row r="137" spans="1:11" s="313" customFormat="1">
      <c r="A137" s="418">
        <v>44260</v>
      </c>
      <c r="B137" s="320"/>
      <c r="C137" s="297" t="s">
        <v>1169</v>
      </c>
      <c r="D137" s="297" t="s">
        <v>1181</v>
      </c>
      <c r="E137" s="297" t="s">
        <v>116</v>
      </c>
      <c r="F137" s="301"/>
      <c r="G137" s="321"/>
      <c r="H137" s="301"/>
      <c r="I137" s="321">
        <v>3524850</v>
      </c>
      <c r="J137" s="297" t="s">
        <v>114</v>
      </c>
      <c r="K137" s="297"/>
    </row>
    <row r="138" spans="1:11" s="313" customFormat="1">
      <c r="A138" s="418">
        <v>44260</v>
      </c>
      <c r="B138" s="320"/>
      <c r="C138" s="297" t="s">
        <v>1170</v>
      </c>
      <c r="D138" s="297" t="s">
        <v>1182</v>
      </c>
      <c r="E138" s="297" t="s">
        <v>116</v>
      </c>
      <c r="F138" s="301"/>
      <c r="G138" s="321"/>
      <c r="H138" s="301"/>
      <c r="I138" s="321">
        <v>3630000</v>
      </c>
      <c r="J138" s="297" t="s">
        <v>114</v>
      </c>
      <c r="K138" s="297"/>
    </row>
    <row r="139" spans="1:11" s="313" customFormat="1">
      <c r="A139" s="418">
        <v>44265</v>
      </c>
      <c r="B139" s="320"/>
      <c r="C139" s="297" t="s">
        <v>1171</v>
      </c>
      <c r="D139" s="297" t="s">
        <v>1183</v>
      </c>
      <c r="E139" s="297" t="s">
        <v>116</v>
      </c>
      <c r="F139" s="301"/>
      <c r="G139" s="321"/>
      <c r="H139" s="301"/>
      <c r="I139" s="321">
        <v>7800000</v>
      </c>
      <c r="J139" s="297" t="s">
        <v>114</v>
      </c>
      <c r="K139" s="297"/>
    </row>
    <row r="140" spans="1:11" s="313" customFormat="1">
      <c r="A140" s="418">
        <v>44272</v>
      </c>
      <c r="B140" s="320"/>
      <c r="C140" s="297" t="s">
        <v>624</v>
      </c>
      <c r="D140" s="297" t="s">
        <v>964</v>
      </c>
      <c r="E140" s="297" t="s">
        <v>116</v>
      </c>
      <c r="F140" s="301"/>
      <c r="G140" s="321"/>
      <c r="H140" s="301"/>
      <c r="I140" s="321">
        <v>4290000</v>
      </c>
      <c r="J140" s="297" t="s">
        <v>114</v>
      </c>
      <c r="K140" s="297"/>
    </row>
    <row r="141" spans="1:11" s="313" customFormat="1">
      <c r="A141" s="418">
        <v>44272</v>
      </c>
      <c r="B141" s="320"/>
      <c r="C141" s="297" t="s">
        <v>440</v>
      </c>
      <c r="D141" s="297" t="s">
        <v>1184</v>
      </c>
      <c r="E141" s="297" t="s">
        <v>116</v>
      </c>
      <c r="F141" s="301"/>
      <c r="G141" s="321"/>
      <c r="H141" s="301"/>
      <c r="I141" s="321">
        <v>13200000</v>
      </c>
      <c r="J141" s="297" t="s">
        <v>114</v>
      </c>
      <c r="K141" s="297"/>
    </row>
    <row r="142" spans="1:11" s="313" customFormat="1">
      <c r="A142" s="418">
        <v>44274</v>
      </c>
      <c r="B142" s="320"/>
      <c r="C142" s="297" t="s">
        <v>265</v>
      </c>
      <c r="D142" s="297" t="s">
        <v>1185</v>
      </c>
      <c r="E142" s="297" t="s">
        <v>116</v>
      </c>
      <c r="F142" s="301"/>
      <c r="G142" s="321"/>
      <c r="H142" s="301"/>
      <c r="I142" s="321">
        <v>24902000</v>
      </c>
      <c r="J142" s="297" t="s">
        <v>114</v>
      </c>
      <c r="K142" s="297"/>
    </row>
    <row r="143" spans="1:11" s="313" customFormat="1">
      <c r="A143" s="418">
        <v>44274</v>
      </c>
      <c r="B143" s="320"/>
      <c r="C143" s="297" t="s">
        <v>265</v>
      </c>
      <c r="D143" s="297" t="s">
        <v>1186</v>
      </c>
      <c r="E143" s="297" t="s">
        <v>116</v>
      </c>
      <c r="F143" s="301"/>
      <c r="G143" s="321"/>
      <c r="H143" s="301"/>
      <c r="I143" s="321">
        <v>21428000</v>
      </c>
      <c r="J143" s="297" t="s">
        <v>114</v>
      </c>
      <c r="K143" s="297"/>
    </row>
    <row r="144" spans="1:11" s="313" customFormat="1">
      <c r="A144" s="418">
        <v>44274</v>
      </c>
      <c r="B144" s="320"/>
      <c r="C144" s="297" t="s">
        <v>694</v>
      </c>
      <c r="D144" s="297" t="s">
        <v>1187</v>
      </c>
      <c r="E144" s="297" t="s">
        <v>116</v>
      </c>
      <c r="F144" s="301"/>
      <c r="G144" s="321"/>
      <c r="H144" s="301"/>
      <c r="I144" s="321">
        <v>9790000</v>
      </c>
      <c r="J144" s="297" t="s">
        <v>114</v>
      </c>
      <c r="K144" s="297"/>
    </row>
    <row r="145" spans="1:11" s="313" customFormat="1">
      <c r="A145" s="418">
        <v>44274</v>
      </c>
      <c r="B145" s="320"/>
      <c r="C145" s="297" t="s">
        <v>661</v>
      </c>
      <c r="D145" s="297" t="s">
        <v>1188</v>
      </c>
      <c r="E145" s="297" t="s">
        <v>116</v>
      </c>
      <c r="F145" s="301"/>
      <c r="G145" s="321"/>
      <c r="H145" s="301"/>
      <c r="I145" s="321">
        <v>30214154</v>
      </c>
      <c r="J145" s="297" t="s">
        <v>114</v>
      </c>
      <c r="K145" s="297"/>
    </row>
    <row r="146" spans="1:11" s="313" customFormat="1">
      <c r="A146" s="418">
        <v>44274</v>
      </c>
      <c r="B146" s="320"/>
      <c r="C146" s="297" t="s">
        <v>624</v>
      </c>
      <c r="D146" s="297" t="s">
        <v>1043</v>
      </c>
      <c r="E146" s="297" t="s">
        <v>116</v>
      </c>
      <c r="F146" s="301"/>
      <c r="G146" s="321"/>
      <c r="H146" s="301"/>
      <c r="I146" s="321">
        <v>1980000</v>
      </c>
      <c r="J146" s="297" t="s">
        <v>114</v>
      </c>
      <c r="K146" s="297"/>
    </row>
    <row r="147" spans="1:11" s="313" customFormat="1">
      <c r="A147" s="418">
        <v>44280</v>
      </c>
      <c r="B147" s="320"/>
      <c r="C147" s="297" t="s">
        <v>623</v>
      </c>
      <c r="D147" s="297" t="s">
        <v>1189</v>
      </c>
      <c r="E147" s="297" t="s">
        <v>116</v>
      </c>
      <c r="F147" s="301"/>
      <c r="G147" s="321"/>
      <c r="H147" s="301"/>
      <c r="I147" s="321">
        <v>6290000</v>
      </c>
      <c r="J147" s="297" t="s">
        <v>114</v>
      </c>
      <c r="K147" s="297"/>
    </row>
    <row r="148" spans="1:11" s="313" customFormat="1">
      <c r="A148" s="418">
        <v>44280</v>
      </c>
      <c r="B148" s="320"/>
      <c r="C148" s="297" t="s">
        <v>623</v>
      </c>
      <c r="D148" s="297" t="s">
        <v>1190</v>
      </c>
      <c r="E148" s="297" t="s">
        <v>116</v>
      </c>
      <c r="F148" s="301"/>
      <c r="G148" s="321"/>
      <c r="H148" s="301"/>
      <c r="I148" s="321">
        <v>6290000</v>
      </c>
      <c r="J148" s="297" t="s">
        <v>114</v>
      </c>
      <c r="K148" s="297"/>
    </row>
    <row r="149" spans="1:11" s="313" customFormat="1">
      <c r="A149" s="418">
        <v>44280</v>
      </c>
      <c r="B149" s="320"/>
      <c r="C149" s="297" t="s">
        <v>1172</v>
      </c>
      <c r="D149" s="297" t="s">
        <v>1191</v>
      </c>
      <c r="E149" s="297" t="s">
        <v>116</v>
      </c>
      <c r="F149" s="301"/>
      <c r="G149" s="321"/>
      <c r="H149" s="301"/>
      <c r="I149" s="321">
        <v>23400000</v>
      </c>
      <c r="J149" s="297" t="s">
        <v>114</v>
      </c>
      <c r="K149" s="297"/>
    </row>
    <row r="150" spans="1:11" s="313" customFormat="1">
      <c r="A150" s="418">
        <v>44280</v>
      </c>
      <c r="B150" s="320"/>
      <c r="C150" s="297" t="s">
        <v>1172</v>
      </c>
      <c r="D150" s="297" t="s">
        <v>1192</v>
      </c>
      <c r="E150" s="297" t="s">
        <v>116</v>
      </c>
      <c r="F150" s="301"/>
      <c r="G150" s="321"/>
      <c r="H150" s="301"/>
      <c r="I150" s="321">
        <v>23400000</v>
      </c>
      <c r="J150" s="297" t="s">
        <v>114</v>
      </c>
      <c r="K150" s="297"/>
    </row>
    <row r="151" spans="1:11" s="313" customFormat="1">
      <c r="A151" s="418">
        <v>44280</v>
      </c>
      <c r="B151" s="320"/>
      <c r="C151" s="297" t="s">
        <v>355</v>
      </c>
      <c r="D151" s="297" t="s">
        <v>1193</v>
      </c>
      <c r="E151" s="297" t="s">
        <v>116</v>
      </c>
      <c r="F151" s="301"/>
      <c r="G151" s="321"/>
      <c r="H151" s="301"/>
      <c r="I151" s="321">
        <v>14540000</v>
      </c>
      <c r="J151" s="297" t="s">
        <v>114</v>
      </c>
      <c r="K151" s="297"/>
    </row>
    <row r="152" spans="1:11" s="313" customFormat="1">
      <c r="A152" s="418">
        <v>44280</v>
      </c>
      <c r="B152" s="320"/>
      <c r="C152" s="297" t="s">
        <v>355</v>
      </c>
      <c r="D152" s="297" t="s">
        <v>1194</v>
      </c>
      <c r="E152" s="297" t="s">
        <v>116</v>
      </c>
      <c r="F152" s="301"/>
      <c r="G152" s="321"/>
      <c r="H152" s="301"/>
      <c r="I152" s="321">
        <v>19390000</v>
      </c>
      <c r="J152" s="297" t="s">
        <v>114</v>
      </c>
      <c r="K152" s="297"/>
    </row>
    <row r="153" spans="1:11" s="313" customFormat="1">
      <c r="A153" s="418">
        <v>44280</v>
      </c>
      <c r="B153" s="320"/>
      <c r="C153" s="297" t="s">
        <v>543</v>
      </c>
      <c r="D153" s="297" t="s">
        <v>1195</v>
      </c>
      <c r="E153" s="297" t="s">
        <v>116</v>
      </c>
      <c r="F153" s="301"/>
      <c r="G153" s="321"/>
      <c r="H153" s="301"/>
      <c r="I153" s="321">
        <v>158901600</v>
      </c>
      <c r="J153" s="297" t="s">
        <v>114</v>
      </c>
      <c r="K153" s="297"/>
    </row>
    <row r="154" spans="1:11" s="313" customFormat="1">
      <c r="A154" s="418">
        <v>44280</v>
      </c>
      <c r="B154" s="320"/>
      <c r="C154" s="297" t="s">
        <v>393</v>
      </c>
      <c r="D154" s="297" t="s">
        <v>1196</v>
      </c>
      <c r="E154" s="297" t="s">
        <v>116</v>
      </c>
      <c r="F154" s="301"/>
      <c r="G154" s="321"/>
      <c r="H154" s="301"/>
      <c r="I154" s="321">
        <v>9592000</v>
      </c>
      <c r="J154" s="297" t="s">
        <v>114</v>
      </c>
      <c r="K154" s="297"/>
    </row>
    <row r="155" spans="1:11" s="313" customFormat="1">
      <c r="A155" s="418">
        <v>44280</v>
      </c>
      <c r="B155" s="320"/>
      <c r="C155" s="297" t="s">
        <v>544</v>
      </c>
      <c r="D155" s="297" t="s">
        <v>1197</v>
      </c>
      <c r="E155" s="297" t="s">
        <v>116</v>
      </c>
      <c r="F155" s="301"/>
      <c r="G155" s="321"/>
      <c r="H155" s="301"/>
      <c r="I155" s="321">
        <v>72318650</v>
      </c>
      <c r="J155" s="297" t="s">
        <v>114</v>
      </c>
      <c r="K155" s="297"/>
    </row>
    <row r="156" spans="1:11" s="313" customFormat="1">
      <c r="A156" s="418">
        <v>44280</v>
      </c>
      <c r="B156" s="320"/>
      <c r="C156" s="297" t="s">
        <v>612</v>
      </c>
      <c r="D156" s="297" t="s">
        <v>696</v>
      </c>
      <c r="E156" s="297" t="s">
        <v>116</v>
      </c>
      <c r="F156" s="301"/>
      <c r="G156" s="321"/>
      <c r="H156" s="301"/>
      <c r="I156" s="321">
        <v>2044645</v>
      </c>
      <c r="J156" s="297" t="s">
        <v>114</v>
      </c>
      <c r="K156" s="297"/>
    </row>
    <row r="157" spans="1:11" s="313" customFormat="1">
      <c r="A157" s="418">
        <v>44285</v>
      </c>
      <c r="B157" s="320"/>
      <c r="C157" s="297" t="s">
        <v>609</v>
      </c>
      <c r="D157" s="297" t="s">
        <v>1198</v>
      </c>
      <c r="E157" s="297" t="s">
        <v>116</v>
      </c>
      <c r="F157" s="301"/>
      <c r="G157" s="321"/>
      <c r="H157" s="301"/>
      <c r="I157" s="321">
        <v>14000000</v>
      </c>
      <c r="J157" s="297" t="s">
        <v>114</v>
      </c>
      <c r="K157" s="297"/>
    </row>
    <row r="158" spans="1:11" s="313" customFormat="1">
      <c r="A158" s="418">
        <v>44285</v>
      </c>
      <c r="B158" s="320"/>
      <c r="C158" s="297" t="s">
        <v>664</v>
      </c>
      <c r="D158" s="297" t="s">
        <v>1199</v>
      </c>
      <c r="E158" s="297" t="s">
        <v>116</v>
      </c>
      <c r="F158" s="301"/>
      <c r="G158" s="321"/>
      <c r="H158" s="301"/>
      <c r="I158" s="321">
        <v>5670000</v>
      </c>
      <c r="J158" s="297" t="s">
        <v>114</v>
      </c>
      <c r="K158" s="297"/>
    </row>
    <row r="159" spans="1:11" s="313" customFormat="1">
      <c r="A159" s="418">
        <v>44285</v>
      </c>
      <c r="B159" s="320"/>
      <c r="C159" s="297" t="s">
        <v>841</v>
      </c>
      <c r="D159" s="297" t="s">
        <v>1200</v>
      </c>
      <c r="E159" s="297" t="s">
        <v>116</v>
      </c>
      <c r="F159" s="301"/>
      <c r="G159" s="321"/>
      <c r="H159" s="301"/>
      <c r="I159" s="321">
        <v>12650000</v>
      </c>
      <c r="J159" s="297" t="s">
        <v>114</v>
      </c>
      <c r="K159" s="297"/>
    </row>
    <row r="160" spans="1:11" s="313" customFormat="1">
      <c r="A160" s="418">
        <v>44285</v>
      </c>
      <c r="B160" s="320"/>
      <c r="C160" s="297" t="s">
        <v>612</v>
      </c>
      <c r="D160" s="297" t="s">
        <v>1201</v>
      </c>
      <c r="E160" s="297" t="s">
        <v>116</v>
      </c>
      <c r="F160" s="301"/>
      <c r="G160" s="321"/>
      <c r="H160" s="301"/>
      <c r="I160" s="321">
        <v>2884000</v>
      </c>
      <c r="J160" s="297" t="s">
        <v>114</v>
      </c>
      <c r="K160" s="297"/>
    </row>
    <row r="161" spans="1:11" s="313" customFormat="1">
      <c r="A161" s="418">
        <v>44285</v>
      </c>
      <c r="B161" s="320"/>
      <c r="C161" s="297" t="s">
        <v>624</v>
      </c>
      <c r="D161" s="297" t="s">
        <v>1202</v>
      </c>
      <c r="E161" s="297" t="s">
        <v>116</v>
      </c>
      <c r="F161" s="301"/>
      <c r="G161" s="321"/>
      <c r="H161" s="301"/>
      <c r="I161" s="321">
        <v>4510000</v>
      </c>
      <c r="J161" s="297" t="s">
        <v>114</v>
      </c>
      <c r="K161" s="297"/>
    </row>
    <row r="162" spans="1:11" s="313" customFormat="1">
      <c r="A162" s="418">
        <v>44285</v>
      </c>
      <c r="B162" s="320"/>
      <c r="C162" s="297" t="s">
        <v>1173</v>
      </c>
      <c r="D162" s="297" t="s">
        <v>1203</v>
      </c>
      <c r="E162" s="297" t="s">
        <v>116</v>
      </c>
      <c r="F162" s="301"/>
      <c r="G162" s="321"/>
      <c r="H162" s="301"/>
      <c r="I162" s="321">
        <v>1100000</v>
      </c>
      <c r="J162" s="297" t="s">
        <v>114</v>
      </c>
      <c r="K162" s="297"/>
    </row>
    <row r="163" spans="1:11" s="313" customFormat="1">
      <c r="A163" s="418">
        <v>44285</v>
      </c>
      <c r="B163" s="320"/>
      <c r="C163" s="297" t="s">
        <v>993</v>
      </c>
      <c r="D163" s="297" t="s">
        <v>1204</v>
      </c>
      <c r="E163" s="297" t="s">
        <v>116</v>
      </c>
      <c r="F163" s="301"/>
      <c r="G163" s="321"/>
      <c r="H163" s="301"/>
      <c r="I163" s="321">
        <v>13872000</v>
      </c>
      <c r="J163" s="297" t="s">
        <v>114</v>
      </c>
      <c r="K163" s="297"/>
    </row>
    <row r="164" spans="1:11" s="313" customFormat="1">
      <c r="A164" s="418">
        <v>44285</v>
      </c>
      <c r="B164" s="320"/>
      <c r="C164" s="297" t="s">
        <v>439</v>
      </c>
      <c r="D164" s="297" t="s">
        <v>1205</v>
      </c>
      <c r="E164" s="297" t="s">
        <v>116</v>
      </c>
      <c r="F164" s="301"/>
      <c r="G164" s="321"/>
      <c r="H164" s="303"/>
      <c r="I164" s="303">
        <v>5500170</v>
      </c>
      <c r="J164" s="297" t="s">
        <v>114</v>
      </c>
      <c r="K164" s="297"/>
    </row>
    <row r="165" spans="1:11" s="313" customFormat="1">
      <c r="A165" s="418">
        <v>44286</v>
      </c>
      <c r="B165" s="320"/>
      <c r="C165" s="297" t="s">
        <v>1174</v>
      </c>
      <c r="D165" s="297" t="s">
        <v>1206</v>
      </c>
      <c r="E165" s="297" t="s">
        <v>116</v>
      </c>
      <c r="F165" s="301"/>
      <c r="G165" s="321"/>
      <c r="H165" s="303"/>
      <c r="I165" s="303">
        <v>52248362</v>
      </c>
      <c r="J165" s="297" t="s">
        <v>114</v>
      </c>
      <c r="K165" s="297"/>
    </row>
    <row r="166" spans="1:11" s="313" customFormat="1">
      <c r="A166" s="418">
        <v>44286</v>
      </c>
      <c r="B166" s="320"/>
      <c r="C166" s="297" t="s">
        <v>354</v>
      </c>
      <c r="D166" s="297" t="s">
        <v>1207</v>
      </c>
      <c r="E166" s="297" t="s">
        <v>116</v>
      </c>
      <c r="F166" s="301"/>
      <c r="G166" s="321"/>
      <c r="H166" s="303"/>
      <c r="I166" s="303">
        <v>104310000</v>
      </c>
      <c r="J166" s="297" t="s">
        <v>114</v>
      </c>
      <c r="K166" s="297"/>
    </row>
    <row r="167" spans="1:11" s="313" customFormat="1">
      <c r="A167" s="418">
        <v>44285</v>
      </c>
      <c r="B167" s="320"/>
      <c r="C167" s="297" t="s">
        <v>438</v>
      </c>
      <c r="D167" s="297" t="s">
        <v>1111</v>
      </c>
      <c r="E167" s="297" t="s">
        <v>116</v>
      </c>
      <c r="F167" s="301"/>
      <c r="G167" s="321"/>
      <c r="H167" s="303"/>
      <c r="I167" s="303">
        <v>14805640</v>
      </c>
      <c r="J167" s="297" t="s">
        <v>114</v>
      </c>
      <c r="K167" s="297"/>
    </row>
    <row r="168" spans="1:11" s="313" customFormat="1">
      <c r="A168" s="418">
        <v>44285</v>
      </c>
      <c r="B168" s="320"/>
      <c r="C168" s="297" t="s">
        <v>507</v>
      </c>
      <c r="D168" s="297" t="s">
        <v>1098</v>
      </c>
      <c r="E168" s="297" t="s">
        <v>116</v>
      </c>
      <c r="F168" s="301"/>
      <c r="G168" s="321"/>
      <c r="H168" s="303"/>
      <c r="I168" s="303">
        <v>115580600</v>
      </c>
      <c r="J168" s="297" t="s">
        <v>114</v>
      </c>
      <c r="K168" s="297"/>
    </row>
    <row r="169" spans="1:11" s="313" customFormat="1">
      <c r="A169" s="418">
        <v>44285</v>
      </c>
      <c r="B169" s="320"/>
      <c r="C169" s="297" t="s">
        <v>444</v>
      </c>
      <c r="D169" s="297" t="s">
        <v>1098</v>
      </c>
      <c r="E169" s="297" t="s">
        <v>116</v>
      </c>
      <c r="F169" s="301"/>
      <c r="G169" s="321"/>
      <c r="H169" s="303"/>
      <c r="I169" s="303">
        <v>46860000</v>
      </c>
      <c r="J169" s="297" t="s">
        <v>114</v>
      </c>
      <c r="K169" s="297"/>
    </row>
    <row r="170" spans="1:11" s="313" customFormat="1">
      <c r="A170" s="418">
        <v>44285</v>
      </c>
      <c r="B170" s="320"/>
      <c r="C170" s="297" t="s">
        <v>153</v>
      </c>
      <c r="D170" s="297" t="s">
        <v>1099</v>
      </c>
      <c r="E170" s="297" t="s">
        <v>116</v>
      </c>
      <c r="F170" s="301"/>
      <c r="G170" s="321"/>
      <c r="H170" s="303"/>
      <c r="I170" s="303">
        <v>38679440</v>
      </c>
      <c r="J170" s="297" t="s">
        <v>114</v>
      </c>
      <c r="K170" s="297"/>
    </row>
    <row r="171" spans="1:11" s="313" customFormat="1">
      <c r="A171" s="418">
        <v>44285</v>
      </c>
      <c r="B171" s="320"/>
      <c r="C171" s="297" t="s">
        <v>280</v>
      </c>
      <c r="D171" s="297" t="s">
        <v>1100</v>
      </c>
      <c r="E171" s="297" t="s">
        <v>116</v>
      </c>
      <c r="F171" s="301"/>
      <c r="G171" s="321"/>
      <c r="H171" s="303"/>
      <c r="I171" s="303">
        <v>13685000</v>
      </c>
      <c r="J171" s="297" t="s">
        <v>114</v>
      </c>
      <c r="K171" s="297"/>
    </row>
    <row r="172" spans="1:11" s="313" customFormat="1">
      <c r="A172" s="418">
        <v>44285</v>
      </c>
      <c r="B172" s="320"/>
      <c r="C172" s="297" t="s">
        <v>155</v>
      </c>
      <c r="D172" s="297" t="s">
        <v>1209</v>
      </c>
      <c r="E172" s="297" t="s">
        <v>116</v>
      </c>
      <c r="F172" s="301"/>
      <c r="G172" s="321"/>
      <c r="H172" s="303"/>
      <c r="I172" s="303">
        <v>1066409743</v>
      </c>
      <c r="J172" s="297" t="s">
        <v>114</v>
      </c>
      <c r="K172" s="297"/>
    </row>
    <row r="173" spans="1:11" s="313" customFormat="1">
      <c r="A173" s="418">
        <v>44265</v>
      </c>
      <c r="B173" s="320"/>
      <c r="C173" s="297" t="s">
        <v>559</v>
      </c>
      <c r="D173" s="297" t="s">
        <v>1112</v>
      </c>
      <c r="E173" s="297" t="s">
        <v>116</v>
      </c>
      <c r="F173" s="301"/>
      <c r="G173" s="321"/>
      <c r="H173" s="303"/>
      <c r="I173" s="303">
        <v>23280000</v>
      </c>
      <c r="J173" s="297" t="s">
        <v>114</v>
      </c>
      <c r="K173" s="297"/>
    </row>
    <row r="174" spans="1:11" s="313" customFormat="1">
      <c r="A174" s="418">
        <v>44274</v>
      </c>
      <c r="B174" s="320"/>
      <c r="C174" s="297" t="s">
        <v>559</v>
      </c>
      <c r="D174" s="297" t="s">
        <v>1210</v>
      </c>
      <c r="E174" s="297" t="s">
        <v>116</v>
      </c>
      <c r="F174" s="301"/>
      <c r="G174" s="321"/>
      <c r="H174" s="303"/>
      <c r="I174" s="303">
        <v>23280000</v>
      </c>
      <c r="J174" s="297" t="s">
        <v>114</v>
      </c>
      <c r="K174" s="297"/>
    </row>
    <row r="175" spans="1:11" s="313" customFormat="1">
      <c r="A175" s="418">
        <v>44285</v>
      </c>
      <c r="B175" s="320"/>
      <c r="C175" s="297" t="s">
        <v>277</v>
      </c>
      <c r="D175" s="297" t="s">
        <v>1111</v>
      </c>
      <c r="E175" s="297" t="s">
        <v>116</v>
      </c>
      <c r="F175" s="301"/>
      <c r="G175" s="321"/>
      <c r="H175" s="303"/>
      <c r="I175" s="303">
        <v>21846500</v>
      </c>
      <c r="J175" s="297" t="s">
        <v>114</v>
      </c>
      <c r="K175" s="297"/>
    </row>
    <row r="176" spans="1:11" s="313" customFormat="1" ht="15.75" customHeight="1">
      <c r="A176" s="418">
        <v>44285</v>
      </c>
      <c r="B176" s="320"/>
      <c r="C176" s="297" t="s">
        <v>154</v>
      </c>
      <c r="D176" s="297" t="s">
        <v>1101</v>
      </c>
      <c r="E176" s="297" t="s">
        <v>116</v>
      </c>
      <c r="F176" s="301"/>
      <c r="G176" s="321"/>
      <c r="H176" s="303"/>
      <c r="I176" s="303">
        <v>666107</v>
      </c>
      <c r="J176" s="297" t="s">
        <v>114</v>
      </c>
      <c r="K176" s="297"/>
    </row>
    <row r="177" spans="1:11" s="313" customFormat="1">
      <c r="A177" s="418">
        <v>44285</v>
      </c>
      <c r="B177" s="320"/>
      <c r="C177" s="297" t="s">
        <v>605</v>
      </c>
      <c r="D177" s="297" t="s">
        <v>1102</v>
      </c>
      <c r="E177" s="297" t="s">
        <v>116</v>
      </c>
      <c r="F177" s="301"/>
      <c r="G177" s="321"/>
      <c r="H177" s="303"/>
      <c r="I177" s="303">
        <v>27272250</v>
      </c>
      <c r="J177" s="297" t="s">
        <v>114</v>
      </c>
      <c r="K177" s="297"/>
    </row>
    <row r="178" spans="1:11" s="313" customFormat="1">
      <c r="A178" s="418">
        <v>44286</v>
      </c>
      <c r="B178" s="320"/>
      <c r="C178" s="297" t="s">
        <v>552</v>
      </c>
      <c r="D178" s="297" t="s">
        <v>1103</v>
      </c>
      <c r="E178" s="297" t="s">
        <v>116</v>
      </c>
      <c r="F178" s="301"/>
      <c r="G178" s="321"/>
      <c r="H178" s="303"/>
      <c r="I178" s="303">
        <v>17027200</v>
      </c>
      <c r="J178" s="297" t="s">
        <v>114</v>
      </c>
      <c r="K178" s="297"/>
    </row>
    <row r="179" spans="1:11" s="313" customFormat="1">
      <c r="A179" s="418">
        <v>44285</v>
      </c>
      <c r="B179" s="320"/>
      <c r="C179" s="297" t="s">
        <v>546</v>
      </c>
      <c r="D179" s="297" t="s">
        <v>969</v>
      </c>
      <c r="E179" s="297" t="s">
        <v>116</v>
      </c>
      <c r="F179" s="301"/>
      <c r="G179" s="321"/>
      <c r="H179" s="303"/>
      <c r="I179" s="303">
        <v>23750000</v>
      </c>
      <c r="J179" s="297" t="s">
        <v>114</v>
      </c>
      <c r="K179" s="297"/>
    </row>
    <row r="180" spans="1:11" s="313" customFormat="1">
      <c r="A180" s="418">
        <v>44285</v>
      </c>
      <c r="B180" s="320"/>
      <c r="C180" s="297" t="s">
        <v>1110</v>
      </c>
      <c r="D180" s="297" t="s">
        <v>969</v>
      </c>
      <c r="E180" s="297" t="s">
        <v>116</v>
      </c>
      <c r="F180" s="301"/>
      <c r="G180" s="321"/>
      <c r="H180" s="303"/>
      <c r="I180" s="303">
        <v>7200000</v>
      </c>
      <c r="J180" s="297" t="s">
        <v>114</v>
      </c>
      <c r="K180" s="297"/>
    </row>
    <row r="181" spans="1:11" s="313" customFormat="1">
      <c r="A181" s="418">
        <v>44285</v>
      </c>
      <c r="B181" s="320"/>
      <c r="C181" s="297" t="s">
        <v>973</v>
      </c>
      <c r="D181" s="297" t="s">
        <v>1090</v>
      </c>
      <c r="E181" s="297" t="s">
        <v>116</v>
      </c>
      <c r="F181" s="301"/>
      <c r="G181" s="321"/>
      <c r="H181" s="303"/>
      <c r="I181" s="303">
        <v>5300000</v>
      </c>
      <c r="J181" s="297" t="s">
        <v>114</v>
      </c>
      <c r="K181" s="297"/>
    </row>
    <row r="182" spans="1:11" s="313" customFormat="1">
      <c r="A182" s="418">
        <v>44265</v>
      </c>
      <c r="B182" s="320"/>
      <c r="C182" s="297" t="s">
        <v>261</v>
      </c>
      <c r="D182" s="297" t="s">
        <v>1117</v>
      </c>
      <c r="E182" s="297" t="s">
        <v>116</v>
      </c>
      <c r="F182" s="301"/>
      <c r="G182" s="321"/>
      <c r="H182" s="303"/>
      <c r="I182" s="303">
        <v>8200000</v>
      </c>
      <c r="J182" s="297" t="s">
        <v>114</v>
      </c>
      <c r="K182" s="297"/>
    </row>
    <row r="183" spans="1:11" s="313" customFormat="1">
      <c r="A183" s="418">
        <v>44285</v>
      </c>
      <c r="B183" s="320"/>
      <c r="C183" s="297" t="s">
        <v>653</v>
      </c>
      <c r="D183" s="297" t="s">
        <v>1104</v>
      </c>
      <c r="E183" s="297" t="s">
        <v>116</v>
      </c>
      <c r="F183" s="301"/>
      <c r="G183" s="321"/>
      <c r="H183" s="303"/>
      <c r="I183" s="303">
        <v>16989000</v>
      </c>
      <c r="J183" s="297" t="s">
        <v>114</v>
      </c>
      <c r="K183" s="297"/>
    </row>
    <row r="184" spans="1:11" s="313" customFormat="1">
      <c r="A184" s="418">
        <v>44285</v>
      </c>
      <c r="B184" s="320"/>
      <c r="C184" s="297" t="s">
        <v>152</v>
      </c>
      <c r="D184" s="297" t="s">
        <v>1105</v>
      </c>
      <c r="E184" s="297" t="s">
        <v>116</v>
      </c>
      <c r="F184" s="301"/>
      <c r="G184" s="321"/>
      <c r="H184" s="303"/>
      <c r="I184" s="303">
        <v>132181064</v>
      </c>
      <c r="J184" s="297" t="s">
        <v>114</v>
      </c>
      <c r="K184" s="297"/>
    </row>
    <row r="185" spans="1:11" s="313" customFormat="1">
      <c r="A185" s="418">
        <v>44265</v>
      </c>
      <c r="B185" s="320"/>
      <c r="C185" s="297" t="s">
        <v>453</v>
      </c>
      <c r="D185" s="297" t="s">
        <v>1089</v>
      </c>
      <c r="E185" s="297" t="s">
        <v>116</v>
      </c>
      <c r="F185" s="301"/>
      <c r="G185" s="321"/>
      <c r="H185" s="303"/>
      <c r="I185" s="298">
        <v>4000000</v>
      </c>
      <c r="J185" s="297" t="s">
        <v>114</v>
      </c>
      <c r="K185" s="297"/>
    </row>
    <row r="186" spans="1:11" s="313" customFormat="1">
      <c r="A186" s="418">
        <v>44265</v>
      </c>
      <c r="B186" s="320"/>
      <c r="C186" s="297" t="s">
        <v>614</v>
      </c>
      <c r="D186" s="297" t="s">
        <v>1106</v>
      </c>
      <c r="E186" s="297" t="s">
        <v>116</v>
      </c>
      <c r="F186" s="301"/>
      <c r="G186" s="321"/>
      <c r="H186" s="303"/>
      <c r="I186" s="303">
        <v>5093280</v>
      </c>
      <c r="J186" s="297" t="s">
        <v>114</v>
      </c>
      <c r="K186" s="297"/>
    </row>
    <row r="187" spans="1:11" s="313" customFormat="1">
      <c r="A187" s="418">
        <v>44265</v>
      </c>
      <c r="B187" s="320"/>
      <c r="C187" s="297" t="s">
        <v>613</v>
      </c>
      <c r="D187" s="297" t="s">
        <v>1106</v>
      </c>
      <c r="E187" s="297" t="s">
        <v>116</v>
      </c>
      <c r="F187" s="301"/>
      <c r="G187" s="321"/>
      <c r="H187" s="303"/>
      <c r="I187" s="303">
        <v>5355000</v>
      </c>
      <c r="J187" s="297" t="s">
        <v>114</v>
      </c>
      <c r="K187" s="297"/>
    </row>
    <row r="188" spans="1:11" s="313" customFormat="1">
      <c r="A188" s="418">
        <v>44274</v>
      </c>
      <c r="B188" s="320"/>
      <c r="C188" s="297" t="s">
        <v>618</v>
      </c>
      <c r="D188" s="297" t="s">
        <v>1107</v>
      </c>
      <c r="E188" s="297" t="s">
        <v>116</v>
      </c>
      <c r="F188" s="301"/>
      <c r="G188" s="321"/>
      <c r="H188" s="303"/>
      <c r="I188" s="303">
        <v>545187000</v>
      </c>
      <c r="J188" s="297" t="s">
        <v>114</v>
      </c>
      <c r="K188" s="297"/>
    </row>
    <row r="189" spans="1:11" s="313" customFormat="1">
      <c r="A189" s="418">
        <v>44285</v>
      </c>
      <c r="B189" s="320"/>
      <c r="C189" s="297" t="s">
        <v>151</v>
      </c>
      <c r="D189" s="297" t="s">
        <v>1108</v>
      </c>
      <c r="E189" s="297" t="s">
        <v>116</v>
      </c>
      <c r="F189" s="301"/>
      <c r="G189" s="321"/>
      <c r="H189" s="303"/>
      <c r="I189" s="298">
        <v>39953574</v>
      </c>
      <c r="J189" s="297" t="s">
        <v>114</v>
      </c>
      <c r="K189" s="297"/>
    </row>
    <row r="190" spans="1:11" s="313" customFormat="1">
      <c r="A190" s="418">
        <v>44265</v>
      </c>
      <c r="B190" s="320"/>
      <c r="C190" s="297" t="s">
        <v>970</v>
      </c>
      <c r="D190" s="297" t="s">
        <v>1113</v>
      </c>
      <c r="E190" s="297" t="s">
        <v>116</v>
      </c>
      <c r="F190" s="301"/>
      <c r="G190" s="321"/>
      <c r="H190" s="303"/>
      <c r="I190" s="303">
        <v>58936300</v>
      </c>
      <c r="J190" s="297" t="s">
        <v>114</v>
      </c>
      <c r="K190" s="297"/>
    </row>
    <row r="191" spans="1:11" s="313" customFormat="1">
      <c r="A191" s="418">
        <v>44265</v>
      </c>
      <c r="B191" s="320"/>
      <c r="C191" s="297" t="s">
        <v>277</v>
      </c>
      <c r="D191" s="297" t="s">
        <v>1114</v>
      </c>
      <c r="E191" s="297" t="s">
        <v>116</v>
      </c>
      <c r="F191" s="301"/>
      <c r="G191" s="321"/>
      <c r="H191" s="303"/>
      <c r="I191" s="303">
        <v>19657800</v>
      </c>
      <c r="J191" s="297" t="s">
        <v>114</v>
      </c>
      <c r="K191" s="297"/>
    </row>
    <row r="192" spans="1:11" s="313" customFormat="1">
      <c r="A192" s="418">
        <v>44286</v>
      </c>
      <c r="B192" s="320"/>
      <c r="C192" s="297" t="s">
        <v>218</v>
      </c>
      <c r="D192" s="297" t="s">
        <v>461</v>
      </c>
      <c r="E192" s="297" t="s">
        <v>121</v>
      </c>
      <c r="F192" s="301"/>
      <c r="G192" s="321"/>
      <c r="H192" s="303">
        <v>5734.15</v>
      </c>
      <c r="I192" s="298">
        <f t="shared" ref="I192:I193" si="7">+ROUND(H192*$K$2,0)</f>
        <v>131503889</v>
      </c>
      <c r="J192" s="297" t="s">
        <v>115</v>
      </c>
      <c r="K192" s="297"/>
    </row>
    <row r="193" spans="1:11" s="313" customFormat="1">
      <c r="A193" s="418">
        <v>44256</v>
      </c>
      <c r="B193" s="320"/>
      <c r="C193" s="297" t="s">
        <v>218</v>
      </c>
      <c r="D193" s="297" t="s">
        <v>461</v>
      </c>
      <c r="E193" s="297" t="s">
        <v>121</v>
      </c>
      <c r="F193" s="301"/>
      <c r="G193" s="321"/>
      <c r="H193" s="303">
        <v>5314.42</v>
      </c>
      <c r="I193" s="298">
        <f t="shared" si="7"/>
        <v>121878029</v>
      </c>
      <c r="J193" s="297" t="s">
        <v>115</v>
      </c>
      <c r="K193" s="297"/>
    </row>
    <row r="194" spans="1:11" s="313" customFormat="1">
      <c r="A194" s="418">
        <v>44261</v>
      </c>
      <c r="B194" s="320"/>
      <c r="C194" s="297" t="s">
        <v>436</v>
      </c>
      <c r="D194" s="297" t="s">
        <v>1211</v>
      </c>
      <c r="E194" s="297" t="s">
        <v>119</v>
      </c>
      <c r="F194" s="301"/>
      <c r="G194" s="321"/>
      <c r="H194" s="303"/>
      <c r="I194" s="303">
        <v>44134866</v>
      </c>
      <c r="J194" s="297" t="s">
        <v>114</v>
      </c>
      <c r="K194" s="297"/>
    </row>
    <row r="195" spans="1:11" s="313" customFormat="1">
      <c r="A195" s="418">
        <v>44263</v>
      </c>
      <c r="B195" s="320"/>
      <c r="C195" s="297" t="s">
        <v>436</v>
      </c>
      <c r="D195" s="297" t="s">
        <v>1212</v>
      </c>
      <c r="E195" s="297" t="s">
        <v>119</v>
      </c>
      <c r="F195" s="301"/>
      <c r="G195" s="321"/>
      <c r="H195" s="303"/>
      <c r="I195" s="303">
        <v>3686356</v>
      </c>
      <c r="J195" s="297" t="s">
        <v>114</v>
      </c>
      <c r="K195" s="297"/>
    </row>
    <row r="196" spans="1:11" s="313" customFormat="1">
      <c r="A196" s="418">
        <v>44265</v>
      </c>
      <c r="B196" s="320"/>
      <c r="C196" s="297" t="s">
        <v>135</v>
      </c>
      <c r="D196" s="297" t="s">
        <v>1109</v>
      </c>
      <c r="E196" s="297" t="s">
        <v>119</v>
      </c>
      <c r="F196" s="301"/>
      <c r="G196" s="321"/>
      <c r="H196" s="303"/>
      <c r="I196" s="303">
        <v>1473233358</v>
      </c>
      <c r="J196" s="297" t="s">
        <v>114</v>
      </c>
      <c r="K196" s="297"/>
    </row>
    <row r="197" spans="1:11" s="313" customFormat="1">
      <c r="A197" s="418">
        <v>44256</v>
      </c>
      <c r="B197" s="320"/>
      <c r="C197" s="297" t="s">
        <v>436</v>
      </c>
      <c r="D197" s="297" t="s">
        <v>1115</v>
      </c>
      <c r="E197" s="297" t="s">
        <v>119</v>
      </c>
      <c r="F197" s="301"/>
      <c r="G197" s="321"/>
      <c r="H197" s="303"/>
      <c r="I197" s="303">
        <v>6179927</v>
      </c>
      <c r="J197" s="297" t="s">
        <v>114</v>
      </c>
      <c r="K197" s="297"/>
    </row>
    <row r="198" spans="1:11" s="313" customFormat="1">
      <c r="A198" s="418">
        <v>44256</v>
      </c>
      <c r="B198" s="320"/>
      <c r="C198" s="297" t="s">
        <v>436</v>
      </c>
      <c r="D198" s="297" t="s">
        <v>1116</v>
      </c>
      <c r="E198" s="297" t="s">
        <v>119</v>
      </c>
      <c r="F198" s="301"/>
      <c r="G198" s="321"/>
      <c r="H198" s="303"/>
      <c r="I198" s="303">
        <v>1906702</v>
      </c>
      <c r="J198" s="297" t="s">
        <v>114</v>
      </c>
      <c r="K198" s="297"/>
    </row>
    <row r="199" spans="1:11" s="313" customFormat="1">
      <c r="A199" s="418">
        <v>44285</v>
      </c>
      <c r="B199" s="320"/>
      <c r="C199" s="297" t="s">
        <v>260</v>
      </c>
      <c r="D199" s="297" t="s">
        <v>553</v>
      </c>
      <c r="E199" s="297" t="s">
        <v>116</v>
      </c>
      <c r="F199" s="301"/>
      <c r="G199" s="321"/>
      <c r="H199" s="303"/>
      <c r="I199" s="303">
        <v>249402084</v>
      </c>
      <c r="J199" s="297" t="s">
        <v>114</v>
      </c>
      <c r="K199" s="297"/>
    </row>
    <row r="200" spans="1:11" s="313" customFormat="1">
      <c r="A200" s="418">
        <v>44285</v>
      </c>
      <c r="B200" s="320"/>
      <c r="C200" s="297" t="s">
        <v>1208</v>
      </c>
      <c r="D200" s="297" t="s">
        <v>1213</v>
      </c>
      <c r="E200" s="297" t="s">
        <v>119</v>
      </c>
      <c r="F200" s="301"/>
      <c r="G200" s="321"/>
      <c r="H200" s="303"/>
      <c r="I200" s="303">
        <v>298611305</v>
      </c>
      <c r="J200" s="297" t="s">
        <v>114</v>
      </c>
      <c r="K200" s="297"/>
    </row>
    <row r="201" spans="1:11" s="313" customFormat="1">
      <c r="A201" s="418">
        <v>44285</v>
      </c>
      <c r="B201" s="320"/>
      <c r="C201" s="297" t="s">
        <v>436</v>
      </c>
      <c r="D201" s="297" t="s">
        <v>1214</v>
      </c>
      <c r="E201" s="297" t="s">
        <v>119</v>
      </c>
      <c r="F201" s="301"/>
      <c r="G201" s="321"/>
      <c r="H201" s="303"/>
      <c r="I201" s="303">
        <v>10938783</v>
      </c>
      <c r="J201" s="297" t="s">
        <v>114</v>
      </c>
      <c r="K201" s="297"/>
    </row>
    <row r="202" spans="1:11" s="313" customFormat="1">
      <c r="A202" s="418">
        <v>44260</v>
      </c>
      <c r="B202" s="320"/>
      <c r="C202" s="297" t="s">
        <v>267</v>
      </c>
      <c r="D202" s="297" t="s">
        <v>935</v>
      </c>
      <c r="E202" s="297" t="s">
        <v>160</v>
      </c>
      <c r="F202" s="301"/>
      <c r="G202" s="321"/>
      <c r="H202" s="303">
        <v>350000</v>
      </c>
      <c r="I202" s="298">
        <f t="shared" ref="I202:I205" si="8">+ROUND(H202*$K$2,0)</f>
        <v>8026710345</v>
      </c>
      <c r="J202" s="297" t="s">
        <v>115</v>
      </c>
      <c r="K202" s="297"/>
    </row>
    <row r="203" spans="1:11" s="313" customFormat="1">
      <c r="A203" s="418">
        <v>44260</v>
      </c>
      <c r="B203" s="320"/>
      <c r="C203" s="297" t="s">
        <v>267</v>
      </c>
      <c r="D203" s="297" t="s">
        <v>693</v>
      </c>
      <c r="E203" s="297" t="s">
        <v>160</v>
      </c>
      <c r="F203" s="301"/>
      <c r="G203" s="321"/>
      <c r="H203" s="303">
        <v>350000</v>
      </c>
      <c r="I203" s="298">
        <f t="shared" si="8"/>
        <v>8026710345</v>
      </c>
      <c r="J203" s="297" t="s">
        <v>115</v>
      </c>
      <c r="K203" s="297"/>
    </row>
    <row r="204" spans="1:11" s="313" customFormat="1">
      <c r="A204" s="418">
        <v>44280</v>
      </c>
      <c r="B204" s="320"/>
      <c r="C204" s="297" t="s">
        <v>267</v>
      </c>
      <c r="D204" s="297" t="s">
        <v>657</v>
      </c>
      <c r="E204" s="297" t="s">
        <v>160</v>
      </c>
      <c r="F204" s="301"/>
      <c r="G204" s="321"/>
      <c r="H204" s="303">
        <v>250000</v>
      </c>
      <c r="I204" s="298">
        <f t="shared" si="8"/>
        <v>5733364532</v>
      </c>
      <c r="J204" s="297" t="s">
        <v>115</v>
      </c>
      <c r="K204" s="297"/>
    </row>
    <row r="205" spans="1:11" s="313" customFormat="1">
      <c r="A205" s="418">
        <v>44280</v>
      </c>
      <c r="B205" s="320"/>
      <c r="C205" s="297" t="s">
        <v>267</v>
      </c>
      <c r="D205" s="297" t="s">
        <v>693</v>
      </c>
      <c r="E205" s="297" t="s">
        <v>160</v>
      </c>
      <c r="F205" s="301"/>
      <c r="G205" s="321"/>
      <c r="H205" s="303">
        <v>400000</v>
      </c>
      <c r="I205" s="298">
        <f t="shared" si="8"/>
        <v>9173383251</v>
      </c>
      <c r="J205" s="297" t="s">
        <v>115</v>
      </c>
      <c r="K205" s="297"/>
    </row>
    <row r="206" spans="1:11" s="313" customFormat="1">
      <c r="A206" s="418">
        <v>44285</v>
      </c>
      <c r="B206" s="320"/>
      <c r="C206" s="297" t="s">
        <v>267</v>
      </c>
      <c r="D206" s="297" t="s">
        <v>626</v>
      </c>
      <c r="E206" s="297"/>
      <c r="F206" s="301"/>
      <c r="G206" s="321"/>
      <c r="H206" s="303"/>
      <c r="I206" s="303">
        <v>19370000</v>
      </c>
      <c r="J206" s="297" t="s">
        <v>114</v>
      </c>
      <c r="K206" s="297"/>
    </row>
    <row r="207" spans="1:11" s="313" customFormat="1">
      <c r="A207" s="418">
        <v>44274</v>
      </c>
      <c r="B207" s="320"/>
      <c r="C207" s="297" t="s">
        <v>196</v>
      </c>
      <c r="D207" s="457" t="s">
        <v>683</v>
      </c>
      <c r="E207" s="297" t="s">
        <v>120</v>
      </c>
      <c r="F207" s="301"/>
      <c r="G207" s="321"/>
      <c r="H207" s="303">
        <v>409175.15</v>
      </c>
      <c r="I207" s="298">
        <f t="shared" ref="I207:I265" si="9">+ROUND(H207*$K$2,0)</f>
        <v>9383801170</v>
      </c>
      <c r="J207" s="297" t="s">
        <v>115</v>
      </c>
      <c r="K207" s="297"/>
    </row>
    <row r="208" spans="1:11" s="313" customFormat="1">
      <c r="A208" s="418">
        <v>44274</v>
      </c>
      <c r="B208" s="320"/>
      <c r="C208" s="297" t="s">
        <v>136</v>
      </c>
      <c r="D208" s="457" t="s">
        <v>726</v>
      </c>
      <c r="E208" s="297" t="s">
        <v>118</v>
      </c>
      <c r="F208" s="301"/>
      <c r="G208" s="321"/>
      <c r="H208" s="303">
        <v>538848</v>
      </c>
      <c r="I208" s="298">
        <f t="shared" si="9"/>
        <v>12357648046</v>
      </c>
      <c r="J208" s="297" t="s">
        <v>115</v>
      </c>
      <c r="K208" s="297"/>
    </row>
    <row r="209" spans="1:11" s="313" customFormat="1">
      <c r="A209" s="418">
        <v>44274</v>
      </c>
      <c r="B209" s="320"/>
      <c r="C209" s="297" t="s">
        <v>547</v>
      </c>
      <c r="D209" s="457" t="s">
        <v>726</v>
      </c>
      <c r="E209" s="297" t="s">
        <v>118</v>
      </c>
      <c r="F209" s="301"/>
      <c r="G209" s="321"/>
      <c r="H209" s="303">
        <v>4973223</v>
      </c>
      <c r="I209" s="298">
        <f t="shared" si="9"/>
        <v>114053201435</v>
      </c>
      <c r="J209" s="297" t="s">
        <v>115</v>
      </c>
      <c r="K209" s="297"/>
    </row>
    <row r="210" spans="1:11" s="313" customFormat="1">
      <c r="A210" s="418">
        <v>44285</v>
      </c>
      <c r="B210" s="320"/>
      <c r="C210" s="297" t="s">
        <v>357</v>
      </c>
      <c r="D210" s="457" t="s">
        <v>985</v>
      </c>
      <c r="E210" s="297" t="s">
        <v>118</v>
      </c>
      <c r="F210" s="301"/>
      <c r="G210" s="321"/>
      <c r="H210" s="303">
        <v>2444</v>
      </c>
      <c r="I210" s="298">
        <f t="shared" si="9"/>
        <v>56049372</v>
      </c>
      <c r="J210" s="297" t="s">
        <v>115</v>
      </c>
      <c r="K210" s="297"/>
    </row>
    <row r="211" spans="1:11" s="313" customFormat="1">
      <c r="A211" s="418">
        <v>44285</v>
      </c>
      <c r="B211" s="320"/>
      <c r="C211" s="297" t="s">
        <v>140</v>
      </c>
      <c r="D211" s="457" t="s">
        <v>985</v>
      </c>
      <c r="E211" s="297" t="s">
        <v>118</v>
      </c>
      <c r="F211" s="301"/>
      <c r="G211" s="321"/>
      <c r="H211" s="303">
        <v>3332</v>
      </c>
      <c r="I211" s="298">
        <f t="shared" si="9"/>
        <v>76414282</v>
      </c>
      <c r="J211" s="297" t="s">
        <v>115</v>
      </c>
      <c r="K211" s="297"/>
    </row>
    <row r="212" spans="1:11" s="313" customFormat="1">
      <c r="A212" s="418">
        <v>44285</v>
      </c>
      <c r="B212" s="320"/>
      <c r="C212" s="297" t="s">
        <v>648</v>
      </c>
      <c r="D212" s="457" t="s">
        <v>985</v>
      </c>
      <c r="E212" s="297" t="s">
        <v>118</v>
      </c>
      <c r="F212" s="301"/>
      <c r="G212" s="321"/>
      <c r="H212" s="303">
        <v>170454</v>
      </c>
      <c r="I212" s="298">
        <f t="shared" si="9"/>
        <v>3909099672</v>
      </c>
      <c r="J212" s="297" t="s">
        <v>115</v>
      </c>
      <c r="K212" s="297"/>
    </row>
    <row r="213" spans="1:11" s="313" customFormat="1">
      <c r="A213" s="418">
        <v>44285</v>
      </c>
      <c r="B213" s="320"/>
      <c r="C213" s="297" t="s">
        <v>911</v>
      </c>
      <c r="D213" s="457" t="s">
        <v>985</v>
      </c>
      <c r="E213" s="297" t="s">
        <v>118</v>
      </c>
      <c r="F213" s="301"/>
      <c r="G213" s="321"/>
      <c r="H213" s="303">
        <v>92419.839999999997</v>
      </c>
      <c r="I213" s="298">
        <f t="shared" si="9"/>
        <v>2119506531</v>
      </c>
      <c r="J213" s="297" t="s">
        <v>115</v>
      </c>
      <c r="K213" s="297"/>
    </row>
    <row r="214" spans="1:11" s="313" customFormat="1">
      <c r="A214" s="418">
        <v>44285</v>
      </c>
      <c r="B214" s="320"/>
      <c r="C214" s="297" t="s">
        <v>139</v>
      </c>
      <c r="D214" s="457" t="s">
        <v>985</v>
      </c>
      <c r="E214" s="297" t="s">
        <v>118</v>
      </c>
      <c r="F214" s="301"/>
      <c r="G214" s="321"/>
      <c r="H214" s="303">
        <v>5100</v>
      </c>
      <c r="I214" s="298">
        <f t="shared" si="9"/>
        <v>116960636</v>
      </c>
      <c r="J214" s="297" t="s">
        <v>115</v>
      </c>
      <c r="K214" s="297"/>
    </row>
    <row r="215" spans="1:11" s="313" customFormat="1">
      <c r="A215" s="418">
        <v>44285</v>
      </c>
      <c r="B215" s="320"/>
      <c r="C215" s="297" t="s">
        <v>268</v>
      </c>
      <c r="D215" s="457" t="s">
        <v>985</v>
      </c>
      <c r="E215" s="297" t="s">
        <v>118</v>
      </c>
      <c r="F215" s="301"/>
      <c r="G215" s="321"/>
      <c r="H215" s="303">
        <v>6525</v>
      </c>
      <c r="I215" s="298">
        <f t="shared" si="9"/>
        <v>149640814</v>
      </c>
      <c r="J215" s="297" t="s">
        <v>115</v>
      </c>
      <c r="K215" s="297"/>
    </row>
    <row r="216" spans="1:11" s="313" customFormat="1">
      <c r="A216" s="418">
        <v>44285</v>
      </c>
      <c r="B216" s="320"/>
      <c r="C216" s="297" t="s">
        <v>143</v>
      </c>
      <c r="D216" s="457" t="s">
        <v>985</v>
      </c>
      <c r="E216" s="297" t="s">
        <v>118</v>
      </c>
      <c r="F216" s="301"/>
      <c r="G216" s="321"/>
      <c r="H216" s="303">
        <v>85457.66</v>
      </c>
      <c r="I216" s="298">
        <f t="shared" si="9"/>
        <v>1959839667</v>
      </c>
      <c r="J216" s="297" t="s">
        <v>115</v>
      </c>
      <c r="K216" s="297"/>
    </row>
    <row r="217" spans="1:11" s="313" customFormat="1">
      <c r="A217" s="418">
        <v>44285</v>
      </c>
      <c r="B217" s="320"/>
      <c r="C217" s="297" t="s">
        <v>448</v>
      </c>
      <c r="D217" s="457" t="s">
        <v>985</v>
      </c>
      <c r="E217" s="297" t="s">
        <v>118</v>
      </c>
      <c r="F217" s="301"/>
      <c r="G217" s="321"/>
      <c r="H217" s="303">
        <v>17514.849999999999</v>
      </c>
      <c r="I217" s="298">
        <f t="shared" si="9"/>
        <v>401676079</v>
      </c>
      <c r="J217" s="297" t="s">
        <v>115</v>
      </c>
      <c r="K217" s="297"/>
    </row>
    <row r="218" spans="1:11" s="313" customFormat="1">
      <c r="A218" s="418">
        <v>44285</v>
      </c>
      <c r="B218" s="320"/>
      <c r="C218" s="297" t="s">
        <v>141</v>
      </c>
      <c r="D218" s="457" t="s">
        <v>985</v>
      </c>
      <c r="E218" s="297" t="s">
        <v>118</v>
      </c>
      <c r="F218" s="301"/>
      <c r="G218" s="321"/>
      <c r="H218" s="303">
        <v>378840.04</v>
      </c>
      <c r="I218" s="298">
        <f t="shared" si="9"/>
        <v>8688112195</v>
      </c>
      <c r="J218" s="297" t="s">
        <v>115</v>
      </c>
      <c r="K218" s="297"/>
    </row>
    <row r="219" spans="1:11" s="313" customFormat="1">
      <c r="A219" s="418">
        <v>44285</v>
      </c>
      <c r="B219" s="320"/>
      <c r="C219" s="297" t="s">
        <v>269</v>
      </c>
      <c r="D219" s="457" t="s">
        <v>985</v>
      </c>
      <c r="E219" s="297" t="s">
        <v>118</v>
      </c>
      <c r="F219" s="301"/>
      <c r="G219" s="321"/>
      <c r="H219" s="303">
        <v>7600</v>
      </c>
      <c r="I219" s="298">
        <f t="shared" si="9"/>
        <v>174294282</v>
      </c>
      <c r="J219" s="297" t="s">
        <v>115</v>
      </c>
      <c r="K219" s="297"/>
    </row>
    <row r="220" spans="1:11" s="313" customFormat="1">
      <c r="A220" s="418">
        <v>44285</v>
      </c>
      <c r="B220" s="320"/>
      <c r="C220" s="297" t="s">
        <v>529</v>
      </c>
      <c r="D220" s="457" t="s">
        <v>726</v>
      </c>
      <c r="E220" s="297" t="s">
        <v>118</v>
      </c>
      <c r="F220" s="301"/>
      <c r="G220" s="321"/>
      <c r="H220" s="303">
        <v>93337.5</v>
      </c>
      <c r="I220" s="298">
        <f t="shared" si="9"/>
        <v>2140551648</v>
      </c>
      <c r="J220" s="297" t="s">
        <v>115</v>
      </c>
      <c r="K220" s="297"/>
    </row>
    <row r="221" spans="1:11" s="313" customFormat="1">
      <c r="A221" s="418">
        <v>44285</v>
      </c>
      <c r="B221" s="320"/>
      <c r="C221" s="297" t="s">
        <v>138</v>
      </c>
      <c r="D221" s="457" t="s">
        <v>985</v>
      </c>
      <c r="E221" s="297" t="s">
        <v>118</v>
      </c>
      <c r="F221" s="301"/>
      <c r="G221" s="321"/>
      <c r="H221" s="303">
        <v>1057173.52</v>
      </c>
      <c r="I221" s="298">
        <f t="shared" si="9"/>
        <v>24244644656</v>
      </c>
      <c r="J221" s="297" t="s">
        <v>115</v>
      </c>
      <c r="K221" s="297"/>
    </row>
    <row r="222" spans="1:11" s="313" customFormat="1">
      <c r="A222" s="418">
        <v>44285</v>
      </c>
      <c r="B222" s="320"/>
      <c r="C222" s="297" t="s">
        <v>447</v>
      </c>
      <c r="D222" s="457" t="s">
        <v>985</v>
      </c>
      <c r="E222" s="297" t="s">
        <v>118</v>
      </c>
      <c r="F222" s="301"/>
      <c r="G222" s="321"/>
      <c r="H222" s="303">
        <v>143665.12</v>
      </c>
      <c r="I222" s="298">
        <f t="shared" si="9"/>
        <v>3294738014</v>
      </c>
      <c r="J222" s="297" t="s">
        <v>115</v>
      </c>
      <c r="K222" s="297"/>
    </row>
    <row r="223" spans="1:11" s="313" customFormat="1">
      <c r="A223" s="418">
        <v>44285</v>
      </c>
      <c r="B223" s="320"/>
      <c r="C223" s="297" t="s">
        <v>505</v>
      </c>
      <c r="D223" s="457" t="s">
        <v>985</v>
      </c>
      <c r="E223" s="297" t="s">
        <v>118</v>
      </c>
      <c r="F223" s="301"/>
      <c r="G223" s="321"/>
      <c r="H223" s="303">
        <v>102511.63</v>
      </c>
      <c r="I223" s="298">
        <f t="shared" si="9"/>
        <v>2350946174</v>
      </c>
      <c r="J223" s="297" t="s">
        <v>115</v>
      </c>
      <c r="K223" s="297"/>
    </row>
    <row r="224" spans="1:11" s="313" customFormat="1">
      <c r="A224" s="418">
        <v>44285</v>
      </c>
      <c r="B224" s="320"/>
      <c r="C224" s="297" t="s">
        <v>596</v>
      </c>
      <c r="D224" s="457" t="s">
        <v>726</v>
      </c>
      <c r="E224" s="297" t="s">
        <v>118</v>
      </c>
      <c r="F224" s="301"/>
      <c r="G224" s="321"/>
      <c r="H224" s="303">
        <v>221515.81</v>
      </c>
      <c r="I224" s="298">
        <f t="shared" si="9"/>
        <v>5080123553</v>
      </c>
      <c r="J224" s="297" t="s">
        <v>115</v>
      </c>
      <c r="K224" s="297"/>
    </row>
    <row r="225" spans="1:11" s="313" customFormat="1">
      <c r="A225" s="418">
        <v>44285</v>
      </c>
      <c r="B225" s="320"/>
      <c r="C225" s="297" t="s">
        <v>137</v>
      </c>
      <c r="D225" s="457" t="s">
        <v>1215</v>
      </c>
      <c r="E225" s="297" t="s">
        <v>118</v>
      </c>
      <c r="F225" s="301"/>
      <c r="G225" s="321"/>
      <c r="H225" s="303">
        <v>24227.15</v>
      </c>
      <c r="I225" s="298">
        <f t="shared" si="9"/>
        <v>555612330</v>
      </c>
      <c r="J225" s="297" t="s">
        <v>115</v>
      </c>
      <c r="K225" s="297"/>
    </row>
    <row r="226" spans="1:11" s="313" customFormat="1">
      <c r="A226" s="418">
        <v>44285</v>
      </c>
      <c r="B226" s="320"/>
      <c r="C226" s="297" t="s">
        <v>615</v>
      </c>
      <c r="D226" s="457" t="s">
        <v>1094</v>
      </c>
      <c r="E226" s="297" t="s">
        <v>118</v>
      </c>
      <c r="F226" s="301"/>
      <c r="G226" s="321"/>
      <c r="H226" s="303">
        <v>97226.6</v>
      </c>
      <c r="I226" s="298">
        <f t="shared" si="9"/>
        <v>2229742160</v>
      </c>
      <c r="J226" s="297" t="s">
        <v>115</v>
      </c>
      <c r="K226" s="297"/>
    </row>
    <row r="227" spans="1:11" s="313" customFormat="1">
      <c r="A227" s="418">
        <v>44285</v>
      </c>
      <c r="B227" s="320"/>
      <c r="C227" s="297" t="s">
        <v>534</v>
      </c>
      <c r="D227" s="457" t="s">
        <v>1094</v>
      </c>
      <c r="E227" s="297" t="s">
        <v>118</v>
      </c>
      <c r="F227" s="301"/>
      <c r="G227" s="321"/>
      <c r="H227" s="303">
        <v>191386.05</v>
      </c>
      <c r="I227" s="298">
        <f t="shared" si="9"/>
        <v>4389143964</v>
      </c>
      <c r="J227" s="297" t="s">
        <v>115</v>
      </c>
      <c r="K227" s="297"/>
    </row>
    <row r="228" spans="1:11" s="313" customFormat="1">
      <c r="A228" s="418">
        <v>44285</v>
      </c>
      <c r="B228" s="320"/>
      <c r="C228" s="297" t="s">
        <v>316</v>
      </c>
      <c r="D228" s="457" t="s">
        <v>1064</v>
      </c>
      <c r="E228" s="297" t="s">
        <v>118</v>
      </c>
      <c r="F228" s="301"/>
      <c r="G228" s="321"/>
      <c r="H228" s="303">
        <v>570</v>
      </c>
      <c r="I228" s="298">
        <f t="shared" si="9"/>
        <v>13072071</v>
      </c>
      <c r="J228" s="297" t="s">
        <v>115</v>
      </c>
      <c r="K228" s="297"/>
    </row>
    <row r="229" spans="1:11" s="313" customFormat="1">
      <c r="A229" s="418">
        <v>44285</v>
      </c>
      <c r="B229" s="320"/>
      <c r="C229" s="297" t="s">
        <v>501</v>
      </c>
      <c r="D229" s="457" t="s">
        <v>1064</v>
      </c>
      <c r="E229" s="297" t="s">
        <v>118</v>
      </c>
      <c r="F229" s="301"/>
      <c r="G229" s="321"/>
      <c r="H229" s="303">
        <v>510</v>
      </c>
      <c r="I229" s="298">
        <f t="shared" si="9"/>
        <v>11696064</v>
      </c>
      <c r="J229" s="297" t="s">
        <v>115</v>
      </c>
      <c r="K229" s="297"/>
    </row>
    <row r="230" spans="1:11" s="313" customFormat="1">
      <c r="A230" s="418">
        <v>44285</v>
      </c>
      <c r="B230" s="320"/>
      <c r="C230" s="297" t="s">
        <v>282</v>
      </c>
      <c r="D230" s="457" t="s">
        <v>1218</v>
      </c>
      <c r="E230" s="297" t="s">
        <v>162</v>
      </c>
      <c r="F230" s="301"/>
      <c r="G230" s="321"/>
      <c r="H230" s="303">
        <v>8760</v>
      </c>
      <c r="I230" s="298">
        <f t="shared" si="9"/>
        <v>200897093</v>
      </c>
      <c r="J230" s="297" t="s">
        <v>115</v>
      </c>
      <c r="K230" s="297"/>
    </row>
    <row r="231" spans="1:11" s="313" customFormat="1">
      <c r="A231" s="418">
        <v>44285</v>
      </c>
      <c r="B231" s="320"/>
      <c r="C231" s="297" t="s">
        <v>271</v>
      </c>
      <c r="D231" s="457" t="s">
        <v>1064</v>
      </c>
      <c r="E231" s="297" t="s">
        <v>118</v>
      </c>
      <c r="F231" s="301"/>
      <c r="G231" s="321"/>
      <c r="H231" s="303">
        <v>3650</v>
      </c>
      <c r="I231" s="298">
        <f t="shared" si="9"/>
        <v>83707122</v>
      </c>
      <c r="J231" s="297" t="s">
        <v>115</v>
      </c>
      <c r="K231" s="297"/>
    </row>
    <row r="232" spans="1:11" s="313" customFormat="1">
      <c r="A232" s="418">
        <v>44285</v>
      </c>
      <c r="B232" s="320"/>
      <c r="C232" s="297" t="s">
        <v>317</v>
      </c>
      <c r="D232" s="457" t="s">
        <v>1064</v>
      </c>
      <c r="E232" s="297" t="s">
        <v>118</v>
      </c>
      <c r="F232" s="301"/>
      <c r="G232" s="321"/>
      <c r="H232" s="303">
        <v>26920.6</v>
      </c>
      <c r="I232" s="298">
        <f t="shared" si="9"/>
        <v>617382453</v>
      </c>
      <c r="J232" s="297" t="s">
        <v>115</v>
      </c>
      <c r="K232" s="297"/>
    </row>
    <row r="233" spans="1:11" s="313" customFormat="1">
      <c r="A233" s="418">
        <v>44285</v>
      </c>
      <c r="B233" s="320"/>
      <c r="C233" s="297" t="s">
        <v>675</v>
      </c>
      <c r="D233" s="457" t="s">
        <v>1064</v>
      </c>
      <c r="E233" s="297" t="s">
        <v>118</v>
      </c>
      <c r="F233" s="301"/>
      <c r="G233" s="321"/>
      <c r="H233" s="303">
        <v>34200</v>
      </c>
      <c r="I233" s="298">
        <f t="shared" si="9"/>
        <v>784324268</v>
      </c>
      <c r="J233" s="297" t="s">
        <v>115</v>
      </c>
      <c r="K233" s="297"/>
    </row>
    <row r="234" spans="1:11" s="313" customFormat="1">
      <c r="A234" s="418">
        <v>44285</v>
      </c>
      <c r="B234" s="320"/>
      <c r="C234" s="297" t="s">
        <v>556</v>
      </c>
      <c r="D234" s="457" t="s">
        <v>1064</v>
      </c>
      <c r="E234" s="297" t="s">
        <v>118</v>
      </c>
      <c r="F234" s="301"/>
      <c r="G234" s="321"/>
      <c r="H234" s="303">
        <v>15680</v>
      </c>
      <c r="I234" s="298">
        <f t="shared" si="9"/>
        <v>359596623</v>
      </c>
      <c r="J234" s="297" t="s">
        <v>115</v>
      </c>
      <c r="K234" s="297"/>
    </row>
    <row r="235" spans="1:11" s="313" customFormat="1">
      <c r="A235" s="418">
        <v>44285</v>
      </c>
      <c r="B235" s="320"/>
      <c r="C235" s="297" t="s">
        <v>556</v>
      </c>
      <c r="D235" s="457" t="s">
        <v>1218</v>
      </c>
      <c r="E235" s="297" t="s">
        <v>162</v>
      </c>
      <c r="F235" s="301"/>
      <c r="G235" s="321"/>
      <c r="H235" s="303">
        <v>22400</v>
      </c>
      <c r="I235" s="298">
        <f t="shared" si="9"/>
        <v>513709462</v>
      </c>
      <c r="J235" s="297" t="s">
        <v>115</v>
      </c>
      <c r="K235" s="297"/>
    </row>
    <row r="236" spans="1:11" s="313" customFormat="1">
      <c r="A236" s="418">
        <v>44285</v>
      </c>
      <c r="B236" s="320"/>
      <c r="C236" s="297" t="s">
        <v>555</v>
      </c>
      <c r="D236" s="457" t="s">
        <v>1064</v>
      </c>
      <c r="E236" s="297" t="s">
        <v>118</v>
      </c>
      <c r="F236" s="301"/>
      <c r="G236" s="321"/>
      <c r="H236" s="303">
        <v>21607.5</v>
      </c>
      <c r="I236" s="298">
        <f t="shared" si="9"/>
        <v>495534697</v>
      </c>
      <c r="J236" s="297" t="s">
        <v>115</v>
      </c>
      <c r="K236" s="297"/>
    </row>
    <row r="237" spans="1:11" s="313" customFormat="1">
      <c r="A237" s="418">
        <v>44285</v>
      </c>
      <c r="B237" s="320"/>
      <c r="C237" s="297" t="s">
        <v>157</v>
      </c>
      <c r="D237" s="457" t="s">
        <v>1097</v>
      </c>
      <c r="E237" s="297" t="s">
        <v>118</v>
      </c>
      <c r="F237" s="301"/>
      <c r="G237" s="321"/>
      <c r="H237" s="303">
        <v>2863.95</v>
      </c>
      <c r="I237" s="298">
        <f t="shared" si="9"/>
        <v>65680277</v>
      </c>
      <c r="J237" s="297" t="s">
        <v>115</v>
      </c>
      <c r="K237" s="297"/>
    </row>
    <row r="238" spans="1:11" s="313" customFormat="1">
      <c r="A238" s="418">
        <v>44285</v>
      </c>
      <c r="B238" s="320"/>
      <c r="C238" s="297" t="s">
        <v>223</v>
      </c>
      <c r="D238" s="457" t="s">
        <v>1097</v>
      </c>
      <c r="E238" s="297" t="s">
        <v>118</v>
      </c>
      <c r="F238" s="301"/>
      <c r="G238" s="321"/>
      <c r="H238" s="303">
        <v>2328.36</v>
      </c>
      <c r="I238" s="298">
        <f t="shared" si="9"/>
        <v>53397347</v>
      </c>
      <c r="J238" s="297" t="s">
        <v>115</v>
      </c>
      <c r="K238" s="297"/>
    </row>
    <row r="239" spans="1:11" s="313" customFormat="1">
      <c r="A239" s="418">
        <v>44285</v>
      </c>
      <c r="B239" s="320"/>
      <c r="C239" s="297" t="s">
        <v>281</v>
      </c>
      <c r="D239" s="457" t="s">
        <v>1097</v>
      </c>
      <c r="E239" s="297" t="s">
        <v>118</v>
      </c>
      <c r="F239" s="301"/>
      <c r="G239" s="321"/>
      <c r="H239" s="303">
        <v>12900</v>
      </c>
      <c r="I239" s="298">
        <f t="shared" si="9"/>
        <v>295841610</v>
      </c>
      <c r="J239" s="297" t="s">
        <v>115</v>
      </c>
      <c r="K239" s="297"/>
    </row>
    <row r="240" spans="1:11" s="313" customFormat="1">
      <c r="A240" s="418">
        <v>44285</v>
      </c>
      <c r="B240" s="320"/>
      <c r="C240" s="297" t="s">
        <v>318</v>
      </c>
      <c r="D240" s="457" t="s">
        <v>1097</v>
      </c>
      <c r="E240" s="297" t="s">
        <v>118</v>
      </c>
      <c r="F240" s="301"/>
      <c r="G240" s="321"/>
      <c r="H240" s="303">
        <v>9199.1299999999992</v>
      </c>
      <c r="I240" s="298">
        <f t="shared" si="9"/>
        <v>210967863</v>
      </c>
      <c r="J240" s="297" t="s">
        <v>115</v>
      </c>
      <c r="K240" s="297"/>
    </row>
    <row r="241" spans="1:11" s="313" customFormat="1">
      <c r="A241" s="418">
        <v>44285</v>
      </c>
      <c r="B241" s="320"/>
      <c r="C241" s="297" t="s">
        <v>158</v>
      </c>
      <c r="D241" s="457" t="s">
        <v>1097</v>
      </c>
      <c r="E241" s="297" t="s">
        <v>118</v>
      </c>
      <c r="F241" s="301"/>
      <c r="G241" s="321"/>
      <c r="H241" s="303">
        <v>125187.8</v>
      </c>
      <c r="I241" s="298">
        <f t="shared" si="9"/>
        <v>2870989170</v>
      </c>
      <c r="J241" s="297" t="s">
        <v>115</v>
      </c>
      <c r="K241" s="297"/>
    </row>
    <row r="242" spans="1:11" s="313" customFormat="1">
      <c r="A242" s="418">
        <v>44285</v>
      </c>
      <c r="B242" s="320"/>
      <c r="C242" s="297" t="s">
        <v>283</v>
      </c>
      <c r="D242" s="457" t="s">
        <v>1097</v>
      </c>
      <c r="E242" s="297" t="s">
        <v>118</v>
      </c>
      <c r="F242" s="301"/>
      <c r="G242" s="321"/>
      <c r="H242" s="303">
        <v>23721</v>
      </c>
      <c r="I242" s="298">
        <f t="shared" si="9"/>
        <v>544004560</v>
      </c>
      <c r="J242" s="297" t="s">
        <v>115</v>
      </c>
      <c r="K242" s="297"/>
    </row>
    <row r="243" spans="1:11" s="313" customFormat="1">
      <c r="A243" s="418">
        <v>44285</v>
      </c>
      <c r="B243" s="320"/>
      <c r="C243" s="297" t="s">
        <v>434</v>
      </c>
      <c r="D243" s="457" t="s">
        <v>1097</v>
      </c>
      <c r="E243" s="297" t="s">
        <v>118</v>
      </c>
      <c r="F243" s="301"/>
      <c r="G243" s="321"/>
      <c r="H243" s="303">
        <v>3544</v>
      </c>
      <c r="I243" s="298">
        <f t="shared" si="9"/>
        <v>81276176</v>
      </c>
      <c r="J243" s="297" t="s">
        <v>115</v>
      </c>
      <c r="K243" s="297"/>
    </row>
    <row r="244" spans="1:11" s="313" customFormat="1">
      <c r="A244" s="418">
        <v>44285</v>
      </c>
      <c r="B244" s="320"/>
      <c r="C244" s="297" t="s">
        <v>504</v>
      </c>
      <c r="D244" s="457" t="s">
        <v>1097</v>
      </c>
      <c r="E244" s="297" t="s">
        <v>118</v>
      </c>
      <c r="F244" s="301"/>
      <c r="G244" s="321"/>
      <c r="H244" s="303">
        <v>6585.87</v>
      </c>
      <c r="I244" s="298">
        <f t="shared" si="9"/>
        <v>151036774</v>
      </c>
      <c r="J244" s="297" t="s">
        <v>115</v>
      </c>
      <c r="K244" s="297"/>
    </row>
    <row r="245" spans="1:11" s="313" customFormat="1">
      <c r="A245" s="418">
        <v>44285</v>
      </c>
      <c r="B245" s="320"/>
      <c r="C245" s="297" t="s">
        <v>665</v>
      </c>
      <c r="D245" s="457" t="s">
        <v>1097</v>
      </c>
      <c r="E245" s="297" t="s">
        <v>118</v>
      </c>
      <c r="F245" s="301"/>
      <c r="G245" s="321"/>
      <c r="H245" s="303">
        <v>2795.58</v>
      </c>
      <c r="I245" s="298">
        <f t="shared" si="9"/>
        <v>64112317</v>
      </c>
      <c r="J245" s="297" t="s">
        <v>115</v>
      </c>
      <c r="K245" s="297"/>
    </row>
    <row r="246" spans="1:11" s="313" customFormat="1">
      <c r="A246" s="418">
        <v>44285</v>
      </c>
      <c r="B246" s="320"/>
      <c r="C246" s="297" t="s">
        <v>533</v>
      </c>
      <c r="D246" s="457" t="s">
        <v>1097</v>
      </c>
      <c r="E246" s="297" t="s">
        <v>118</v>
      </c>
      <c r="F246" s="301"/>
      <c r="G246" s="321"/>
      <c r="H246" s="303">
        <v>56150</v>
      </c>
      <c r="I246" s="298">
        <f t="shared" si="9"/>
        <v>1287713674</v>
      </c>
      <c r="J246" s="297" t="s">
        <v>115</v>
      </c>
      <c r="K246" s="297"/>
    </row>
    <row r="247" spans="1:11" s="313" customFormat="1">
      <c r="A247" s="418">
        <v>44285</v>
      </c>
      <c r="B247" s="320"/>
      <c r="C247" s="297" t="s">
        <v>360</v>
      </c>
      <c r="D247" s="457" t="s">
        <v>1097</v>
      </c>
      <c r="E247" s="297" t="s">
        <v>118</v>
      </c>
      <c r="F247" s="301"/>
      <c r="G247" s="321"/>
      <c r="H247" s="303">
        <v>3591.05</v>
      </c>
      <c r="I247" s="298">
        <f t="shared" si="9"/>
        <v>82355195</v>
      </c>
      <c r="J247" s="297" t="s">
        <v>115</v>
      </c>
      <c r="K247" s="297"/>
    </row>
    <row r="248" spans="1:11" s="313" customFormat="1">
      <c r="A248" s="418">
        <v>44285</v>
      </c>
      <c r="B248" s="320"/>
      <c r="C248" s="297" t="s">
        <v>536</v>
      </c>
      <c r="D248" s="457" t="s">
        <v>1097</v>
      </c>
      <c r="E248" s="297" t="s">
        <v>118</v>
      </c>
      <c r="F248" s="301"/>
      <c r="G248" s="321"/>
      <c r="H248" s="303">
        <v>2616</v>
      </c>
      <c r="I248" s="298">
        <f t="shared" si="9"/>
        <v>59993926</v>
      </c>
      <c r="J248" s="297" t="s">
        <v>115</v>
      </c>
      <c r="K248" s="297"/>
    </row>
    <row r="249" spans="1:11" s="313" customFormat="1">
      <c r="A249" s="418">
        <v>44285</v>
      </c>
      <c r="B249" s="320"/>
      <c r="C249" s="297" t="s">
        <v>272</v>
      </c>
      <c r="D249" s="457" t="s">
        <v>1097</v>
      </c>
      <c r="E249" s="297" t="s">
        <v>118</v>
      </c>
      <c r="F249" s="301"/>
      <c r="G249" s="321"/>
      <c r="H249" s="303">
        <v>6950</v>
      </c>
      <c r="I249" s="298">
        <f t="shared" si="9"/>
        <v>159387534</v>
      </c>
      <c r="J249" s="297" t="s">
        <v>115</v>
      </c>
      <c r="K249" s="297"/>
    </row>
    <row r="250" spans="1:11" s="313" customFormat="1">
      <c r="A250" s="418">
        <v>44285</v>
      </c>
      <c r="B250" s="320"/>
      <c r="C250" s="297" t="s">
        <v>597</v>
      </c>
      <c r="D250" s="457" t="s">
        <v>1219</v>
      </c>
      <c r="E250" s="297" t="s">
        <v>162</v>
      </c>
      <c r="F250" s="301"/>
      <c r="G250" s="321"/>
      <c r="H250" s="303">
        <v>145375.20000000001</v>
      </c>
      <c r="I250" s="298">
        <f t="shared" si="9"/>
        <v>3333956062</v>
      </c>
      <c r="J250" s="297" t="s">
        <v>115</v>
      </c>
      <c r="K250" s="297"/>
    </row>
    <row r="251" spans="1:11" s="313" customFormat="1">
      <c r="A251" s="418">
        <v>44285</v>
      </c>
      <c r="B251" s="320"/>
      <c r="C251" s="297" t="s">
        <v>451</v>
      </c>
      <c r="D251" s="457" t="s">
        <v>1219</v>
      </c>
      <c r="E251" s="297" t="s">
        <v>162</v>
      </c>
      <c r="F251" s="301"/>
      <c r="G251" s="321"/>
      <c r="H251" s="303">
        <v>76800</v>
      </c>
      <c r="I251" s="298">
        <f t="shared" si="9"/>
        <v>1761289584</v>
      </c>
      <c r="J251" s="297" t="s">
        <v>115</v>
      </c>
      <c r="K251" s="297"/>
    </row>
    <row r="252" spans="1:11" s="313" customFormat="1">
      <c r="A252" s="418">
        <v>44285</v>
      </c>
      <c r="B252" s="320"/>
      <c r="C252" s="297" t="s">
        <v>220</v>
      </c>
      <c r="D252" s="457" t="s">
        <v>728</v>
      </c>
      <c r="E252" s="297" t="s">
        <v>118</v>
      </c>
      <c r="F252" s="301"/>
      <c r="G252" s="321"/>
      <c r="H252" s="303">
        <v>6675.35</v>
      </c>
      <c r="I252" s="298">
        <f t="shared" si="9"/>
        <v>153088860</v>
      </c>
      <c r="J252" s="297" t="s">
        <v>115</v>
      </c>
      <c r="K252" s="297"/>
    </row>
    <row r="253" spans="1:11" s="313" customFormat="1">
      <c r="A253" s="418">
        <v>44285</v>
      </c>
      <c r="B253" s="320"/>
      <c r="C253" s="297" t="s">
        <v>433</v>
      </c>
      <c r="D253" s="457" t="s">
        <v>920</v>
      </c>
      <c r="E253" s="297" t="s">
        <v>162</v>
      </c>
      <c r="F253" s="301"/>
      <c r="G253" s="321"/>
      <c r="H253" s="303">
        <v>471627.91</v>
      </c>
      <c r="I253" s="298">
        <f t="shared" si="9"/>
        <v>10816058926</v>
      </c>
      <c r="J253" s="297" t="s">
        <v>115</v>
      </c>
      <c r="K253" s="297"/>
    </row>
    <row r="254" spans="1:11" s="313" customFormat="1">
      <c r="A254" s="418">
        <v>44265</v>
      </c>
      <c r="B254" s="320"/>
      <c r="C254" s="297" t="s">
        <v>727</v>
      </c>
      <c r="D254" s="457" t="s">
        <v>1097</v>
      </c>
      <c r="E254" s="297" t="s">
        <v>118</v>
      </c>
      <c r="F254" s="301"/>
      <c r="G254" s="321"/>
      <c r="H254" s="303">
        <v>49600</v>
      </c>
      <c r="I254" s="298">
        <f t="shared" si="9"/>
        <v>1137499523</v>
      </c>
      <c r="J254" s="297" t="s">
        <v>115</v>
      </c>
      <c r="K254" s="297"/>
    </row>
    <row r="255" spans="1:11" s="313" customFormat="1">
      <c r="A255" s="418">
        <v>44260</v>
      </c>
      <c r="B255" s="320"/>
      <c r="C255" s="297" t="s">
        <v>1125</v>
      </c>
      <c r="D255" s="457" t="s">
        <v>919</v>
      </c>
      <c r="E255" s="297" t="s">
        <v>162</v>
      </c>
      <c r="F255" s="301"/>
      <c r="G255" s="321"/>
      <c r="H255" s="303">
        <v>60600</v>
      </c>
      <c r="I255" s="298">
        <f t="shared" si="9"/>
        <v>1389767563</v>
      </c>
      <c r="J255" s="297" t="s">
        <v>115</v>
      </c>
      <c r="K255" s="297"/>
    </row>
    <row r="256" spans="1:11" s="313" customFormat="1">
      <c r="A256" s="418">
        <v>44260</v>
      </c>
      <c r="B256" s="320"/>
      <c r="C256" s="297" t="s">
        <v>1126</v>
      </c>
      <c r="D256" s="457" t="s">
        <v>919</v>
      </c>
      <c r="E256" s="297" t="s">
        <v>162</v>
      </c>
      <c r="F256" s="301"/>
      <c r="G256" s="321"/>
      <c r="H256" s="303">
        <v>83230</v>
      </c>
      <c r="I256" s="298">
        <f t="shared" si="9"/>
        <v>1908751720</v>
      </c>
      <c r="J256" s="297" t="s">
        <v>115</v>
      </c>
      <c r="K256" s="297"/>
    </row>
    <row r="257" spans="1:11" s="313" customFormat="1">
      <c r="A257" s="418">
        <v>44274</v>
      </c>
      <c r="B257" s="320"/>
      <c r="C257" s="297" t="s">
        <v>394</v>
      </c>
      <c r="D257" s="457" t="s">
        <v>919</v>
      </c>
      <c r="E257" s="297" t="s">
        <v>162</v>
      </c>
      <c r="F257" s="301"/>
      <c r="G257" s="321"/>
      <c r="H257" s="303">
        <v>119940</v>
      </c>
      <c r="I257" s="298">
        <f t="shared" si="9"/>
        <v>2750638968</v>
      </c>
      <c r="J257" s="297" t="s">
        <v>115</v>
      </c>
      <c r="K257" s="297"/>
    </row>
    <row r="258" spans="1:11" s="313" customFormat="1">
      <c r="A258" s="418">
        <v>44274</v>
      </c>
      <c r="B258" s="320"/>
      <c r="C258" s="297" t="s">
        <v>500</v>
      </c>
      <c r="D258" s="457" t="s">
        <v>920</v>
      </c>
      <c r="E258" s="297" t="s">
        <v>162</v>
      </c>
      <c r="F258" s="301"/>
      <c r="G258" s="321"/>
      <c r="H258" s="303">
        <v>34500</v>
      </c>
      <c r="I258" s="298">
        <f t="shared" si="9"/>
        <v>791204305</v>
      </c>
      <c r="J258" s="297" t="s">
        <v>115</v>
      </c>
      <c r="K258" s="297"/>
    </row>
    <row r="259" spans="1:11" s="313" customFormat="1">
      <c r="A259" s="418">
        <v>44274</v>
      </c>
      <c r="B259" s="320"/>
      <c r="C259" s="297" t="s">
        <v>271</v>
      </c>
      <c r="D259" s="457" t="s">
        <v>914</v>
      </c>
      <c r="E259" s="297" t="s">
        <v>162</v>
      </c>
      <c r="F259" s="301"/>
      <c r="G259" s="321"/>
      <c r="H259" s="303">
        <v>413950</v>
      </c>
      <c r="I259" s="298">
        <f t="shared" si="9"/>
        <v>9493304992</v>
      </c>
      <c r="J259" s="297" t="s">
        <v>115</v>
      </c>
      <c r="K259" s="297"/>
    </row>
    <row r="260" spans="1:11" s="313" customFormat="1">
      <c r="A260" s="418">
        <v>44274</v>
      </c>
      <c r="B260" s="320"/>
      <c r="C260" s="297" t="s">
        <v>272</v>
      </c>
      <c r="D260" s="457" t="s">
        <v>914</v>
      </c>
      <c r="E260" s="297" t="s">
        <v>162</v>
      </c>
      <c r="F260" s="301"/>
      <c r="G260" s="321"/>
      <c r="H260" s="303">
        <v>94800</v>
      </c>
      <c r="I260" s="298">
        <f t="shared" si="9"/>
        <v>2174091831</v>
      </c>
      <c r="J260" s="297" t="s">
        <v>115</v>
      </c>
      <c r="K260" s="297"/>
    </row>
    <row r="261" spans="1:11" s="313" customFormat="1">
      <c r="A261" s="418">
        <v>44274</v>
      </c>
      <c r="B261" s="320"/>
      <c r="C261" s="297" t="s">
        <v>636</v>
      </c>
      <c r="D261" s="457" t="s">
        <v>914</v>
      </c>
      <c r="E261" s="297" t="s">
        <v>162</v>
      </c>
      <c r="F261" s="301"/>
      <c r="G261" s="321"/>
      <c r="H261" s="303">
        <v>21600</v>
      </c>
      <c r="I261" s="298">
        <f t="shared" si="9"/>
        <v>495362696</v>
      </c>
      <c r="J261" s="297" t="s">
        <v>115</v>
      </c>
      <c r="K261" s="297"/>
    </row>
    <row r="262" spans="1:11" s="313" customFormat="1">
      <c r="A262" s="418">
        <v>44274</v>
      </c>
      <c r="B262" s="320"/>
      <c r="C262" s="297" t="s">
        <v>1216</v>
      </c>
      <c r="D262" s="457" t="s">
        <v>1220</v>
      </c>
      <c r="E262" s="297" t="s">
        <v>162</v>
      </c>
      <c r="F262" s="301"/>
      <c r="G262" s="321"/>
      <c r="H262" s="303">
        <v>10237.780000000001</v>
      </c>
      <c r="I262" s="298">
        <f t="shared" si="9"/>
        <v>234787699</v>
      </c>
      <c r="J262" s="297" t="s">
        <v>115</v>
      </c>
      <c r="K262" s="297"/>
    </row>
    <row r="263" spans="1:11" s="313" customFormat="1">
      <c r="A263" s="418">
        <v>44286</v>
      </c>
      <c r="B263" s="320"/>
      <c r="C263" s="297" t="s">
        <v>1062</v>
      </c>
      <c r="D263" s="457" t="s">
        <v>1218</v>
      </c>
      <c r="E263" s="297" t="s">
        <v>162</v>
      </c>
      <c r="F263" s="301"/>
      <c r="G263" s="321"/>
      <c r="H263" s="303">
        <v>870000</v>
      </c>
      <c r="I263" s="298">
        <f t="shared" si="9"/>
        <v>19952108572</v>
      </c>
      <c r="J263" s="297" t="s">
        <v>115</v>
      </c>
      <c r="K263" s="297"/>
    </row>
    <row r="264" spans="1:11" s="313" customFormat="1">
      <c r="A264" s="418">
        <v>44286</v>
      </c>
      <c r="B264" s="320"/>
      <c r="C264" s="297" t="s">
        <v>281</v>
      </c>
      <c r="D264" s="457" t="s">
        <v>1221</v>
      </c>
      <c r="E264" s="297" t="s">
        <v>162</v>
      </c>
      <c r="F264" s="301"/>
      <c r="G264" s="321"/>
      <c r="H264" s="303">
        <v>13145</v>
      </c>
      <c r="I264" s="298">
        <f t="shared" si="9"/>
        <v>301460307</v>
      </c>
      <c r="J264" s="297" t="s">
        <v>115</v>
      </c>
      <c r="K264" s="297"/>
    </row>
    <row r="265" spans="1:11" s="313" customFormat="1">
      <c r="A265" s="418">
        <v>44286</v>
      </c>
      <c r="B265" s="320"/>
      <c r="C265" s="297" t="s">
        <v>1217</v>
      </c>
      <c r="D265" s="457" t="s">
        <v>1222</v>
      </c>
      <c r="E265" s="297" t="s">
        <v>162</v>
      </c>
      <c r="F265" s="301"/>
      <c r="G265" s="321"/>
      <c r="H265" s="303">
        <v>48777.5</v>
      </c>
      <c r="I265" s="298">
        <f t="shared" si="9"/>
        <v>1118636754</v>
      </c>
      <c r="J265" s="297" t="s">
        <v>115</v>
      </c>
      <c r="K265" s="297"/>
    </row>
    <row r="266" spans="1:11" s="313" customFormat="1">
      <c r="A266" s="418">
        <v>44285</v>
      </c>
      <c r="B266" s="320"/>
      <c r="C266" s="297" t="s">
        <v>145</v>
      </c>
      <c r="D266" s="457" t="s">
        <v>1064</v>
      </c>
      <c r="E266" s="297" t="s">
        <v>97</v>
      </c>
      <c r="F266" s="301"/>
      <c r="G266" s="321"/>
      <c r="H266" s="303"/>
      <c r="I266" s="298">
        <v>41250000</v>
      </c>
      <c r="J266" s="297" t="s">
        <v>114</v>
      </c>
      <c r="K266" s="297"/>
    </row>
    <row r="267" spans="1:11" s="313" customFormat="1">
      <c r="A267" s="418">
        <v>44285</v>
      </c>
      <c r="B267" s="320"/>
      <c r="C267" s="297" t="s">
        <v>273</v>
      </c>
      <c r="D267" s="457" t="s">
        <v>1064</v>
      </c>
      <c r="E267" s="297" t="s">
        <v>97</v>
      </c>
      <c r="F267" s="301"/>
      <c r="G267" s="321"/>
      <c r="H267" s="303"/>
      <c r="I267" s="298">
        <v>21600000</v>
      </c>
      <c r="J267" s="297" t="s">
        <v>114</v>
      </c>
      <c r="K267" s="297"/>
    </row>
    <row r="268" spans="1:11" s="313" customFormat="1">
      <c r="A268" s="418">
        <v>44285</v>
      </c>
      <c r="B268" s="320"/>
      <c r="C268" s="297" t="s">
        <v>146</v>
      </c>
      <c r="D268" s="457" t="s">
        <v>1064</v>
      </c>
      <c r="E268" s="297" t="s">
        <v>97</v>
      </c>
      <c r="F268" s="301"/>
      <c r="G268" s="321"/>
      <c r="H268" s="303"/>
      <c r="I268" s="298">
        <v>302968000</v>
      </c>
      <c r="J268" s="297" t="s">
        <v>114</v>
      </c>
      <c r="K268" s="297"/>
    </row>
    <row r="269" spans="1:11" s="313" customFormat="1">
      <c r="A269" s="418">
        <v>44285</v>
      </c>
      <c r="B269" s="320"/>
      <c r="C269" s="297" t="s">
        <v>276</v>
      </c>
      <c r="D269" s="457" t="s">
        <v>1064</v>
      </c>
      <c r="E269" s="297" t="s">
        <v>97</v>
      </c>
      <c r="F269" s="301"/>
      <c r="G269" s="321"/>
      <c r="H269" s="303"/>
      <c r="I269" s="298">
        <v>102000000</v>
      </c>
      <c r="J269" s="297" t="s">
        <v>114</v>
      </c>
      <c r="K269" s="297"/>
    </row>
    <row r="270" spans="1:11" s="313" customFormat="1">
      <c r="A270" s="418">
        <v>44285</v>
      </c>
      <c r="B270" s="320"/>
      <c r="C270" s="297" t="s">
        <v>358</v>
      </c>
      <c r="D270" s="457" t="s">
        <v>1064</v>
      </c>
      <c r="E270" s="297" t="s">
        <v>97</v>
      </c>
      <c r="F270" s="301"/>
      <c r="G270" s="321"/>
      <c r="H270" s="303"/>
      <c r="I270" s="298">
        <v>98000000</v>
      </c>
      <c r="J270" s="297" t="s">
        <v>114</v>
      </c>
      <c r="K270" s="297"/>
    </row>
    <row r="271" spans="1:11" s="313" customFormat="1">
      <c r="A271" s="418">
        <v>44285</v>
      </c>
      <c r="B271" s="320"/>
      <c r="C271" s="297" t="s">
        <v>147</v>
      </c>
      <c r="D271" s="457" t="s">
        <v>1064</v>
      </c>
      <c r="E271" s="297" t="s">
        <v>97</v>
      </c>
      <c r="F271" s="301"/>
      <c r="G271" s="321"/>
      <c r="H271" s="303"/>
      <c r="I271" s="298">
        <v>17824500</v>
      </c>
      <c r="J271" s="297" t="s">
        <v>114</v>
      </c>
      <c r="K271" s="297"/>
    </row>
    <row r="272" spans="1:11" s="313" customFormat="1">
      <c r="A272" s="418">
        <v>44285</v>
      </c>
      <c r="B272" s="320"/>
      <c r="C272" s="297" t="s">
        <v>545</v>
      </c>
      <c r="D272" s="457" t="s">
        <v>1064</v>
      </c>
      <c r="E272" s="297" t="s">
        <v>97</v>
      </c>
      <c r="F272" s="301"/>
      <c r="G272" s="321"/>
      <c r="H272" s="303"/>
      <c r="I272" s="298">
        <v>36000000</v>
      </c>
      <c r="J272" s="297" t="s">
        <v>114</v>
      </c>
      <c r="K272" s="297"/>
    </row>
    <row r="273" spans="1:11" s="313" customFormat="1">
      <c r="A273" s="418">
        <v>44285</v>
      </c>
      <c r="B273" s="320"/>
      <c r="C273" s="297" t="s">
        <v>148</v>
      </c>
      <c r="D273" s="457" t="s">
        <v>1064</v>
      </c>
      <c r="E273" s="297" t="s">
        <v>97</v>
      </c>
      <c r="F273" s="301"/>
      <c r="G273" s="321"/>
      <c r="H273" s="303"/>
      <c r="I273" s="298">
        <v>68255000</v>
      </c>
      <c r="J273" s="297" t="s">
        <v>114</v>
      </c>
      <c r="K273" s="297"/>
    </row>
    <row r="274" spans="1:11" s="313" customFormat="1">
      <c r="A274" s="418">
        <v>44285</v>
      </c>
      <c r="B274" s="320"/>
      <c r="C274" s="297" t="s">
        <v>319</v>
      </c>
      <c r="D274" s="457" t="s">
        <v>1064</v>
      </c>
      <c r="E274" s="297" t="s">
        <v>97</v>
      </c>
      <c r="F274" s="301"/>
      <c r="G274" s="321"/>
      <c r="H274" s="303"/>
      <c r="I274" s="298">
        <v>23598000</v>
      </c>
      <c r="J274" s="297" t="s">
        <v>114</v>
      </c>
      <c r="K274" s="297"/>
    </row>
    <row r="275" spans="1:11" s="313" customFormat="1">
      <c r="A275" s="418">
        <v>44285</v>
      </c>
      <c r="B275" s="320"/>
      <c r="C275" s="297" t="s">
        <v>278</v>
      </c>
      <c r="D275" s="457" t="s">
        <v>1064</v>
      </c>
      <c r="E275" s="297" t="s">
        <v>97</v>
      </c>
      <c r="F275" s="301"/>
      <c r="G275" s="321"/>
      <c r="H275" s="303"/>
      <c r="I275" s="298">
        <v>1297150000</v>
      </c>
      <c r="J275" s="297" t="s">
        <v>114</v>
      </c>
      <c r="K275" s="297"/>
    </row>
    <row r="276" spans="1:11" s="313" customFormat="1">
      <c r="A276" s="418">
        <v>44285</v>
      </c>
      <c r="B276" s="320"/>
      <c r="C276" s="297" t="s">
        <v>351</v>
      </c>
      <c r="D276" s="457" t="s">
        <v>1064</v>
      </c>
      <c r="E276" s="297" t="s">
        <v>97</v>
      </c>
      <c r="F276" s="301"/>
      <c r="G276" s="321"/>
      <c r="H276" s="303"/>
      <c r="I276" s="298">
        <v>9596000</v>
      </c>
      <c r="J276" s="297" t="s">
        <v>114</v>
      </c>
      <c r="K276" s="297"/>
    </row>
    <row r="277" spans="1:11" s="313" customFormat="1">
      <c r="A277" s="418">
        <v>44285</v>
      </c>
      <c r="B277" s="320"/>
      <c r="C277" s="297" t="s">
        <v>506</v>
      </c>
      <c r="D277" s="457" t="s">
        <v>1064</v>
      </c>
      <c r="E277" s="297" t="s">
        <v>97</v>
      </c>
      <c r="F277" s="301"/>
      <c r="G277" s="321"/>
      <c r="H277" s="303"/>
      <c r="I277" s="298">
        <v>30420000</v>
      </c>
      <c r="J277" s="297" t="s">
        <v>114</v>
      </c>
      <c r="K277" s="297"/>
    </row>
    <row r="278" spans="1:11" s="313" customFormat="1">
      <c r="A278" s="418">
        <v>44285</v>
      </c>
      <c r="B278" s="320"/>
      <c r="C278" s="297" t="s">
        <v>610</v>
      </c>
      <c r="D278" s="457" t="s">
        <v>1064</v>
      </c>
      <c r="E278" s="297" t="s">
        <v>97</v>
      </c>
      <c r="F278" s="301"/>
      <c r="G278" s="321"/>
      <c r="H278" s="303"/>
      <c r="I278" s="298">
        <v>6400000</v>
      </c>
      <c r="J278" s="297" t="s">
        <v>114</v>
      </c>
      <c r="K278" s="297"/>
    </row>
    <row r="279" spans="1:11" s="313" customFormat="1">
      <c r="A279" s="418">
        <v>44285</v>
      </c>
      <c r="B279" s="320"/>
      <c r="C279" s="297" t="s">
        <v>676</v>
      </c>
      <c r="D279" s="457" t="s">
        <v>1064</v>
      </c>
      <c r="E279" s="297" t="s">
        <v>97</v>
      </c>
      <c r="F279" s="301"/>
      <c r="G279" s="321"/>
      <c r="H279" s="303"/>
      <c r="I279" s="298">
        <v>22989200</v>
      </c>
      <c r="J279" s="297" t="s">
        <v>114</v>
      </c>
      <c r="K279" s="297"/>
    </row>
    <row r="280" spans="1:11" s="313" customFormat="1">
      <c r="A280" s="418">
        <v>44285</v>
      </c>
      <c r="B280" s="320"/>
      <c r="C280" s="297" t="s">
        <v>700</v>
      </c>
      <c r="D280" s="457" t="s">
        <v>1064</v>
      </c>
      <c r="E280" s="297" t="s">
        <v>97</v>
      </c>
      <c r="F280" s="301"/>
      <c r="G280" s="321"/>
      <c r="H280" s="303"/>
      <c r="I280" s="298">
        <v>39660000</v>
      </c>
      <c r="J280" s="297" t="s">
        <v>114</v>
      </c>
      <c r="K280" s="297"/>
    </row>
    <row r="281" spans="1:11" s="313" customFormat="1">
      <c r="A281" s="418">
        <v>44285</v>
      </c>
      <c r="B281" s="320"/>
      <c r="C281" s="297" t="s">
        <v>149</v>
      </c>
      <c r="D281" s="457" t="s">
        <v>1097</v>
      </c>
      <c r="E281" s="297" t="s">
        <v>97</v>
      </c>
      <c r="F281" s="301"/>
      <c r="G281" s="321"/>
      <c r="H281" s="303"/>
      <c r="I281" s="298">
        <v>15958000</v>
      </c>
      <c r="J281" s="297" t="s">
        <v>114</v>
      </c>
      <c r="K281" s="297"/>
    </row>
    <row r="282" spans="1:11" s="313" customFormat="1">
      <c r="A282" s="418">
        <v>44285</v>
      </c>
      <c r="B282" s="320"/>
      <c r="C282" s="297" t="s">
        <v>197</v>
      </c>
      <c r="D282" s="457" t="s">
        <v>1097</v>
      </c>
      <c r="E282" s="297" t="s">
        <v>97</v>
      </c>
      <c r="F282" s="301"/>
      <c r="G282" s="321"/>
      <c r="H282" s="303"/>
      <c r="I282" s="298">
        <v>18110000</v>
      </c>
      <c r="J282" s="297" t="s">
        <v>114</v>
      </c>
      <c r="K282" s="297"/>
    </row>
    <row r="283" spans="1:11" s="313" customFormat="1">
      <c r="A283" s="418">
        <v>44285</v>
      </c>
      <c r="B283" s="320"/>
      <c r="C283" s="297" t="s">
        <v>150</v>
      </c>
      <c r="D283" s="457" t="s">
        <v>1097</v>
      </c>
      <c r="E283" s="297" t="s">
        <v>97</v>
      </c>
      <c r="F283" s="301"/>
      <c r="G283" s="321"/>
      <c r="H283" s="303"/>
      <c r="I283" s="298">
        <v>146330636</v>
      </c>
      <c r="J283" s="297" t="s">
        <v>114</v>
      </c>
      <c r="K283" s="297"/>
    </row>
    <row r="284" spans="1:11" s="313" customFormat="1">
      <c r="A284" s="418">
        <v>44285</v>
      </c>
      <c r="B284" s="320"/>
      <c r="C284" s="297" t="s">
        <v>455</v>
      </c>
      <c r="D284" s="457" t="s">
        <v>1097</v>
      </c>
      <c r="E284" s="297" t="s">
        <v>97</v>
      </c>
      <c r="F284" s="301"/>
      <c r="G284" s="321"/>
      <c r="H284" s="303"/>
      <c r="I284" s="298">
        <v>256280880</v>
      </c>
      <c r="J284" s="297" t="s">
        <v>114</v>
      </c>
      <c r="K284" s="297"/>
    </row>
    <row r="285" spans="1:11" s="313" customFormat="1">
      <c r="A285" s="418">
        <v>44285</v>
      </c>
      <c r="B285" s="320"/>
      <c r="C285" s="297" t="s">
        <v>456</v>
      </c>
      <c r="D285" s="457" t="s">
        <v>1097</v>
      </c>
      <c r="E285" s="297" t="s">
        <v>97</v>
      </c>
      <c r="F285" s="301"/>
      <c r="G285" s="321"/>
      <c r="H285" s="303"/>
      <c r="I285" s="298">
        <v>9756000</v>
      </c>
      <c r="J285" s="297" t="s">
        <v>114</v>
      </c>
      <c r="K285" s="297"/>
    </row>
    <row r="286" spans="1:11" s="313" customFormat="1">
      <c r="A286" s="418">
        <v>44285</v>
      </c>
      <c r="B286" s="320"/>
      <c r="C286" s="297" t="s">
        <v>638</v>
      </c>
      <c r="D286" s="457" t="s">
        <v>1097</v>
      </c>
      <c r="E286" s="297" t="s">
        <v>97</v>
      </c>
      <c r="F286" s="301"/>
      <c r="G286" s="321"/>
      <c r="H286" s="303"/>
      <c r="I286" s="298">
        <v>378247140</v>
      </c>
      <c r="J286" s="297" t="s">
        <v>114</v>
      </c>
      <c r="K286" s="297"/>
    </row>
    <row r="287" spans="1:11" s="313" customFormat="1">
      <c r="A287" s="418">
        <v>44285</v>
      </c>
      <c r="B287" s="320"/>
      <c r="C287" s="297" t="s">
        <v>530</v>
      </c>
      <c r="D287" s="457" t="s">
        <v>1097</v>
      </c>
      <c r="E287" s="297" t="s">
        <v>97</v>
      </c>
      <c r="F287" s="301"/>
      <c r="G287" s="321"/>
      <c r="H287" s="303"/>
      <c r="I287" s="298">
        <v>33000000</v>
      </c>
      <c r="J287" s="297" t="s">
        <v>114</v>
      </c>
      <c r="K287" s="297"/>
    </row>
    <row r="288" spans="1:11" s="313" customFormat="1">
      <c r="A288" s="418">
        <v>44285</v>
      </c>
      <c r="B288" s="320"/>
      <c r="C288" s="297" t="s">
        <v>445</v>
      </c>
      <c r="D288" s="457" t="s">
        <v>1097</v>
      </c>
      <c r="E288" s="297" t="s">
        <v>97</v>
      </c>
      <c r="F288" s="301"/>
      <c r="G288" s="321"/>
      <c r="H288" s="303"/>
      <c r="I288" s="298">
        <v>54754000</v>
      </c>
      <c r="J288" s="297" t="s">
        <v>114</v>
      </c>
      <c r="K288" s="297"/>
    </row>
    <row r="289" spans="1:11" s="313" customFormat="1">
      <c r="A289" s="418">
        <v>44285</v>
      </c>
      <c r="B289" s="320"/>
      <c r="C289" s="297" t="s">
        <v>598</v>
      </c>
      <c r="D289" s="457" t="s">
        <v>1097</v>
      </c>
      <c r="E289" s="297" t="s">
        <v>97</v>
      </c>
      <c r="F289" s="301"/>
      <c r="G289" s="321"/>
      <c r="H289" s="303"/>
      <c r="I289" s="298">
        <v>2880000</v>
      </c>
      <c r="J289" s="297" t="s">
        <v>114</v>
      </c>
      <c r="K289" s="297"/>
    </row>
    <row r="290" spans="1:11" s="313" customFormat="1">
      <c r="A290" s="418">
        <v>44285</v>
      </c>
      <c r="B290" s="320"/>
      <c r="C290" s="297" t="s">
        <v>557</v>
      </c>
      <c r="D290" s="457" t="s">
        <v>1097</v>
      </c>
      <c r="E290" s="297" t="s">
        <v>97</v>
      </c>
      <c r="F290" s="301"/>
      <c r="G290" s="321"/>
      <c r="H290" s="303"/>
      <c r="I290" s="298">
        <v>43000000</v>
      </c>
      <c r="J290" s="297" t="s">
        <v>114</v>
      </c>
      <c r="K290" s="297"/>
    </row>
    <row r="291" spans="1:11" s="313" customFormat="1">
      <c r="A291" s="418">
        <v>44285</v>
      </c>
      <c r="B291" s="320"/>
      <c r="C291" s="297" t="s">
        <v>599</v>
      </c>
      <c r="D291" s="457" t="s">
        <v>1097</v>
      </c>
      <c r="E291" s="297" t="s">
        <v>97</v>
      </c>
      <c r="F291" s="301"/>
      <c r="G291" s="321"/>
      <c r="H291" s="303"/>
      <c r="I291" s="298">
        <v>5807100</v>
      </c>
      <c r="J291" s="297" t="s">
        <v>114</v>
      </c>
      <c r="K291" s="297"/>
    </row>
    <row r="292" spans="1:11" s="313" customFormat="1">
      <c r="A292" s="418">
        <v>44285</v>
      </c>
      <c r="B292" s="320"/>
      <c r="C292" s="297" t="s">
        <v>600</v>
      </c>
      <c r="D292" s="457" t="s">
        <v>1097</v>
      </c>
      <c r="E292" s="297" t="s">
        <v>97</v>
      </c>
      <c r="F292" s="301"/>
      <c r="G292" s="321"/>
      <c r="H292" s="303"/>
      <c r="I292" s="298">
        <v>223700000</v>
      </c>
      <c r="J292" s="297" t="s">
        <v>114</v>
      </c>
      <c r="K292" s="297"/>
    </row>
    <row r="293" spans="1:11" s="313" customFormat="1">
      <c r="A293" s="418">
        <v>44285</v>
      </c>
      <c r="B293" s="320"/>
      <c r="C293" s="297" t="s">
        <v>602</v>
      </c>
      <c r="D293" s="457" t="s">
        <v>1097</v>
      </c>
      <c r="E293" s="297" t="s">
        <v>97</v>
      </c>
      <c r="F293" s="301"/>
      <c r="G293" s="321"/>
      <c r="H293" s="303"/>
      <c r="I293" s="298">
        <v>124674200</v>
      </c>
      <c r="J293" s="297" t="s">
        <v>114</v>
      </c>
      <c r="K293" s="297"/>
    </row>
    <row r="294" spans="1:11" s="313" customFormat="1">
      <c r="A294" s="418">
        <v>44285</v>
      </c>
      <c r="B294" s="320"/>
      <c r="C294" s="297" t="s">
        <v>627</v>
      </c>
      <c r="D294" s="457" t="s">
        <v>1097</v>
      </c>
      <c r="E294" s="297" t="s">
        <v>97</v>
      </c>
      <c r="F294" s="301"/>
      <c r="G294" s="321"/>
      <c r="H294" s="303"/>
      <c r="I294" s="298">
        <v>102410190</v>
      </c>
      <c r="J294" s="297" t="s">
        <v>114</v>
      </c>
      <c r="K294" s="297"/>
    </row>
    <row r="295" spans="1:11" s="313" customFormat="1">
      <c r="A295" s="418">
        <v>44285</v>
      </c>
      <c r="B295" s="320"/>
      <c r="C295" s="297" t="s">
        <v>1223</v>
      </c>
      <c r="D295" s="457" t="s">
        <v>1097</v>
      </c>
      <c r="E295" s="297" t="s">
        <v>97</v>
      </c>
      <c r="F295" s="301"/>
      <c r="G295" s="321"/>
      <c r="H295" s="303"/>
      <c r="I295" s="298">
        <v>84850000</v>
      </c>
      <c r="J295" s="297" t="s">
        <v>114</v>
      </c>
      <c r="K295" s="297"/>
    </row>
    <row r="296" spans="1:11" s="313" customFormat="1">
      <c r="A296" s="418">
        <v>44265</v>
      </c>
      <c r="B296" s="320"/>
      <c r="C296" s="297" t="s">
        <v>545</v>
      </c>
      <c r="D296" s="457" t="s">
        <v>1124</v>
      </c>
      <c r="E296" s="297" t="s">
        <v>97</v>
      </c>
      <c r="F296" s="301"/>
      <c r="G296" s="321"/>
      <c r="H296" s="303"/>
      <c r="I296" s="298">
        <v>34000000</v>
      </c>
      <c r="J296" s="297" t="s">
        <v>114</v>
      </c>
      <c r="K296" s="297"/>
    </row>
    <row r="297" spans="1:11" s="313" customFormat="1">
      <c r="A297" s="418">
        <v>44285</v>
      </c>
      <c r="B297" s="320"/>
      <c r="C297" s="297" t="s">
        <v>545</v>
      </c>
      <c r="D297" s="457" t="s">
        <v>1224</v>
      </c>
      <c r="E297" s="297" t="s">
        <v>97</v>
      </c>
      <c r="F297" s="301"/>
      <c r="G297" s="321"/>
      <c r="H297" s="303"/>
      <c r="I297" s="298">
        <v>34000000</v>
      </c>
      <c r="J297" s="297" t="s">
        <v>114</v>
      </c>
      <c r="K297" s="297"/>
    </row>
    <row r="298" spans="1:11" s="313" customFormat="1">
      <c r="A298" s="418">
        <v>44265</v>
      </c>
      <c r="B298" s="320"/>
      <c r="C298" s="297" t="s">
        <v>270</v>
      </c>
      <c r="D298" s="457" t="s">
        <v>1225</v>
      </c>
      <c r="E298" s="297" t="s">
        <v>97</v>
      </c>
      <c r="F298" s="301"/>
      <c r="G298" s="321"/>
      <c r="H298" s="303"/>
      <c r="I298" s="298">
        <v>69000000</v>
      </c>
      <c r="J298" s="297" t="s">
        <v>114</v>
      </c>
      <c r="K298" s="297"/>
    </row>
    <row r="299" spans="1:11" s="313" customFormat="1">
      <c r="A299" s="418">
        <v>44285</v>
      </c>
      <c r="B299" s="320"/>
      <c r="C299" s="297" t="s">
        <v>923</v>
      </c>
      <c r="D299" s="457"/>
      <c r="E299" s="297" t="s">
        <v>97</v>
      </c>
      <c r="F299" s="301"/>
      <c r="G299" s="321"/>
      <c r="H299" s="303"/>
      <c r="I299" s="298">
        <v>668108700</v>
      </c>
      <c r="J299" s="297" t="s">
        <v>114</v>
      </c>
      <c r="K299" s="297"/>
    </row>
    <row r="300" spans="1:11" s="313" customFormat="1">
      <c r="A300" s="418">
        <v>44285</v>
      </c>
      <c r="B300" s="320"/>
      <c r="C300" s="297" t="s">
        <v>270</v>
      </c>
      <c r="D300" s="457" t="s">
        <v>1226</v>
      </c>
      <c r="E300" s="297" t="s">
        <v>162</v>
      </c>
      <c r="F300" s="301"/>
      <c r="G300" s="321"/>
      <c r="H300" s="303"/>
      <c r="I300" s="298">
        <v>5540000000</v>
      </c>
      <c r="J300" s="297" t="s">
        <v>114</v>
      </c>
      <c r="K300" s="297"/>
    </row>
  </sheetData>
  <autoFilter ref="A4:K300"/>
  <phoneticPr fontId="4" type="noConversion"/>
  <pageMargins left="0.7" right="0.7" top="0.75" bottom="0.75" header="0.3" footer="0.3"/>
  <pageSetup orientation="portrait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01"/>
  <sheetViews>
    <sheetView zoomScale="80" zoomScaleNormal="80" workbookViewId="0">
      <selection activeCell="D62" sqref="D62"/>
    </sheetView>
  </sheetViews>
  <sheetFormatPr defaultColWidth="9.140625" defaultRowHeight="15"/>
  <cols>
    <col min="1" max="1" width="11.42578125" style="244" bestFit="1" customWidth="1"/>
    <col min="2" max="2" width="9" style="244" customWidth="1"/>
    <col min="3" max="3" width="69.5703125" style="244" customWidth="1"/>
    <col min="4" max="4" width="80.28515625" style="244" customWidth="1"/>
    <col min="5" max="5" width="23.42578125" style="244" customWidth="1"/>
    <col min="6" max="6" width="43.5703125" style="244" customWidth="1"/>
    <col min="7" max="7" width="20.140625" style="244" customWidth="1"/>
    <col min="8" max="9" width="27.85546875" style="244" customWidth="1"/>
    <col min="10" max="10" width="9.140625" style="244" bestFit="1" customWidth="1"/>
    <col min="11" max="11" width="20.42578125" style="244" bestFit="1" customWidth="1"/>
    <col min="12" max="12" width="12.28515625" style="244" bestFit="1" customWidth="1"/>
    <col min="13" max="16384" width="9.140625" style="244"/>
  </cols>
  <sheetData>
    <row r="1" spans="1:11" s="299" customFormat="1"/>
    <row r="2" spans="1:11" s="299" customFormat="1">
      <c r="I2" s="299">
        <v>22963.330052813562</v>
      </c>
      <c r="K2" s="299">
        <v>22960.257789549716</v>
      </c>
    </row>
    <row r="3" spans="1:11" s="299" customFormat="1" ht="38.25">
      <c r="A3" s="399" t="s">
        <v>198</v>
      </c>
      <c r="B3" s="400" t="s">
        <v>427</v>
      </c>
      <c r="C3" s="401" t="s">
        <v>129</v>
      </c>
      <c r="D3" s="401" t="s">
        <v>109</v>
      </c>
      <c r="E3" s="401" t="s">
        <v>126</v>
      </c>
      <c r="F3" s="402" t="s">
        <v>110</v>
      </c>
      <c r="G3" s="402" t="s">
        <v>111</v>
      </c>
      <c r="H3" s="401" t="s">
        <v>112</v>
      </c>
      <c r="I3" s="403" t="s">
        <v>113</v>
      </c>
      <c r="J3" s="402" t="s">
        <v>429</v>
      </c>
      <c r="K3" s="402" t="s">
        <v>428</v>
      </c>
    </row>
    <row r="4" spans="1:11" s="299" customFormat="1">
      <c r="A4" s="404"/>
      <c r="B4" s="404"/>
      <c r="C4" s="405"/>
      <c r="D4" s="405"/>
      <c r="E4" s="405"/>
      <c r="F4" s="461">
        <f>+SUBTOTAL(9,F5:F59795)</f>
        <v>0</v>
      </c>
      <c r="G4" s="462">
        <f>+SUBTOTAL(9,G5:G59795)</f>
        <v>0</v>
      </c>
      <c r="H4" s="462">
        <f>+SUBTOTAL(9,H5:H59795)</f>
        <v>0</v>
      </c>
      <c r="I4" s="406">
        <f>+SUBTOTAL(9,I5:I59795)</f>
        <v>4580000</v>
      </c>
      <c r="J4" s="406"/>
      <c r="K4" s="406"/>
    </row>
    <row r="5" spans="1:11" s="313" customFormat="1" hidden="1">
      <c r="A5" s="418">
        <v>44301</v>
      </c>
      <c r="B5" s="320"/>
      <c r="C5" s="297" t="s">
        <v>502</v>
      </c>
      <c r="D5" s="297" t="s">
        <v>1077</v>
      </c>
      <c r="E5" s="463" t="s">
        <v>117</v>
      </c>
      <c r="F5" s="301">
        <v>90965.729999997202</v>
      </c>
      <c r="G5" s="321">
        <f t="shared" ref="G5:G14" si="0">+ROUND(F5*$I$2,0)</f>
        <v>2088876081</v>
      </c>
      <c r="H5" s="303"/>
      <c r="I5" s="303"/>
      <c r="J5" s="297" t="s">
        <v>115</v>
      </c>
      <c r="K5" s="297"/>
    </row>
    <row r="6" spans="1:11" s="313" customFormat="1" hidden="1">
      <c r="A6" s="418">
        <v>44314</v>
      </c>
      <c r="B6" s="320"/>
      <c r="C6" s="297" t="s">
        <v>502</v>
      </c>
      <c r="D6" s="297" t="s">
        <v>1131</v>
      </c>
      <c r="E6" s="463" t="s">
        <v>117</v>
      </c>
      <c r="F6" s="301">
        <v>146039.13</v>
      </c>
      <c r="G6" s="321">
        <f t="shared" si="0"/>
        <v>3353544743</v>
      </c>
      <c r="H6" s="303"/>
      <c r="I6" s="303"/>
      <c r="J6" s="297" t="s">
        <v>115</v>
      </c>
      <c r="K6" s="297"/>
    </row>
    <row r="7" spans="1:11" s="313" customFormat="1" hidden="1">
      <c r="A7" s="418">
        <v>44306</v>
      </c>
      <c r="B7" s="320"/>
      <c r="C7" s="297" t="s">
        <v>128</v>
      </c>
      <c r="D7" s="297" t="s">
        <v>1131</v>
      </c>
      <c r="E7" s="463" t="s">
        <v>117</v>
      </c>
      <c r="F7" s="301">
        <v>1532896</v>
      </c>
      <c r="G7" s="321">
        <f t="shared" si="0"/>
        <v>35200396785</v>
      </c>
      <c r="H7" s="303"/>
      <c r="I7" s="303"/>
      <c r="J7" s="297" t="s">
        <v>115</v>
      </c>
      <c r="K7" s="297"/>
    </row>
    <row r="8" spans="1:11" s="313" customFormat="1" hidden="1">
      <c r="A8" s="418">
        <v>44306</v>
      </c>
      <c r="B8" s="320"/>
      <c r="C8" s="297" t="s">
        <v>127</v>
      </c>
      <c r="D8" s="297" t="s">
        <v>1131</v>
      </c>
      <c r="E8" s="463" t="s">
        <v>117</v>
      </c>
      <c r="F8" s="301">
        <v>3299756.2</v>
      </c>
      <c r="G8" s="321">
        <f t="shared" si="0"/>
        <v>75773390714</v>
      </c>
      <c r="H8" s="303"/>
      <c r="I8" s="303"/>
      <c r="J8" s="297" t="s">
        <v>115</v>
      </c>
      <c r="K8" s="297"/>
    </row>
    <row r="9" spans="1:11" s="313" customFormat="1" hidden="1">
      <c r="A9" s="418">
        <v>44314</v>
      </c>
      <c r="B9" s="320"/>
      <c r="C9" s="297" t="s">
        <v>503</v>
      </c>
      <c r="D9" s="297" t="s">
        <v>1131</v>
      </c>
      <c r="E9" s="463" t="s">
        <v>117</v>
      </c>
      <c r="F9" s="301">
        <v>340057.13</v>
      </c>
      <c r="G9" s="321">
        <f t="shared" si="0"/>
        <v>7808844113</v>
      </c>
      <c r="H9" s="303"/>
      <c r="I9" s="303"/>
      <c r="J9" s="297" t="s">
        <v>115</v>
      </c>
      <c r="K9" s="297"/>
    </row>
    <row r="10" spans="1:11" s="313" customFormat="1" hidden="1">
      <c r="A10" s="418">
        <v>44309</v>
      </c>
      <c r="B10" s="320"/>
      <c r="C10" s="297" t="s">
        <v>667</v>
      </c>
      <c r="D10" s="297" t="s">
        <v>1131</v>
      </c>
      <c r="E10" s="463" t="s">
        <v>117</v>
      </c>
      <c r="F10" s="301">
        <v>986182.73</v>
      </c>
      <c r="G10" s="321">
        <f t="shared" si="0"/>
        <v>22646039521</v>
      </c>
      <c r="H10" s="303"/>
      <c r="I10" s="303"/>
      <c r="J10" s="297" t="s">
        <v>115</v>
      </c>
      <c r="K10" s="297"/>
    </row>
    <row r="11" spans="1:11" s="313" customFormat="1" hidden="1">
      <c r="A11" s="418">
        <v>44305</v>
      </c>
      <c r="B11" s="320"/>
      <c r="C11" s="297" t="s">
        <v>639</v>
      </c>
      <c r="D11" s="297" t="s">
        <v>1131</v>
      </c>
      <c r="E11" s="463" t="s">
        <v>117</v>
      </c>
      <c r="F11" s="301">
        <v>129287.73</v>
      </c>
      <c r="G11" s="321">
        <f t="shared" si="0"/>
        <v>2968876816</v>
      </c>
      <c r="H11" s="303"/>
      <c r="I11" s="303"/>
      <c r="J11" s="297" t="s">
        <v>115</v>
      </c>
      <c r="K11" s="297"/>
    </row>
    <row r="12" spans="1:11" s="313" customFormat="1" hidden="1">
      <c r="A12" s="418">
        <v>44306</v>
      </c>
      <c r="B12" s="320"/>
      <c r="C12" s="297" t="s">
        <v>933</v>
      </c>
      <c r="D12" s="297" t="s">
        <v>1131</v>
      </c>
      <c r="E12" s="463" t="s">
        <v>117</v>
      </c>
      <c r="F12" s="301">
        <v>189538.73</v>
      </c>
      <c r="G12" s="321">
        <f t="shared" si="0"/>
        <v>4352440415</v>
      </c>
      <c r="H12" s="303"/>
      <c r="I12" s="303"/>
      <c r="J12" s="297" t="s">
        <v>115</v>
      </c>
      <c r="K12" s="297"/>
    </row>
    <row r="13" spans="1:11" s="313" customFormat="1" hidden="1">
      <c r="A13" s="418">
        <v>44306</v>
      </c>
      <c r="B13" s="320"/>
      <c r="C13" s="297" t="s">
        <v>686</v>
      </c>
      <c r="D13" s="297" t="s">
        <v>1131</v>
      </c>
      <c r="E13" s="463" t="s">
        <v>117</v>
      </c>
      <c r="F13" s="301">
        <v>192417.73</v>
      </c>
      <c r="G13" s="321">
        <f t="shared" si="0"/>
        <v>4418551842</v>
      </c>
      <c r="H13" s="303"/>
      <c r="I13" s="303"/>
      <c r="J13" s="297" t="s">
        <v>115</v>
      </c>
      <c r="K13" s="297"/>
    </row>
    <row r="14" spans="1:11" s="313" customFormat="1" hidden="1">
      <c r="A14" s="418">
        <v>44306</v>
      </c>
      <c r="B14" s="320"/>
      <c r="C14" s="297" t="s">
        <v>703</v>
      </c>
      <c r="D14" s="297" t="s">
        <v>1131</v>
      </c>
      <c r="E14" s="463" t="s">
        <v>117</v>
      </c>
      <c r="F14" s="301">
        <v>99404.73</v>
      </c>
      <c r="G14" s="321">
        <f t="shared" si="0"/>
        <v>2282663624</v>
      </c>
      <c r="H14" s="303"/>
      <c r="I14" s="303"/>
      <c r="J14" s="297" t="s">
        <v>115</v>
      </c>
      <c r="K14" s="297"/>
    </row>
    <row r="15" spans="1:11" s="313" customFormat="1" hidden="1">
      <c r="A15" s="418">
        <v>44308</v>
      </c>
      <c r="B15" s="320"/>
      <c r="C15" s="297" t="s">
        <v>616</v>
      </c>
      <c r="D15" s="297" t="s">
        <v>1131</v>
      </c>
      <c r="E15" s="463" t="s">
        <v>96</v>
      </c>
      <c r="F15" s="301"/>
      <c r="G15" s="321">
        <v>660720000</v>
      </c>
      <c r="H15" s="303"/>
      <c r="I15" s="303"/>
      <c r="J15" s="297" t="s">
        <v>114</v>
      </c>
      <c r="K15" s="297"/>
    </row>
    <row r="16" spans="1:11" s="313" customFormat="1" hidden="1">
      <c r="A16" s="418">
        <v>44315</v>
      </c>
      <c r="B16" s="320"/>
      <c r="C16" s="297" t="s">
        <v>463</v>
      </c>
      <c r="D16" s="297" t="s">
        <v>1131</v>
      </c>
      <c r="E16" s="463" t="s">
        <v>117</v>
      </c>
      <c r="F16" s="301">
        <v>248988.33</v>
      </c>
      <c r="G16" s="321">
        <f>+ROUND(F16*$I$2,0)</f>
        <v>5717601201</v>
      </c>
      <c r="H16" s="303"/>
      <c r="I16" s="303"/>
      <c r="J16" s="297" t="s">
        <v>115</v>
      </c>
      <c r="K16" s="297"/>
    </row>
    <row r="17" spans="1:11" s="313" customFormat="1" hidden="1">
      <c r="A17" s="418">
        <v>44287</v>
      </c>
      <c r="B17" s="320"/>
      <c r="C17" s="297" t="s">
        <v>494</v>
      </c>
      <c r="D17" s="297" t="s">
        <v>1131</v>
      </c>
      <c r="E17" s="463" t="s">
        <v>117</v>
      </c>
      <c r="F17" s="301">
        <v>2134242.13</v>
      </c>
      <c r="G17" s="321">
        <f>+ROUND(F17*$I$2,0)</f>
        <v>49009306444</v>
      </c>
      <c r="H17" s="303"/>
      <c r="I17" s="303"/>
      <c r="J17" s="297" t="s">
        <v>115</v>
      </c>
      <c r="K17" s="297"/>
    </row>
    <row r="18" spans="1:11" s="313" customFormat="1" hidden="1">
      <c r="A18" s="418">
        <v>44287</v>
      </c>
      <c r="B18" s="320"/>
      <c r="C18" s="297" t="s">
        <v>432</v>
      </c>
      <c r="D18" s="297" t="s">
        <v>1076</v>
      </c>
      <c r="E18" s="297" t="s">
        <v>17</v>
      </c>
      <c r="F18" s="301"/>
      <c r="G18" s="321">
        <v>14887</v>
      </c>
      <c r="H18" s="303"/>
      <c r="I18" s="303"/>
      <c r="J18" s="297" t="s">
        <v>114</v>
      </c>
      <c r="K18" s="297"/>
    </row>
    <row r="19" spans="1:11" s="313" customFormat="1" hidden="1">
      <c r="A19" s="418">
        <v>44303</v>
      </c>
      <c r="B19" s="320"/>
      <c r="C19" s="297" t="s">
        <v>430</v>
      </c>
      <c r="D19" s="297" t="s">
        <v>1227</v>
      </c>
      <c r="E19" s="297" t="s">
        <v>17</v>
      </c>
      <c r="F19" s="301"/>
      <c r="G19" s="321">
        <v>157159</v>
      </c>
      <c r="H19" s="303"/>
      <c r="I19" s="303"/>
      <c r="J19" s="297" t="s">
        <v>114</v>
      </c>
      <c r="K19" s="297"/>
    </row>
    <row r="20" spans="1:11" s="313" customFormat="1" hidden="1">
      <c r="A20" s="418">
        <v>44303</v>
      </c>
      <c r="B20" s="320"/>
      <c r="C20" s="297" t="s">
        <v>131</v>
      </c>
      <c r="D20" s="297" t="s">
        <v>1227</v>
      </c>
      <c r="E20" s="297" t="s">
        <v>17</v>
      </c>
      <c r="F20" s="301"/>
      <c r="G20" s="321">
        <v>197969</v>
      </c>
      <c r="H20" s="303"/>
      <c r="I20" s="303"/>
      <c r="J20" s="297" t="s">
        <v>114</v>
      </c>
      <c r="K20" s="297"/>
    </row>
    <row r="21" spans="1:11" s="313" customFormat="1" hidden="1">
      <c r="A21" s="418">
        <v>44311</v>
      </c>
      <c r="B21" s="320"/>
      <c r="C21" s="297" t="s">
        <v>431</v>
      </c>
      <c r="D21" s="297" t="s">
        <v>1227</v>
      </c>
      <c r="E21" s="297" t="s">
        <v>17</v>
      </c>
      <c r="F21" s="301"/>
      <c r="G21" s="321">
        <v>9582</v>
      </c>
      <c r="H21" s="303"/>
      <c r="I21" s="303"/>
      <c r="J21" s="297" t="s">
        <v>114</v>
      </c>
      <c r="K21" s="297"/>
    </row>
    <row r="22" spans="1:11" s="313" customFormat="1" hidden="1">
      <c r="A22" s="418">
        <v>44315</v>
      </c>
      <c r="B22" s="320"/>
      <c r="C22" s="297" t="s">
        <v>256</v>
      </c>
      <c r="D22" s="297" t="s">
        <v>1227</v>
      </c>
      <c r="E22" s="297" t="s">
        <v>17</v>
      </c>
      <c r="F22" s="301"/>
      <c r="G22" s="321">
        <v>1600</v>
      </c>
      <c r="H22" s="303"/>
      <c r="I22" s="303"/>
      <c r="J22" s="297" t="s">
        <v>114</v>
      </c>
      <c r="K22" s="297"/>
    </row>
    <row r="23" spans="1:11" s="313" customFormat="1" hidden="1">
      <c r="A23" s="418">
        <v>44308</v>
      </c>
      <c r="B23" s="320"/>
      <c r="C23" s="297" t="s">
        <v>619</v>
      </c>
      <c r="D23" s="297" t="s">
        <v>1286</v>
      </c>
      <c r="E23" s="463" t="s">
        <v>18</v>
      </c>
      <c r="F23" s="301"/>
      <c r="G23" s="321">
        <v>591944200</v>
      </c>
      <c r="H23" s="303"/>
      <c r="I23" s="303"/>
      <c r="J23" s="297" t="s">
        <v>114</v>
      </c>
      <c r="K23" s="297"/>
    </row>
    <row r="24" spans="1:11" s="313" customFormat="1" hidden="1">
      <c r="A24" s="418">
        <v>44315</v>
      </c>
      <c r="B24" s="320"/>
      <c r="C24" s="297" t="s">
        <v>619</v>
      </c>
      <c r="D24" s="297" t="s">
        <v>1286</v>
      </c>
      <c r="E24" s="463" t="s">
        <v>18</v>
      </c>
      <c r="F24" s="301"/>
      <c r="G24" s="321">
        <v>320100</v>
      </c>
      <c r="H24" s="303"/>
      <c r="I24" s="303"/>
      <c r="J24" s="297" t="s">
        <v>114</v>
      </c>
      <c r="K24" s="297"/>
    </row>
    <row r="25" spans="1:11" s="313" customFormat="1" hidden="1">
      <c r="A25" s="418">
        <v>44305</v>
      </c>
      <c r="B25" s="320"/>
      <c r="C25" s="297" t="s">
        <v>1134</v>
      </c>
      <c r="D25" s="297" t="s">
        <v>1136</v>
      </c>
      <c r="E25" s="463" t="s">
        <v>18</v>
      </c>
      <c r="F25" s="301"/>
      <c r="G25" s="321">
        <v>18773</v>
      </c>
      <c r="H25" s="303"/>
      <c r="I25" s="303"/>
      <c r="J25" s="297" t="s">
        <v>114</v>
      </c>
      <c r="K25" s="297"/>
    </row>
    <row r="26" spans="1:11" s="313" customFormat="1" hidden="1">
      <c r="A26" s="418">
        <v>44312</v>
      </c>
      <c r="B26" s="320"/>
      <c r="C26" s="297" t="s">
        <v>1078</v>
      </c>
      <c r="D26" s="297" t="s">
        <v>1228</v>
      </c>
      <c r="E26" s="463" t="s">
        <v>18</v>
      </c>
      <c r="F26" s="301"/>
      <c r="G26" s="321">
        <v>31211100</v>
      </c>
      <c r="H26" s="303"/>
      <c r="I26" s="303"/>
      <c r="J26" s="297" t="s">
        <v>114</v>
      </c>
      <c r="K26" s="297"/>
    </row>
    <row r="27" spans="1:11" s="313" customFormat="1" hidden="1">
      <c r="A27" s="418">
        <v>44299</v>
      </c>
      <c r="B27" s="320"/>
      <c r="C27" s="297" t="s">
        <v>1283</v>
      </c>
      <c r="D27" s="297" t="s">
        <v>1287</v>
      </c>
      <c r="E27" s="463" t="s">
        <v>117</v>
      </c>
      <c r="F27" s="321">
        <v>33477.800000000003</v>
      </c>
      <c r="G27" s="321">
        <f t="shared" ref="G27" si="1">+ROUND(F27*$I$2,0)</f>
        <v>768761771</v>
      </c>
      <c r="H27" s="303"/>
      <c r="I27" s="303"/>
      <c r="J27" s="297" t="s">
        <v>115</v>
      </c>
      <c r="K27" s="297"/>
    </row>
    <row r="28" spans="1:11" s="313" customFormat="1" hidden="1">
      <c r="A28" s="418">
        <v>44299</v>
      </c>
      <c r="B28" s="320"/>
      <c r="C28" s="297" t="s">
        <v>1284</v>
      </c>
      <c r="D28" s="297" t="s">
        <v>1288</v>
      </c>
      <c r="E28" s="463" t="s">
        <v>18</v>
      </c>
      <c r="F28" s="301"/>
      <c r="G28" s="321">
        <v>10000000</v>
      </c>
      <c r="H28" s="303"/>
      <c r="I28" s="303"/>
      <c r="J28" s="297" t="s">
        <v>114</v>
      </c>
      <c r="K28" s="297"/>
    </row>
    <row r="29" spans="1:11" s="313" customFormat="1" hidden="1">
      <c r="A29" s="418">
        <v>44298</v>
      </c>
      <c r="B29" s="320"/>
      <c r="C29" s="297" t="s">
        <v>1285</v>
      </c>
      <c r="D29" s="297" t="s">
        <v>1289</v>
      </c>
      <c r="E29" s="463" t="s">
        <v>18</v>
      </c>
      <c r="F29" s="301"/>
      <c r="G29" s="321">
        <v>1000000</v>
      </c>
      <c r="H29" s="303"/>
      <c r="I29" s="303"/>
      <c r="J29" s="297" t="s">
        <v>114</v>
      </c>
      <c r="K29" s="297"/>
    </row>
    <row r="30" spans="1:11" s="313" customFormat="1" hidden="1">
      <c r="A30" s="418">
        <v>44287</v>
      </c>
      <c r="B30" s="320"/>
      <c r="C30" s="297" t="s">
        <v>1259</v>
      </c>
      <c r="D30" s="297" t="s">
        <v>1258</v>
      </c>
      <c r="E30" s="463" t="s">
        <v>18</v>
      </c>
      <c r="F30" s="301"/>
      <c r="G30" s="321">
        <v>5000000</v>
      </c>
      <c r="H30" s="303"/>
      <c r="I30" s="303"/>
      <c r="J30" s="297" t="s">
        <v>114</v>
      </c>
      <c r="K30" s="297"/>
    </row>
    <row r="31" spans="1:11" s="313" customFormat="1" hidden="1">
      <c r="A31" s="418">
        <v>44293</v>
      </c>
      <c r="B31" s="320"/>
      <c r="C31" s="297" t="s">
        <v>267</v>
      </c>
      <c r="D31" s="297" t="s">
        <v>693</v>
      </c>
      <c r="E31" s="297" t="s">
        <v>161</v>
      </c>
      <c r="F31" s="301"/>
      <c r="G31" s="321">
        <v>2298000000</v>
      </c>
      <c r="H31" s="303"/>
      <c r="I31" s="303"/>
      <c r="J31" s="297" t="s">
        <v>114</v>
      </c>
      <c r="K31" s="297"/>
    </row>
    <row r="32" spans="1:11" s="313" customFormat="1" hidden="1">
      <c r="A32" s="418">
        <v>44293</v>
      </c>
      <c r="B32" s="320"/>
      <c r="C32" s="297" t="s">
        <v>267</v>
      </c>
      <c r="D32" s="297" t="s">
        <v>657</v>
      </c>
      <c r="E32" s="297" t="s">
        <v>161</v>
      </c>
      <c r="F32" s="301"/>
      <c r="G32" s="321">
        <v>8044750000</v>
      </c>
      <c r="H32" s="303"/>
      <c r="I32" s="303"/>
      <c r="J32" s="297" t="s">
        <v>114</v>
      </c>
      <c r="K32" s="297"/>
    </row>
    <row r="33" spans="1:11" s="313" customFormat="1" hidden="1">
      <c r="A33" s="418">
        <v>44301</v>
      </c>
      <c r="B33" s="320"/>
      <c r="C33" s="297" t="s">
        <v>267</v>
      </c>
      <c r="D33" s="297" t="s">
        <v>1002</v>
      </c>
      <c r="E33" s="297"/>
      <c r="F33" s="321">
        <v>2030530.49</v>
      </c>
      <c r="G33" s="321">
        <f t="shared" ref="G33" si="2">+ROUND(F33*$I$2,0)</f>
        <v>46627741824</v>
      </c>
      <c r="H33" s="303"/>
      <c r="I33" s="303"/>
      <c r="J33" s="297" t="s">
        <v>115</v>
      </c>
      <c r="K33" s="297"/>
    </row>
    <row r="34" spans="1:11" s="313" customFormat="1" hidden="1">
      <c r="A34" s="418">
        <v>44301</v>
      </c>
      <c r="B34" s="320"/>
      <c r="C34" s="297" t="s">
        <v>267</v>
      </c>
      <c r="D34" s="297" t="s">
        <v>1290</v>
      </c>
      <c r="E34" s="297" t="s">
        <v>161</v>
      </c>
      <c r="F34" s="301"/>
      <c r="G34" s="321">
        <v>4593000000</v>
      </c>
      <c r="H34" s="303"/>
      <c r="I34" s="303"/>
      <c r="J34" s="297" t="s">
        <v>114</v>
      </c>
      <c r="K34" s="297"/>
    </row>
    <row r="35" spans="1:11" s="313" customFormat="1" hidden="1">
      <c r="A35" s="418">
        <v>44312</v>
      </c>
      <c r="B35" s="320"/>
      <c r="C35" s="297" t="s">
        <v>267</v>
      </c>
      <c r="D35" s="297" t="s">
        <v>693</v>
      </c>
      <c r="E35" s="297" t="s">
        <v>161</v>
      </c>
      <c r="F35" s="301"/>
      <c r="G35" s="321">
        <v>11475000000</v>
      </c>
      <c r="H35" s="303"/>
      <c r="I35" s="303"/>
      <c r="J35" s="297" t="s">
        <v>114</v>
      </c>
      <c r="K35" s="297"/>
    </row>
    <row r="36" spans="1:11" s="313" customFormat="1" hidden="1">
      <c r="A36" s="418">
        <v>44313</v>
      </c>
      <c r="B36" s="320"/>
      <c r="C36" s="297" t="s">
        <v>267</v>
      </c>
      <c r="D36" s="297" t="s">
        <v>626</v>
      </c>
      <c r="E36" s="297"/>
      <c r="F36" s="301"/>
      <c r="G36" s="321">
        <v>30886000</v>
      </c>
      <c r="H36" s="303"/>
      <c r="I36" s="303"/>
      <c r="J36" s="297" t="s">
        <v>114</v>
      </c>
      <c r="K36" s="297"/>
    </row>
    <row r="37" spans="1:11" s="313" customFormat="1" hidden="1">
      <c r="A37" s="418">
        <v>44295</v>
      </c>
      <c r="B37" s="320"/>
      <c r="C37" s="297" t="s">
        <v>219</v>
      </c>
      <c r="D37" s="297" t="s">
        <v>1255</v>
      </c>
      <c r="E37" s="297" t="s">
        <v>19</v>
      </c>
      <c r="F37" s="301"/>
      <c r="G37" s="321"/>
      <c r="H37" s="303"/>
      <c r="I37" s="303">
        <v>5265621627</v>
      </c>
      <c r="J37" s="297" t="s">
        <v>114</v>
      </c>
      <c r="K37" s="297"/>
    </row>
    <row r="38" spans="1:11" s="313" customFormat="1" hidden="1">
      <c r="A38" s="418">
        <v>44295</v>
      </c>
      <c r="B38" s="320"/>
      <c r="C38" s="297" t="s">
        <v>219</v>
      </c>
      <c r="D38" s="297" t="s">
        <v>1256</v>
      </c>
      <c r="E38" s="297" t="s">
        <v>19</v>
      </c>
      <c r="F38" s="301"/>
      <c r="G38" s="321"/>
      <c r="H38" s="303"/>
      <c r="I38" s="303">
        <v>90246000</v>
      </c>
      <c r="J38" s="297" t="s">
        <v>114</v>
      </c>
      <c r="K38" s="297"/>
    </row>
    <row r="39" spans="1:11" s="313" customFormat="1" hidden="1">
      <c r="A39" s="418">
        <v>44295</v>
      </c>
      <c r="B39" s="320"/>
      <c r="C39" s="297" t="s">
        <v>219</v>
      </c>
      <c r="D39" s="297" t="s">
        <v>1256</v>
      </c>
      <c r="E39" s="297" t="s">
        <v>19</v>
      </c>
      <c r="F39" s="301"/>
      <c r="G39" s="321"/>
      <c r="H39" s="303">
        <v>18327</v>
      </c>
      <c r="I39" s="298">
        <f t="shared" ref="I39:I40" si="3">+ROUND(H39*$K$2,0)</f>
        <v>420792645</v>
      </c>
      <c r="J39" s="297" t="s">
        <v>115</v>
      </c>
      <c r="K39" s="297"/>
    </row>
    <row r="40" spans="1:11" s="313" customFormat="1" hidden="1">
      <c r="A40" s="418">
        <v>44306</v>
      </c>
      <c r="B40" s="320"/>
      <c r="C40" s="297" t="s">
        <v>219</v>
      </c>
      <c r="D40" s="297" t="s">
        <v>1256</v>
      </c>
      <c r="E40" s="297" t="s">
        <v>19</v>
      </c>
      <c r="F40" s="301"/>
      <c r="G40" s="321"/>
      <c r="H40" s="303">
        <v>33525</v>
      </c>
      <c r="I40" s="298">
        <f t="shared" si="3"/>
        <v>769742642</v>
      </c>
      <c r="J40" s="297" t="s">
        <v>115</v>
      </c>
      <c r="K40" s="297"/>
    </row>
    <row r="41" spans="1:11" s="313" customFormat="1" hidden="1">
      <c r="A41" s="418">
        <v>44306</v>
      </c>
      <c r="B41" s="320"/>
      <c r="C41" s="297" t="s">
        <v>219</v>
      </c>
      <c r="D41" s="297" t="s">
        <v>1256</v>
      </c>
      <c r="E41" s="297" t="s">
        <v>19</v>
      </c>
      <c r="F41" s="301"/>
      <c r="G41" s="321"/>
      <c r="H41" s="303"/>
      <c r="I41" s="303">
        <v>334694045</v>
      </c>
      <c r="J41" s="297" t="s">
        <v>114</v>
      </c>
      <c r="K41" s="297"/>
    </row>
    <row r="42" spans="1:11" s="313" customFormat="1" hidden="1">
      <c r="A42" s="418">
        <v>44295</v>
      </c>
      <c r="B42" s="320"/>
      <c r="C42" s="297" t="s">
        <v>219</v>
      </c>
      <c r="D42" s="297" t="s">
        <v>1233</v>
      </c>
      <c r="E42" s="297" t="s">
        <v>19</v>
      </c>
      <c r="F42" s="301"/>
      <c r="G42" s="321"/>
      <c r="H42" s="303"/>
      <c r="I42" s="303">
        <v>64411886</v>
      </c>
      <c r="J42" s="297" t="s">
        <v>114</v>
      </c>
      <c r="K42" s="297"/>
    </row>
    <row r="43" spans="1:11" s="313" customFormat="1" hidden="1">
      <c r="A43" s="418">
        <v>44306</v>
      </c>
      <c r="B43" s="320"/>
      <c r="C43" s="297" t="s">
        <v>219</v>
      </c>
      <c r="D43" s="297" t="s">
        <v>1257</v>
      </c>
      <c r="E43" s="297" t="s">
        <v>19</v>
      </c>
      <c r="F43" s="301"/>
      <c r="G43" s="321"/>
      <c r="H43" s="303"/>
      <c r="I43" s="303">
        <v>20293575</v>
      </c>
      <c r="J43" s="297" t="s">
        <v>114</v>
      </c>
      <c r="K43" s="297"/>
    </row>
    <row r="44" spans="1:11" s="313" customFormat="1" hidden="1">
      <c r="A44" s="418">
        <v>44301</v>
      </c>
      <c r="B44" s="320"/>
      <c r="C44" s="297" t="s">
        <v>131</v>
      </c>
      <c r="D44" s="297" t="s">
        <v>652</v>
      </c>
      <c r="E44" s="297" t="s">
        <v>20</v>
      </c>
      <c r="F44" s="301"/>
      <c r="G44" s="321"/>
      <c r="H44" s="303"/>
      <c r="I44" s="303">
        <v>5238700</v>
      </c>
      <c r="J44" s="297" t="s">
        <v>114</v>
      </c>
      <c r="K44" s="297"/>
    </row>
    <row r="45" spans="1:11" s="313" customFormat="1" hidden="1">
      <c r="A45" s="418">
        <v>44301</v>
      </c>
      <c r="B45" s="320"/>
      <c r="C45" s="297" t="s">
        <v>131</v>
      </c>
      <c r="D45" s="297" t="s">
        <v>682</v>
      </c>
      <c r="E45" s="297" t="s">
        <v>20</v>
      </c>
      <c r="F45" s="301"/>
      <c r="G45" s="321"/>
      <c r="H45" s="303"/>
      <c r="I45" s="303">
        <v>10000000</v>
      </c>
      <c r="J45" s="297" t="s">
        <v>114</v>
      </c>
      <c r="K45" s="297"/>
    </row>
    <row r="46" spans="1:11" s="313" customFormat="1" hidden="1">
      <c r="A46" s="418">
        <v>44301</v>
      </c>
      <c r="B46" s="320"/>
      <c r="C46" s="297" t="s">
        <v>131</v>
      </c>
      <c r="D46" s="297" t="s">
        <v>631</v>
      </c>
      <c r="E46" s="297" t="s">
        <v>20</v>
      </c>
      <c r="F46" s="301"/>
      <c r="G46" s="321"/>
      <c r="H46" s="303"/>
      <c r="I46" s="303">
        <v>21645168</v>
      </c>
      <c r="J46" s="297" t="s">
        <v>114</v>
      </c>
      <c r="K46" s="297"/>
    </row>
    <row r="47" spans="1:11" s="313" customFormat="1" hidden="1">
      <c r="A47" s="418">
        <v>44301</v>
      </c>
      <c r="B47" s="320"/>
      <c r="C47" s="297" t="s">
        <v>131</v>
      </c>
      <c r="D47" s="297" t="s">
        <v>632</v>
      </c>
      <c r="E47" s="297" t="s">
        <v>20</v>
      </c>
      <c r="F47" s="301"/>
      <c r="G47" s="321"/>
      <c r="H47" s="303"/>
      <c r="I47" s="303">
        <v>24566400</v>
      </c>
      <c r="J47" s="297" t="s">
        <v>114</v>
      </c>
      <c r="K47" s="297"/>
    </row>
    <row r="48" spans="1:11" s="313" customFormat="1" ht="14.25" hidden="1" customHeight="1">
      <c r="A48" s="418">
        <v>44301</v>
      </c>
      <c r="B48" s="320"/>
      <c r="C48" s="297" t="s">
        <v>131</v>
      </c>
      <c r="D48" s="297" t="s">
        <v>1260</v>
      </c>
      <c r="E48" s="297" t="s">
        <v>20</v>
      </c>
      <c r="F48" s="301"/>
      <c r="G48" s="321"/>
      <c r="H48" s="303"/>
      <c r="I48" s="303">
        <v>5975400</v>
      </c>
      <c r="J48" s="297" t="s">
        <v>114</v>
      </c>
      <c r="K48" s="297"/>
    </row>
    <row r="49" spans="1:11" s="313" customFormat="1" hidden="1">
      <c r="A49" s="418">
        <v>44301</v>
      </c>
      <c r="B49" s="320"/>
      <c r="C49" s="297" t="s">
        <v>131</v>
      </c>
      <c r="D49" s="297" t="s">
        <v>651</v>
      </c>
      <c r="E49" s="297" t="s">
        <v>20</v>
      </c>
      <c r="F49" s="301"/>
      <c r="G49" s="321"/>
      <c r="H49" s="303"/>
      <c r="I49" s="303">
        <v>5786000</v>
      </c>
      <c r="J49" s="297" t="s">
        <v>114</v>
      </c>
      <c r="K49" s="297"/>
    </row>
    <row r="50" spans="1:11" s="313" customFormat="1" hidden="1">
      <c r="A50" s="418">
        <v>44301</v>
      </c>
      <c r="B50" s="320"/>
      <c r="C50" s="297" t="s">
        <v>131</v>
      </c>
      <c r="D50" s="297" t="s">
        <v>960</v>
      </c>
      <c r="E50" s="297" t="s">
        <v>20</v>
      </c>
      <c r="F50" s="301"/>
      <c r="G50" s="321"/>
      <c r="H50" s="303"/>
      <c r="I50" s="303">
        <v>3949000</v>
      </c>
      <c r="J50" s="297" t="s">
        <v>114</v>
      </c>
      <c r="K50" s="297"/>
    </row>
    <row r="51" spans="1:11" s="313" customFormat="1" hidden="1">
      <c r="A51" s="418">
        <v>44301</v>
      </c>
      <c r="B51" s="320"/>
      <c r="C51" s="297" t="s">
        <v>131</v>
      </c>
      <c r="D51" s="297" t="s">
        <v>645</v>
      </c>
      <c r="E51" s="297" t="s">
        <v>20</v>
      </c>
      <c r="F51" s="301"/>
      <c r="G51" s="301"/>
      <c r="H51" s="303"/>
      <c r="I51" s="303">
        <v>9869400</v>
      </c>
      <c r="J51" s="297" t="s">
        <v>114</v>
      </c>
      <c r="K51" s="297"/>
    </row>
    <row r="52" spans="1:11" s="313" customFormat="1" hidden="1">
      <c r="A52" s="418">
        <v>44315</v>
      </c>
      <c r="B52" s="320"/>
      <c r="C52" s="297" t="s">
        <v>133</v>
      </c>
      <c r="D52" s="297" t="s">
        <v>1142</v>
      </c>
      <c r="E52" s="297" t="s">
        <v>116</v>
      </c>
      <c r="F52" s="301"/>
      <c r="G52" s="321"/>
      <c r="H52" s="303"/>
      <c r="I52" s="303">
        <v>3170312786</v>
      </c>
      <c r="J52" s="297" t="s">
        <v>114</v>
      </c>
      <c r="K52" s="297"/>
    </row>
    <row r="53" spans="1:11" s="313" customFormat="1" hidden="1">
      <c r="A53" s="418">
        <v>44306</v>
      </c>
      <c r="B53" s="320"/>
      <c r="C53" s="297" t="s">
        <v>688</v>
      </c>
      <c r="D53" s="297" t="s">
        <v>1261</v>
      </c>
      <c r="E53" s="297" t="s">
        <v>116</v>
      </c>
      <c r="F53" s="301"/>
      <c r="G53" s="321"/>
      <c r="H53" s="303"/>
      <c r="I53" s="298">
        <v>7080106</v>
      </c>
      <c r="J53" s="297" t="s">
        <v>114</v>
      </c>
      <c r="K53" s="297"/>
    </row>
    <row r="54" spans="1:11" s="313" customFormat="1" hidden="1">
      <c r="A54" s="418">
        <v>44314</v>
      </c>
      <c r="B54" s="320"/>
      <c r="C54" s="297" t="s">
        <v>132</v>
      </c>
      <c r="D54" s="297" t="s">
        <v>1261</v>
      </c>
      <c r="E54" s="297" t="s">
        <v>116</v>
      </c>
      <c r="F54" s="301"/>
      <c r="G54" s="321"/>
      <c r="H54" s="303"/>
      <c r="I54" s="298">
        <v>3890186</v>
      </c>
      <c r="J54" s="297" t="s">
        <v>114</v>
      </c>
      <c r="K54" s="297"/>
    </row>
    <row r="55" spans="1:11" s="313" customFormat="1" hidden="1">
      <c r="A55" s="418">
        <v>44314</v>
      </c>
      <c r="B55" s="320"/>
      <c r="C55" s="297" t="s">
        <v>658</v>
      </c>
      <c r="D55" s="297" t="s">
        <v>1261</v>
      </c>
      <c r="E55" s="297" t="s">
        <v>116</v>
      </c>
      <c r="F55" s="301"/>
      <c r="G55" s="321"/>
      <c r="H55" s="303"/>
      <c r="I55" s="303">
        <v>5880382</v>
      </c>
      <c r="J55" s="297" t="s">
        <v>114</v>
      </c>
      <c r="K55" s="297"/>
    </row>
    <row r="56" spans="1:11" s="313" customFormat="1" hidden="1">
      <c r="A56" s="418">
        <v>44315</v>
      </c>
      <c r="B56" s="320"/>
      <c r="C56" s="297" t="s">
        <v>531</v>
      </c>
      <c r="D56" s="297" t="s">
        <v>1261</v>
      </c>
      <c r="E56" s="297" t="s">
        <v>116</v>
      </c>
      <c r="F56" s="301"/>
      <c r="G56" s="321"/>
      <c r="H56" s="303"/>
      <c r="I56" s="303">
        <v>108269768</v>
      </c>
      <c r="J56" s="297" t="s">
        <v>114</v>
      </c>
      <c r="K56" s="297"/>
    </row>
    <row r="57" spans="1:11" s="313" customFormat="1" hidden="1">
      <c r="A57" s="418">
        <v>44315</v>
      </c>
      <c r="B57" s="320"/>
      <c r="C57" s="297" t="s">
        <v>222</v>
      </c>
      <c r="D57" s="297" t="s">
        <v>1261</v>
      </c>
      <c r="E57" s="297" t="s">
        <v>116</v>
      </c>
      <c r="F57" s="301"/>
      <c r="G57" s="321"/>
      <c r="H57" s="303"/>
      <c r="I57" s="303">
        <v>3474000</v>
      </c>
      <c r="J57" s="297" t="s">
        <v>114</v>
      </c>
      <c r="K57" s="297"/>
    </row>
    <row r="58" spans="1:11" s="313" customFormat="1" hidden="1">
      <c r="A58" s="418">
        <v>44306</v>
      </c>
      <c r="B58" s="320"/>
      <c r="C58" s="297" t="s">
        <v>201</v>
      </c>
      <c r="D58" s="297" t="s">
        <v>1261</v>
      </c>
      <c r="E58" s="297" t="s">
        <v>116</v>
      </c>
      <c r="F58" s="301"/>
      <c r="G58" s="321"/>
      <c r="H58" s="303"/>
      <c r="I58" s="303">
        <v>62317742</v>
      </c>
      <c r="J58" s="297" t="s">
        <v>114</v>
      </c>
      <c r="K58" s="297"/>
    </row>
    <row r="59" spans="1:11" s="313" customFormat="1" hidden="1">
      <c r="A59" s="418">
        <v>44311</v>
      </c>
      <c r="B59" s="320"/>
      <c r="C59" s="297" t="s">
        <v>392</v>
      </c>
      <c r="D59" s="297" t="s">
        <v>1262</v>
      </c>
      <c r="E59" s="297" t="s">
        <v>116</v>
      </c>
      <c r="F59" s="301"/>
      <c r="G59" s="321"/>
      <c r="H59" s="303"/>
      <c r="I59" s="303">
        <v>22000</v>
      </c>
      <c r="J59" s="297" t="s">
        <v>114</v>
      </c>
      <c r="K59" s="297"/>
    </row>
    <row r="60" spans="1:11" s="313" customFormat="1" hidden="1">
      <c r="A60" s="418">
        <v>44295</v>
      </c>
      <c r="B60" s="320"/>
      <c r="C60" s="297" t="s">
        <v>219</v>
      </c>
      <c r="D60" s="297" t="s">
        <v>1302</v>
      </c>
      <c r="E60" s="297" t="s">
        <v>116</v>
      </c>
      <c r="F60" s="301"/>
      <c r="G60" s="321"/>
      <c r="H60" s="303"/>
      <c r="I60" s="303">
        <v>940000</v>
      </c>
      <c r="J60" s="297" t="s">
        <v>114</v>
      </c>
      <c r="K60" s="297"/>
    </row>
    <row r="61" spans="1:11" s="313" customFormat="1" hidden="1">
      <c r="A61" s="418">
        <v>44298</v>
      </c>
      <c r="B61" s="320"/>
      <c r="C61" s="297" t="s">
        <v>219</v>
      </c>
      <c r="D61" s="297" t="s">
        <v>1263</v>
      </c>
      <c r="E61" s="297" t="s">
        <v>116</v>
      </c>
      <c r="F61" s="301"/>
      <c r="G61" s="321"/>
      <c r="H61" s="303"/>
      <c r="I61" s="303">
        <v>4200000</v>
      </c>
      <c r="J61" s="297" t="s">
        <v>114</v>
      </c>
      <c r="K61" s="297"/>
    </row>
    <row r="62" spans="1:11" s="313" customFormat="1">
      <c r="A62" s="418">
        <v>44295</v>
      </c>
      <c r="B62" s="320"/>
      <c r="C62" s="297" t="s">
        <v>259</v>
      </c>
      <c r="D62" s="297" t="s">
        <v>1234</v>
      </c>
      <c r="E62" s="297" t="s">
        <v>116</v>
      </c>
      <c r="F62" s="301"/>
      <c r="G62" s="321"/>
      <c r="H62" s="303"/>
      <c r="I62" s="303">
        <v>80000</v>
      </c>
      <c r="J62" s="297" t="s">
        <v>114</v>
      </c>
      <c r="K62" s="297"/>
    </row>
    <row r="63" spans="1:11" s="313" customFormat="1" hidden="1">
      <c r="A63" s="418">
        <v>44295</v>
      </c>
      <c r="B63" s="320"/>
      <c r="C63" s="297" t="s">
        <v>258</v>
      </c>
      <c r="D63" s="297" t="s">
        <v>1234</v>
      </c>
      <c r="E63" s="297" t="s">
        <v>116</v>
      </c>
      <c r="F63" s="301"/>
      <c r="G63" s="321"/>
      <c r="H63" s="303"/>
      <c r="I63" s="303">
        <v>560000</v>
      </c>
      <c r="J63" s="297" t="s">
        <v>114</v>
      </c>
      <c r="K63" s="297"/>
    </row>
    <row r="64" spans="1:11" s="313" customFormat="1" hidden="1">
      <c r="A64" s="418">
        <v>44295</v>
      </c>
      <c r="B64" s="320"/>
      <c r="C64" s="297" t="s">
        <v>649</v>
      </c>
      <c r="D64" s="297" t="s">
        <v>1234</v>
      </c>
      <c r="E64" s="297" t="s">
        <v>116</v>
      </c>
      <c r="F64" s="301"/>
      <c r="G64" s="321"/>
      <c r="H64" s="303"/>
      <c r="I64" s="303">
        <v>150000</v>
      </c>
      <c r="J64" s="297" t="s">
        <v>114</v>
      </c>
      <c r="K64" s="297"/>
    </row>
    <row r="65" spans="1:11" s="313" customFormat="1" hidden="1">
      <c r="A65" s="418">
        <v>44308</v>
      </c>
      <c r="B65" s="320"/>
      <c r="C65" s="297" t="s">
        <v>834</v>
      </c>
      <c r="D65" s="297" t="s">
        <v>1271</v>
      </c>
      <c r="E65" s="297" t="s">
        <v>116</v>
      </c>
      <c r="F65" s="301"/>
      <c r="G65" s="321"/>
      <c r="H65" s="303"/>
      <c r="I65" s="303">
        <v>1013500</v>
      </c>
      <c r="J65" s="297" t="s">
        <v>114</v>
      </c>
      <c r="K65" s="297"/>
    </row>
    <row r="66" spans="1:11" s="313" customFormat="1" hidden="1">
      <c r="A66" s="418">
        <v>44287</v>
      </c>
      <c r="B66" s="320"/>
      <c r="C66" s="297" t="s">
        <v>498</v>
      </c>
      <c r="D66" s="297" t="s">
        <v>1303</v>
      </c>
      <c r="E66" s="297" t="s">
        <v>116</v>
      </c>
      <c r="F66" s="301"/>
      <c r="G66" s="321"/>
      <c r="H66" s="303"/>
      <c r="I66" s="303">
        <v>2000000</v>
      </c>
      <c r="J66" s="297" t="s">
        <v>114</v>
      </c>
      <c r="K66" s="297"/>
    </row>
    <row r="67" spans="1:11" s="313" customFormat="1" hidden="1">
      <c r="A67" s="418">
        <v>44288</v>
      </c>
      <c r="B67" s="320"/>
      <c r="C67" s="297" t="s">
        <v>498</v>
      </c>
      <c r="D67" s="297" t="s">
        <v>1304</v>
      </c>
      <c r="E67" s="297" t="s">
        <v>116</v>
      </c>
      <c r="F67" s="301"/>
      <c r="G67" s="321"/>
      <c r="H67" s="303"/>
      <c r="I67" s="303">
        <v>1000000</v>
      </c>
      <c r="J67" s="297" t="s">
        <v>114</v>
      </c>
      <c r="K67" s="297"/>
    </row>
    <row r="68" spans="1:11" s="313" customFormat="1" hidden="1">
      <c r="A68" s="418">
        <v>44289</v>
      </c>
      <c r="B68" s="320"/>
      <c r="C68" s="297" t="s">
        <v>498</v>
      </c>
      <c r="D68" s="297" t="s">
        <v>1305</v>
      </c>
      <c r="E68" s="297" t="s">
        <v>116</v>
      </c>
      <c r="F68" s="301"/>
      <c r="G68" s="321"/>
      <c r="H68" s="303"/>
      <c r="I68" s="303">
        <v>1800000</v>
      </c>
      <c r="J68" s="297" t="s">
        <v>114</v>
      </c>
      <c r="K68" s="297"/>
    </row>
    <row r="69" spans="1:11" s="313" customFormat="1" hidden="1">
      <c r="A69" s="418">
        <v>44291</v>
      </c>
      <c r="B69" s="320"/>
      <c r="C69" s="297" t="s">
        <v>498</v>
      </c>
      <c r="D69" s="297" t="s">
        <v>1306</v>
      </c>
      <c r="E69" s="297" t="s">
        <v>116</v>
      </c>
      <c r="F69" s="301"/>
      <c r="G69" s="321"/>
      <c r="H69" s="303"/>
      <c r="I69" s="303">
        <v>2000000</v>
      </c>
      <c r="J69" s="297" t="s">
        <v>114</v>
      </c>
      <c r="K69" s="297"/>
    </row>
    <row r="70" spans="1:11" s="313" customFormat="1" hidden="1">
      <c r="A70" s="418">
        <v>44291</v>
      </c>
      <c r="B70" s="320"/>
      <c r="C70" s="297" t="s">
        <v>594</v>
      </c>
      <c r="D70" s="297" t="s">
        <v>264</v>
      </c>
      <c r="E70" s="297" t="s">
        <v>116</v>
      </c>
      <c r="F70" s="301"/>
      <c r="G70" s="321"/>
      <c r="H70" s="303"/>
      <c r="I70" s="303">
        <v>58839</v>
      </c>
      <c r="J70" s="297" t="s">
        <v>114</v>
      </c>
      <c r="K70" s="297"/>
    </row>
    <row r="71" spans="1:11" s="313" customFormat="1" hidden="1">
      <c r="A71" s="418">
        <v>44291</v>
      </c>
      <c r="B71" s="320"/>
      <c r="C71" s="297" t="s">
        <v>594</v>
      </c>
      <c r="D71" s="297" t="s">
        <v>264</v>
      </c>
      <c r="E71" s="297" t="s">
        <v>116</v>
      </c>
      <c r="F71" s="301"/>
      <c r="G71" s="321"/>
      <c r="H71" s="303">
        <v>41.63</v>
      </c>
      <c r="I71" s="298">
        <f t="shared" ref="I71" si="4">+ROUND(H71*$K$2,0)</f>
        <v>955836</v>
      </c>
      <c r="J71" s="297" t="s">
        <v>115</v>
      </c>
      <c r="K71" s="297"/>
    </row>
    <row r="72" spans="1:11" s="313" customFormat="1" hidden="1">
      <c r="A72" s="418">
        <v>44292</v>
      </c>
      <c r="B72" s="320"/>
      <c r="C72" s="297" t="s">
        <v>498</v>
      </c>
      <c r="D72" s="297" t="s">
        <v>1307</v>
      </c>
      <c r="E72" s="297" t="s">
        <v>116</v>
      </c>
      <c r="F72" s="301"/>
      <c r="G72" s="321"/>
      <c r="H72" s="303"/>
      <c r="I72" s="303">
        <v>1000000</v>
      </c>
      <c r="J72" s="297" t="s">
        <v>114</v>
      </c>
      <c r="K72" s="297"/>
    </row>
    <row r="73" spans="1:11" s="313" customFormat="1" hidden="1">
      <c r="A73" s="418">
        <v>44293</v>
      </c>
      <c r="B73" s="320"/>
      <c r="C73" s="297" t="s">
        <v>1291</v>
      </c>
      <c r="D73" s="297" t="s">
        <v>1308</v>
      </c>
      <c r="E73" s="297" t="s">
        <v>116</v>
      </c>
      <c r="F73" s="301"/>
      <c r="G73" s="321"/>
      <c r="H73" s="303"/>
      <c r="I73" s="303">
        <v>10248007</v>
      </c>
      <c r="J73" s="297" t="s">
        <v>114</v>
      </c>
      <c r="K73" s="297"/>
    </row>
    <row r="74" spans="1:11" s="313" customFormat="1" hidden="1">
      <c r="A74" s="418">
        <v>44293</v>
      </c>
      <c r="B74" s="320"/>
      <c r="C74" s="297" t="s">
        <v>1292</v>
      </c>
      <c r="D74" s="297" t="s">
        <v>264</v>
      </c>
      <c r="E74" s="297" t="s">
        <v>116</v>
      </c>
      <c r="F74" s="301"/>
      <c r="G74" s="321"/>
      <c r="H74" s="303"/>
      <c r="I74" s="303">
        <v>80000</v>
      </c>
      <c r="J74" s="297" t="s">
        <v>114</v>
      </c>
      <c r="K74" s="297"/>
    </row>
    <row r="75" spans="1:11" s="313" customFormat="1" hidden="1">
      <c r="A75" s="418">
        <v>44293</v>
      </c>
      <c r="B75" s="320"/>
      <c r="C75" s="297" t="s">
        <v>498</v>
      </c>
      <c r="D75" s="297" t="s">
        <v>1309</v>
      </c>
      <c r="E75" s="297" t="s">
        <v>116</v>
      </c>
      <c r="F75" s="301"/>
      <c r="G75" s="321"/>
      <c r="H75" s="303"/>
      <c r="I75" s="303">
        <v>2000000</v>
      </c>
      <c r="J75" s="297" t="s">
        <v>114</v>
      </c>
      <c r="K75" s="297"/>
    </row>
    <row r="76" spans="1:11" s="313" customFormat="1" hidden="1">
      <c r="A76" s="418">
        <v>44293</v>
      </c>
      <c r="B76" s="320"/>
      <c r="C76" s="297" t="s">
        <v>594</v>
      </c>
      <c r="D76" s="297" t="s">
        <v>264</v>
      </c>
      <c r="E76" s="297" t="s">
        <v>116</v>
      </c>
      <c r="F76" s="301"/>
      <c r="G76" s="321"/>
      <c r="H76" s="303"/>
      <c r="I76" s="303">
        <v>10000</v>
      </c>
      <c r="J76" s="297" t="s">
        <v>114</v>
      </c>
      <c r="K76" s="297"/>
    </row>
    <row r="77" spans="1:11" s="313" customFormat="1" hidden="1">
      <c r="A77" s="418">
        <v>44295</v>
      </c>
      <c r="B77" s="320"/>
      <c r="C77" s="297" t="s">
        <v>200</v>
      </c>
      <c r="D77" s="297" t="s">
        <v>1310</v>
      </c>
      <c r="E77" s="297" t="s">
        <v>116</v>
      </c>
      <c r="F77" s="301"/>
      <c r="G77" s="321"/>
      <c r="H77" s="303"/>
      <c r="I77" s="303">
        <v>4398000</v>
      </c>
      <c r="J77" s="297" t="s">
        <v>114</v>
      </c>
      <c r="K77" s="297"/>
    </row>
    <row r="78" spans="1:11" s="313" customFormat="1" hidden="1">
      <c r="A78" s="418">
        <v>44295</v>
      </c>
      <c r="B78" s="320"/>
      <c r="C78" s="297" t="s">
        <v>540</v>
      </c>
      <c r="D78" s="297" t="s">
        <v>1311</v>
      </c>
      <c r="E78" s="297" t="s">
        <v>116</v>
      </c>
      <c r="F78" s="301"/>
      <c r="G78" s="321"/>
      <c r="H78" s="303"/>
      <c r="I78" s="303">
        <v>7482000</v>
      </c>
      <c r="J78" s="297" t="s">
        <v>114</v>
      </c>
      <c r="K78" s="297"/>
    </row>
    <row r="79" spans="1:11" s="313" customFormat="1">
      <c r="A79" s="418">
        <v>44295</v>
      </c>
      <c r="B79" s="320"/>
      <c r="C79" s="297" t="s">
        <v>259</v>
      </c>
      <c r="D79" s="297" t="s">
        <v>1312</v>
      </c>
      <c r="E79" s="297" t="s">
        <v>116</v>
      </c>
      <c r="F79" s="301"/>
      <c r="G79" s="321"/>
      <c r="H79" s="303"/>
      <c r="I79" s="303">
        <v>4500000</v>
      </c>
      <c r="J79" s="297" t="s">
        <v>114</v>
      </c>
      <c r="K79" s="297"/>
    </row>
    <row r="80" spans="1:11" s="313" customFormat="1" hidden="1">
      <c r="A80" s="418">
        <v>44295</v>
      </c>
      <c r="B80" s="320"/>
      <c r="C80" s="297" t="s">
        <v>621</v>
      </c>
      <c r="D80" s="297" t="s">
        <v>264</v>
      </c>
      <c r="E80" s="297" t="s">
        <v>116</v>
      </c>
      <c r="F80" s="301"/>
      <c r="G80" s="321"/>
      <c r="H80" s="303"/>
      <c r="I80" s="303">
        <v>96604</v>
      </c>
      <c r="J80" s="297" t="s">
        <v>114</v>
      </c>
      <c r="K80" s="297"/>
    </row>
    <row r="81" spans="1:11" s="313" customFormat="1" hidden="1">
      <c r="A81" s="418">
        <v>44295</v>
      </c>
      <c r="B81" s="320"/>
      <c r="C81" s="297" t="s">
        <v>1293</v>
      </c>
      <c r="D81" s="297" t="s">
        <v>1271</v>
      </c>
      <c r="E81" s="297" t="s">
        <v>116</v>
      </c>
      <c r="F81" s="301"/>
      <c r="G81" s="321"/>
      <c r="H81" s="303"/>
      <c r="I81" s="303">
        <v>251672</v>
      </c>
      <c r="J81" s="297" t="s">
        <v>114</v>
      </c>
      <c r="K81" s="297"/>
    </row>
    <row r="82" spans="1:11" s="313" customFormat="1" hidden="1">
      <c r="A82" s="418">
        <v>44295</v>
      </c>
      <c r="B82" s="320"/>
      <c r="C82" s="297" t="s">
        <v>498</v>
      </c>
      <c r="D82" s="297" t="s">
        <v>1313</v>
      </c>
      <c r="E82" s="297" t="s">
        <v>116</v>
      </c>
      <c r="F82" s="301"/>
      <c r="G82" s="321"/>
      <c r="H82" s="303"/>
      <c r="I82" s="303">
        <v>2393000</v>
      </c>
      <c r="J82" s="297" t="s">
        <v>114</v>
      </c>
      <c r="K82" s="297"/>
    </row>
    <row r="83" spans="1:11" s="313" customFormat="1" hidden="1">
      <c r="A83" s="418">
        <v>44295</v>
      </c>
      <c r="B83" s="320"/>
      <c r="C83" s="297" t="s">
        <v>594</v>
      </c>
      <c r="D83" s="297" t="s">
        <v>264</v>
      </c>
      <c r="E83" s="297" t="s">
        <v>116</v>
      </c>
      <c r="F83" s="301"/>
      <c r="G83" s="321"/>
      <c r="H83" s="303"/>
      <c r="I83" s="303">
        <v>115455</v>
      </c>
      <c r="J83" s="297" t="s">
        <v>114</v>
      </c>
      <c r="K83" s="297"/>
    </row>
    <row r="84" spans="1:11" s="313" customFormat="1" hidden="1">
      <c r="A84" s="418">
        <v>44295</v>
      </c>
      <c r="B84" s="320"/>
      <c r="C84" s="297" t="s">
        <v>594</v>
      </c>
      <c r="D84" s="297" t="s">
        <v>264</v>
      </c>
      <c r="E84" s="297" t="s">
        <v>116</v>
      </c>
      <c r="F84" s="301"/>
      <c r="G84" s="321"/>
      <c r="H84" s="303">
        <v>187.95</v>
      </c>
      <c r="I84" s="298">
        <f t="shared" ref="I84" si="5">+ROUND(H84*$K$2,0)</f>
        <v>4315380</v>
      </c>
      <c r="J84" s="297" t="s">
        <v>115</v>
      </c>
      <c r="K84" s="297"/>
    </row>
    <row r="85" spans="1:11" s="313" customFormat="1" hidden="1">
      <c r="A85" s="418">
        <v>44296</v>
      </c>
      <c r="B85" s="320"/>
      <c r="C85" s="297" t="s">
        <v>498</v>
      </c>
      <c r="D85" s="297" t="s">
        <v>1314</v>
      </c>
      <c r="E85" s="297" t="s">
        <v>116</v>
      </c>
      <c r="F85" s="301"/>
      <c r="G85" s="321"/>
      <c r="H85" s="303"/>
      <c r="I85" s="303">
        <v>1000000</v>
      </c>
      <c r="J85" s="297" t="s">
        <v>114</v>
      </c>
      <c r="K85" s="297"/>
    </row>
    <row r="86" spans="1:11" s="313" customFormat="1" hidden="1">
      <c r="A86" s="418">
        <v>44298</v>
      </c>
      <c r="B86" s="320"/>
      <c r="C86" s="297" t="s">
        <v>1294</v>
      </c>
      <c r="D86" s="297" t="s">
        <v>264</v>
      </c>
      <c r="E86" s="297" t="s">
        <v>116</v>
      </c>
      <c r="F86" s="301"/>
      <c r="G86" s="321"/>
      <c r="H86" s="303"/>
      <c r="I86" s="303">
        <v>154992</v>
      </c>
      <c r="J86" s="297" t="s">
        <v>114</v>
      </c>
      <c r="K86" s="297"/>
    </row>
    <row r="87" spans="1:11" s="313" customFormat="1" hidden="1">
      <c r="A87" s="418">
        <v>44298</v>
      </c>
      <c r="B87" s="320"/>
      <c r="C87" s="297" t="s">
        <v>1294</v>
      </c>
      <c r="D87" s="297" t="s">
        <v>1315</v>
      </c>
      <c r="E87" s="297" t="s">
        <v>116</v>
      </c>
      <c r="F87" s="301"/>
      <c r="G87" s="321"/>
      <c r="H87" s="303">
        <v>0.4</v>
      </c>
      <c r="I87" s="298">
        <f t="shared" ref="I87" si="6">+ROUND(H87*$K$2,0)</f>
        <v>9184</v>
      </c>
      <c r="J87" s="297" t="s">
        <v>115</v>
      </c>
      <c r="K87" s="297"/>
    </row>
    <row r="88" spans="1:11" s="313" customFormat="1" hidden="1">
      <c r="A88" s="418">
        <v>44299</v>
      </c>
      <c r="B88" s="320"/>
      <c r="C88" s="297" t="s">
        <v>498</v>
      </c>
      <c r="D88" s="297" t="s">
        <v>1316</v>
      </c>
      <c r="E88" s="297" t="s">
        <v>116</v>
      </c>
      <c r="F88" s="301"/>
      <c r="G88" s="321"/>
      <c r="H88" s="303"/>
      <c r="I88" s="303">
        <v>3000000</v>
      </c>
      <c r="J88" s="297" t="s">
        <v>114</v>
      </c>
      <c r="K88" s="297"/>
    </row>
    <row r="89" spans="1:11" s="313" customFormat="1" hidden="1">
      <c r="A89" s="418">
        <v>44301</v>
      </c>
      <c r="B89" s="320"/>
      <c r="C89" s="297" t="s">
        <v>621</v>
      </c>
      <c r="D89" s="297" t="s">
        <v>1317</v>
      </c>
      <c r="E89" s="297" t="s">
        <v>116</v>
      </c>
      <c r="F89" s="301"/>
      <c r="G89" s="321"/>
      <c r="H89" s="303"/>
      <c r="I89" s="303">
        <v>150000</v>
      </c>
      <c r="J89" s="297" t="s">
        <v>114</v>
      </c>
      <c r="K89" s="297"/>
    </row>
    <row r="90" spans="1:11" s="313" customFormat="1" hidden="1">
      <c r="A90" s="418">
        <v>44301</v>
      </c>
      <c r="B90" s="320"/>
      <c r="C90" s="297" t="s">
        <v>498</v>
      </c>
      <c r="D90" s="297" t="s">
        <v>1318</v>
      </c>
      <c r="E90" s="297" t="s">
        <v>116</v>
      </c>
      <c r="F90" s="301"/>
      <c r="G90" s="321"/>
      <c r="H90" s="303"/>
      <c r="I90" s="303">
        <v>2000000</v>
      </c>
      <c r="J90" s="297" t="s">
        <v>114</v>
      </c>
      <c r="K90" s="297"/>
    </row>
    <row r="91" spans="1:11" s="313" customFormat="1" hidden="1">
      <c r="A91" s="418">
        <v>44301</v>
      </c>
      <c r="B91" s="320"/>
      <c r="C91" s="297" t="s">
        <v>498</v>
      </c>
      <c r="D91" s="297" t="s">
        <v>1271</v>
      </c>
      <c r="E91" s="297" t="s">
        <v>116</v>
      </c>
      <c r="F91" s="301"/>
      <c r="G91" s="321"/>
      <c r="H91" s="303"/>
      <c r="I91" s="303">
        <v>55000</v>
      </c>
      <c r="J91" s="297" t="s">
        <v>114</v>
      </c>
      <c r="K91" s="297"/>
    </row>
    <row r="92" spans="1:11" s="313" customFormat="1" hidden="1">
      <c r="A92" s="418">
        <v>44301</v>
      </c>
      <c r="B92" s="320"/>
      <c r="C92" s="297" t="s">
        <v>1295</v>
      </c>
      <c r="D92" s="297" t="s">
        <v>264</v>
      </c>
      <c r="E92" s="297" t="s">
        <v>116</v>
      </c>
      <c r="F92" s="301"/>
      <c r="G92" s="321"/>
      <c r="H92" s="303">
        <v>100</v>
      </c>
      <c r="I92" s="298">
        <f t="shared" ref="I92:I93" si="7">+ROUND(H92*$K$2,0)</f>
        <v>2296026</v>
      </c>
      <c r="J92" s="297" t="s">
        <v>115</v>
      </c>
      <c r="K92" s="297"/>
    </row>
    <row r="93" spans="1:11" s="313" customFormat="1" hidden="1">
      <c r="A93" s="418">
        <v>44301</v>
      </c>
      <c r="B93" s="320"/>
      <c r="C93" s="297" t="s">
        <v>1296</v>
      </c>
      <c r="D93" s="297" t="s">
        <v>264</v>
      </c>
      <c r="E93" s="297" t="s">
        <v>116</v>
      </c>
      <c r="F93" s="301"/>
      <c r="G93" s="321"/>
      <c r="H93" s="303">
        <v>5.45</v>
      </c>
      <c r="I93" s="298">
        <f t="shared" si="7"/>
        <v>125133</v>
      </c>
      <c r="J93" s="297" t="s">
        <v>115</v>
      </c>
      <c r="K93" s="297"/>
    </row>
    <row r="94" spans="1:11" s="313" customFormat="1" hidden="1">
      <c r="A94" s="418">
        <v>44302</v>
      </c>
      <c r="B94" s="320"/>
      <c r="C94" s="297" t="s">
        <v>594</v>
      </c>
      <c r="D94" s="297" t="s">
        <v>528</v>
      </c>
      <c r="E94" s="297" t="s">
        <v>116</v>
      </c>
      <c r="F94" s="301"/>
      <c r="G94" s="321"/>
      <c r="H94" s="303"/>
      <c r="I94" s="303">
        <v>85455</v>
      </c>
      <c r="J94" s="297" t="s">
        <v>114</v>
      </c>
      <c r="K94" s="297"/>
    </row>
    <row r="95" spans="1:11" s="313" customFormat="1" hidden="1">
      <c r="A95" s="418">
        <v>44302</v>
      </c>
      <c r="B95" s="320"/>
      <c r="C95" s="297" t="s">
        <v>594</v>
      </c>
      <c r="D95" s="297" t="s">
        <v>528</v>
      </c>
      <c r="E95" s="297" t="s">
        <v>116</v>
      </c>
      <c r="F95" s="301"/>
      <c r="G95" s="321"/>
      <c r="H95" s="303">
        <v>81.81</v>
      </c>
      <c r="I95" s="298">
        <f t="shared" ref="I95" si="8">+ROUND(H95*$K$2,0)</f>
        <v>1878379</v>
      </c>
      <c r="J95" s="297" t="s">
        <v>115</v>
      </c>
      <c r="K95" s="297"/>
    </row>
    <row r="96" spans="1:11" s="313" customFormat="1" hidden="1">
      <c r="A96" s="418">
        <v>44306</v>
      </c>
      <c r="B96" s="320"/>
      <c r="C96" s="297" t="s">
        <v>540</v>
      </c>
      <c r="D96" s="297" t="s">
        <v>1167</v>
      </c>
      <c r="E96" s="297" t="s">
        <v>116</v>
      </c>
      <c r="F96" s="301"/>
      <c r="G96" s="321"/>
      <c r="H96" s="303"/>
      <c r="I96" s="303">
        <v>21011500</v>
      </c>
      <c r="J96" s="297" t="s">
        <v>114</v>
      </c>
      <c r="K96" s="297"/>
    </row>
    <row r="97" spans="1:11" s="313" customFormat="1" hidden="1">
      <c r="A97" s="418">
        <v>44306</v>
      </c>
      <c r="B97" s="320"/>
      <c r="C97" s="297" t="s">
        <v>1291</v>
      </c>
      <c r="D97" s="297" t="s">
        <v>1319</v>
      </c>
      <c r="E97" s="297" t="s">
        <v>116</v>
      </c>
      <c r="F97" s="301"/>
      <c r="G97" s="321"/>
      <c r="H97" s="303"/>
      <c r="I97" s="303">
        <v>12900218</v>
      </c>
      <c r="J97" s="297" t="s">
        <v>114</v>
      </c>
      <c r="K97" s="297"/>
    </row>
    <row r="98" spans="1:11" s="313" customFormat="1" hidden="1">
      <c r="A98" s="418">
        <v>44306</v>
      </c>
      <c r="B98" s="320"/>
      <c r="C98" s="297" t="s">
        <v>1297</v>
      </c>
      <c r="D98" s="297" t="s">
        <v>1320</v>
      </c>
      <c r="E98" s="297" t="s">
        <v>116</v>
      </c>
      <c r="F98" s="301"/>
      <c r="G98" s="321"/>
      <c r="H98" s="303"/>
      <c r="I98" s="303">
        <v>5626335</v>
      </c>
      <c r="J98" s="297" t="s">
        <v>114</v>
      </c>
      <c r="K98" s="297"/>
    </row>
    <row r="99" spans="1:11" s="313" customFormat="1" hidden="1">
      <c r="A99" s="418">
        <v>44306</v>
      </c>
      <c r="B99" s="320"/>
      <c r="C99" s="297" t="s">
        <v>621</v>
      </c>
      <c r="D99" s="297" t="s">
        <v>264</v>
      </c>
      <c r="E99" s="297" t="s">
        <v>116</v>
      </c>
      <c r="F99" s="301"/>
      <c r="G99" s="321"/>
      <c r="H99" s="303"/>
      <c r="I99" s="303">
        <v>40000</v>
      </c>
      <c r="J99" s="297" t="s">
        <v>114</v>
      </c>
      <c r="K99" s="297"/>
    </row>
    <row r="100" spans="1:11" s="313" customFormat="1" hidden="1">
      <c r="A100" s="418">
        <v>44306</v>
      </c>
      <c r="B100" s="320"/>
      <c r="C100" s="297" t="s">
        <v>1298</v>
      </c>
      <c r="D100" s="297" t="s">
        <v>1271</v>
      </c>
      <c r="E100" s="297" t="s">
        <v>116</v>
      </c>
      <c r="F100" s="301"/>
      <c r="G100" s="321"/>
      <c r="H100" s="303"/>
      <c r="I100" s="303">
        <v>55000</v>
      </c>
      <c r="J100" s="297" t="s">
        <v>114</v>
      </c>
      <c r="K100" s="297"/>
    </row>
    <row r="101" spans="1:11" s="313" customFormat="1" hidden="1">
      <c r="A101" s="418">
        <v>44306</v>
      </c>
      <c r="B101" s="320"/>
      <c r="C101" s="297" t="s">
        <v>262</v>
      </c>
      <c r="D101" s="297" t="s">
        <v>646</v>
      </c>
      <c r="E101" s="297" t="s">
        <v>116</v>
      </c>
      <c r="F101" s="301"/>
      <c r="G101" s="321"/>
      <c r="H101" s="303"/>
      <c r="I101" s="303">
        <v>1000000</v>
      </c>
      <c r="J101" s="297" t="s">
        <v>114</v>
      </c>
      <c r="K101" s="297"/>
    </row>
    <row r="102" spans="1:11" s="313" customFormat="1" hidden="1">
      <c r="A102" s="418">
        <v>44306</v>
      </c>
      <c r="B102" s="320"/>
      <c r="C102" s="297" t="s">
        <v>1299</v>
      </c>
      <c r="D102" s="297" t="s">
        <v>646</v>
      </c>
      <c r="E102" s="297" t="s">
        <v>116</v>
      </c>
      <c r="F102" s="301"/>
      <c r="G102" s="321"/>
      <c r="H102" s="303"/>
      <c r="I102" s="303">
        <v>2139000</v>
      </c>
      <c r="J102" s="297" t="s">
        <v>114</v>
      </c>
      <c r="K102" s="297"/>
    </row>
    <row r="103" spans="1:11" s="313" customFormat="1" hidden="1">
      <c r="A103" s="418">
        <v>44306</v>
      </c>
      <c r="B103" s="320"/>
      <c r="C103" s="297" t="s">
        <v>262</v>
      </c>
      <c r="D103" s="297" t="s">
        <v>1272</v>
      </c>
      <c r="E103" s="297" t="s">
        <v>116</v>
      </c>
      <c r="F103" s="301"/>
      <c r="G103" s="321"/>
      <c r="H103" s="303"/>
      <c r="I103" s="303">
        <v>1450000</v>
      </c>
      <c r="J103" s="297" t="s">
        <v>114</v>
      </c>
      <c r="K103" s="297"/>
    </row>
    <row r="104" spans="1:11" s="313" customFormat="1" hidden="1">
      <c r="A104" s="418">
        <v>44306</v>
      </c>
      <c r="B104" s="320"/>
      <c r="C104" s="297" t="s">
        <v>594</v>
      </c>
      <c r="D104" s="297" t="s">
        <v>264</v>
      </c>
      <c r="E104" s="297" t="s">
        <v>116</v>
      </c>
      <c r="F104" s="301"/>
      <c r="G104" s="321"/>
      <c r="H104" s="303"/>
      <c r="I104" s="303">
        <v>143377</v>
      </c>
      <c r="J104" s="297" t="s">
        <v>114</v>
      </c>
      <c r="K104" s="297"/>
    </row>
    <row r="105" spans="1:11" s="313" customFormat="1" hidden="1">
      <c r="A105" s="418">
        <v>44306</v>
      </c>
      <c r="B105" s="320"/>
      <c r="C105" s="297" t="s">
        <v>621</v>
      </c>
      <c r="D105" s="297" t="s">
        <v>1321</v>
      </c>
      <c r="E105" s="297" t="s">
        <v>116</v>
      </c>
      <c r="F105" s="301"/>
      <c r="G105" s="321"/>
      <c r="H105" s="303">
        <v>399.97</v>
      </c>
      <c r="I105" s="298">
        <f t="shared" ref="I105" si="9">+ROUND(H105*$K$2,0)</f>
        <v>9183414</v>
      </c>
      <c r="J105" s="297" t="s">
        <v>115</v>
      </c>
      <c r="K105" s="297"/>
    </row>
    <row r="106" spans="1:11" s="313" customFormat="1" hidden="1">
      <c r="A106" s="418">
        <v>44312</v>
      </c>
      <c r="B106" s="320"/>
      <c r="C106" s="297" t="s">
        <v>674</v>
      </c>
      <c r="D106" s="297" t="s">
        <v>1322</v>
      </c>
      <c r="E106" s="297" t="s">
        <v>116</v>
      </c>
      <c r="F106" s="301"/>
      <c r="G106" s="321"/>
      <c r="H106" s="303"/>
      <c r="I106" s="303">
        <v>19888000</v>
      </c>
      <c r="J106" s="297" t="s">
        <v>114</v>
      </c>
      <c r="K106" s="297"/>
    </row>
    <row r="107" spans="1:11" s="313" customFormat="1" hidden="1">
      <c r="A107" s="418">
        <v>44312</v>
      </c>
      <c r="B107" s="320"/>
      <c r="C107" s="297" t="s">
        <v>594</v>
      </c>
      <c r="D107" s="297" t="s">
        <v>264</v>
      </c>
      <c r="E107" s="297" t="s">
        <v>116</v>
      </c>
      <c r="F107" s="301"/>
      <c r="G107" s="321"/>
      <c r="H107" s="303"/>
      <c r="I107" s="303">
        <v>10000</v>
      </c>
      <c r="J107" s="297" t="s">
        <v>114</v>
      </c>
      <c r="K107" s="297"/>
    </row>
    <row r="108" spans="1:11" s="313" customFormat="1" hidden="1">
      <c r="A108" s="418">
        <v>44313</v>
      </c>
      <c r="B108" s="320"/>
      <c r="C108" s="297" t="s">
        <v>1013</v>
      </c>
      <c r="D108" s="297" t="s">
        <v>1323</v>
      </c>
      <c r="E108" s="297" t="s">
        <v>116</v>
      </c>
      <c r="F108" s="301"/>
      <c r="G108" s="321"/>
      <c r="H108" s="303"/>
      <c r="I108" s="303">
        <v>35316383</v>
      </c>
      <c r="J108" s="297" t="s">
        <v>114</v>
      </c>
      <c r="K108" s="297"/>
    </row>
    <row r="109" spans="1:11" s="313" customFormat="1" hidden="1">
      <c r="A109" s="418">
        <v>44313</v>
      </c>
      <c r="B109" s="320"/>
      <c r="C109" s="297" t="s">
        <v>1013</v>
      </c>
      <c r="D109" s="297" t="s">
        <v>1323</v>
      </c>
      <c r="E109" s="297" t="s">
        <v>116</v>
      </c>
      <c r="F109" s="301"/>
      <c r="G109" s="321"/>
      <c r="H109" s="303"/>
      <c r="I109" s="303">
        <v>24048775</v>
      </c>
      <c r="J109" s="297" t="s">
        <v>114</v>
      </c>
      <c r="K109" s="297"/>
    </row>
    <row r="110" spans="1:11" s="313" customFormat="1" hidden="1">
      <c r="A110" s="418">
        <v>44313</v>
      </c>
      <c r="B110" s="320"/>
      <c r="C110" s="297" t="s">
        <v>1013</v>
      </c>
      <c r="D110" s="297" t="s">
        <v>528</v>
      </c>
      <c r="E110" s="297" t="s">
        <v>116</v>
      </c>
      <c r="F110" s="301"/>
      <c r="G110" s="321"/>
      <c r="H110" s="303"/>
      <c r="I110" s="303">
        <v>113804</v>
      </c>
      <c r="J110" s="297" t="s">
        <v>114</v>
      </c>
      <c r="K110" s="297"/>
    </row>
    <row r="111" spans="1:11" s="313" customFormat="1" hidden="1">
      <c r="A111" s="418">
        <v>44313</v>
      </c>
      <c r="B111" s="320"/>
      <c r="C111" s="297" t="s">
        <v>498</v>
      </c>
      <c r="D111" s="297" t="s">
        <v>1324</v>
      </c>
      <c r="E111" s="297" t="s">
        <v>116</v>
      </c>
      <c r="F111" s="301"/>
      <c r="G111" s="321"/>
      <c r="H111" s="303"/>
      <c r="I111" s="303">
        <v>1000000</v>
      </c>
      <c r="J111" s="297" t="s">
        <v>114</v>
      </c>
      <c r="K111" s="297"/>
    </row>
    <row r="112" spans="1:11" s="313" customFormat="1" hidden="1">
      <c r="A112" s="418">
        <v>44313</v>
      </c>
      <c r="B112" s="320"/>
      <c r="C112" s="297" t="s">
        <v>1013</v>
      </c>
      <c r="D112" s="297" t="s">
        <v>528</v>
      </c>
      <c r="E112" s="297" t="s">
        <v>116</v>
      </c>
      <c r="F112" s="301"/>
      <c r="G112" s="321"/>
      <c r="H112" s="303">
        <v>38.18</v>
      </c>
      <c r="I112" s="298">
        <f t="shared" ref="I112" si="10">+ROUND(H112*$K$2,0)</f>
        <v>876623</v>
      </c>
      <c r="J112" s="297" t="s">
        <v>115</v>
      </c>
      <c r="K112" s="297"/>
    </row>
    <row r="113" spans="1:11" s="313" customFormat="1" hidden="1">
      <c r="A113" s="418">
        <v>44314</v>
      </c>
      <c r="B113" s="320"/>
      <c r="C113" s="297" t="s">
        <v>540</v>
      </c>
      <c r="D113" s="297" t="s">
        <v>1325</v>
      </c>
      <c r="E113" s="297" t="s">
        <v>116</v>
      </c>
      <c r="F113" s="301"/>
      <c r="G113" s="321"/>
      <c r="H113" s="303"/>
      <c r="I113" s="303">
        <v>450000</v>
      </c>
      <c r="J113" s="297" t="s">
        <v>114</v>
      </c>
      <c r="K113" s="297"/>
    </row>
    <row r="114" spans="1:11" s="313" customFormat="1" hidden="1">
      <c r="A114" s="418">
        <v>44314</v>
      </c>
      <c r="B114" s="320"/>
      <c r="C114" s="297" t="s">
        <v>541</v>
      </c>
      <c r="D114" s="297" t="s">
        <v>1326</v>
      </c>
      <c r="E114" s="297" t="s">
        <v>116</v>
      </c>
      <c r="F114" s="301"/>
      <c r="G114" s="321"/>
      <c r="H114" s="303"/>
      <c r="I114" s="303">
        <v>255000</v>
      </c>
      <c r="J114" s="297" t="s">
        <v>114</v>
      </c>
      <c r="K114" s="297"/>
    </row>
    <row r="115" spans="1:11" s="313" customFormat="1" hidden="1">
      <c r="A115" s="418">
        <v>44314</v>
      </c>
      <c r="B115" s="320"/>
      <c r="C115" s="297" t="s">
        <v>1013</v>
      </c>
      <c r="D115" s="297" t="s">
        <v>264</v>
      </c>
      <c r="E115" s="297" t="s">
        <v>116</v>
      </c>
      <c r="F115" s="301"/>
      <c r="G115" s="321"/>
      <c r="H115" s="303"/>
      <c r="I115" s="303">
        <v>238000</v>
      </c>
      <c r="J115" s="297" t="s">
        <v>114</v>
      </c>
      <c r="K115" s="297"/>
    </row>
    <row r="116" spans="1:11" s="313" customFormat="1" hidden="1">
      <c r="A116" s="418">
        <v>44314</v>
      </c>
      <c r="B116" s="320"/>
      <c r="C116" s="297" t="s">
        <v>498</v>
      </c>
      <c r="D116" s="297" t="s">
        <v>1327</v>
      </c>
      <c r="E116" s="297" t="s">
        <v>116</v>
      </c>
      <c r="F116" s="301"/>
      <c r="G116" s="321"/>
      <c r="H116" s="303"/>
      <c r="I116" s="303">
        <v>1000000</v>
      </c>
      <c r="J116" s="297" t="s">
        <v>114</v>
      </c>
      <c r="K116" s="297"/>
    </row>
    <row r="117" spans="1:11" s="313" customFormat="1" hidden="1">
      <c r="A117" s="418">
        <v>44314</v>
      </c>
      <c r="B117" s="320"/>
      <c r="C117" s="297" t="s">
        <v>1300</v>
      </c>
      <c r="D117" s="297" t="s">
        <v>264</v>
      </c>
      <c r="E117" s="297" t="s">
        <v>116</v>
      </c>
      <c r="F117" s="301"/>
      <c r="G117" s="321"/>
      <c r="H117" s="303">
        <v>1510.2</v>
      </c>
      <c r="I117" s="298">
        <f t="shared" ref="I117" si="11">+ROUND(H117*$K$2,0)</f>
        <v>34674581</v>
      </c>
      <c r="J117" s="297" t="s">
        <v>115</v>
      </c>
      <c r="K117" s="297"/>
    </row>
    <row r="118" spans="1:11" s="313" customFormat="1" hidden="1">
      <c r="A118" s="418">
        <v>44315</v>
      </c>
      <c r="B118" s="320"/>
      <c r="C118" s="297" t="s">
        <v>594</v>
      </c>
      <c r="D118" s="297" t="s">
        <v>264</v>
      </c>
      <c r="E118" s="297" t="s">
        <v>116</v>
      </c>
      <c r="F118" s="301"/>
      <c r="G118" s="321"/>
      <c r="H118" s="303"/>
      <c r="I118" s="303">
        <v>859819</v>
      </c>
      <c r="J118" s="297" t="s">
        <v>114</v>
      </c>
      <c r="K118" s="297"/>
    </row>
    <row r="119" spans="1:11" s="313" customFormat="1" hidden="1">
      <c r="A119" s="418">
        <v>44315</v>
      </c>
      <c r="B119" s="320"/>
      <c r="C119" s="297" t="s">
        <v>498</v>
      </c>
      <c r="D119" s="297" t="s">
        <v>1327</v>
      </c>
      <c r="E119" s="297" t="s">
        <v>116</v>
      </c>
      <c r="F119" s="301"/>
      <c r="G119" s="321"/>
      <c r="H119" s="303"/>
      <c r="I119" s="303">
        <v>1600000</v>
      </c>
      <c r="J119" s="297" t="s">
        <v>114</v>
      </c>
      <c r="K119" s="297"/>
    </row>
    <row r="120" spans="1:11" s="313" customFormat="1" hidden="1">
      <c r="A120" s="418">
        <v>44315</v>
      </c>
      <c r="B120" s="320"/>
      <c r="C120" s="297" t="s">
        <v>594</v>
      </c>
      <c r="D120" s="297" t="s">
        <v>264</v>
      </c>
      <c r="E120" s="297" t="s">
        <v>116</v>
      </c>
      <c r="F120" s="301"/>
      <c r="G120" s="321"/>
      <c r="H120" s="303">
        <v>59.99</v>
      </c>
      <c r="I120" s="298">
        <f t="shared" ref="I120:I121" si="12">+ROUND(H120*$K$2,0)</f>
        <v>1377386</v>
      </c>
      <c r="J120" s="297" t="s">
        <v>115</v>
      </c>
      <c r="K120" s="297"/>
    </row>
    <row r="121" spans="1:11" s="313" customFormat="1" hidden="1">
      <c r="A121" s="418">
        <v>44315</v>
      </c>
      <c r="B121" s="320"/>
      <c r="C121" s="297" t="s">
        <v>1301</v>
      </c>
      <c r="D121" s="297" t="s">
        <v>1271</v>
      </c>
      <c r="E121" s="297" t="s">
        <v>116</v>
      </c>
      <c r="F121" s="301"/>
      <c r="G121" s="321"/>
      <c r="H121" s="303">
        <v>7</v>
      </c>
      <c r="I121" s="298">
        <f t="shared" si="12"/>
        <v>160722</v>
      </c>
      <c r="J121" s="297" t="s">
        <v>115</v>
      </c>
      <c r="K121" s="297"/>
    </row>
    <row r="122" spans="1:11" s="313" customFormat="1" hidden="1">
      <c r="A122" s="418">
        <v>44295</v>
      </c>
      <c r="B122" s="320"/>
      <c r="C122" s="297" t="s">
        <v>260</v>
      </c>
      <c r="D122" s="297" t="s">
        <v>1235</v>
      </c>
      <c r="E122" s="297" t="s">
        <v>116</v>
      </c>
      <c r="F122" s="301"/>
      <c r="G122" s="321"/>
      <c r="H122" s="303"/>
      <c r="I122" s="303">
        <v>4000000</v>
      </c>
      <c r="J122" s="297" t="s">
        <v>114</v>
      </c>
      <c r="K122" s="297"/>
    </row>
    <row r="123" spans="1:11" s="313" customFormat="1" hidden="1">
      <c r="A123" s="418">
        <v>44295</v>
      </c>
      <c r="B123" s="320"/>
      <c r="C123" s="297" t="s">
        <v>260</v>
      </c>
      <c r="D123" s="297" t="s">
        <v>1236</v>
      </c>
      <c r="E123" s="297" t="s">
        <v>116</v>
      </c>
      <c r="F123" s="301"/>
      <c r="G123" s="321"/>
      <c r="H123" s="303"/>
      <c r="I123" s="303">
        <v>420000</v>
      </c>
      <c r="J123" s="297" t="s">
        <v>114</v>
      </c>
      <c r="K123" s="297"/>
    </row>
    <row r="124" spans="1:11" s="313" customFormat="1" hidden="1">
      <c r="A124" s="418">
        <v>44295</v>
      </c>
      <c r="B124" s="320"/>
      <c r="C124" s="297" t="s">
        <v>134</v>
      </c>
      <c r="D124" s="297" t="s">
        <v>1237</v>
      </c>
      <c r="E124" s="297" t="s">
        <v>116</v>
      </c>
      <c r="F124" s="301"/>
      <c r="G124" s="321"/>
      <c r="H124" s="301"/>
      <c r="I124" s="321">
        <v>40670000</v>
      </c>
      <c r="J124" s="297" t="s">
        <v>114</v>
      </c>
      <c r="K124" s="297"/>
    </row>
    <row r="125" spans="1:11" s="313" customFormat="1" hidden="1">
      <c r="A125" s="418">
        <v>44295</v>
      </c>
      <c r="B125" s="320"/>
      <c r="C125" s="297" t="s">
        <v>260</v>
      </c>
      <c r="D125" s="297" t="s">
        <v>1238</v>
      </c>
      <c r="E125" s="297" t="s">
        <v>116</v>
      </c>
      <c r="F125" s="301"/>
      <c r="G125" s="321"/>
      <c r="H125" s="301"/>
      <c r="I125" s="298">
        <v>300000</v>
      </c>
      <c r="J125" s="297" t="s">
        <v>114</v>
      </c>
      <c r="K125" s="297"/>
    </row>
    <row r="126" spans="1:11" s="313" customFormat="1" hidden="1">
      <c r="A126" s="418">
        <v>44298</v>
      </c>
      <c r="B126" s="320"/>
      <c r="C126" s="297" t="s">
        <v>144</v>
      </c>
      <c r="D126" s="297" t="s">
        <v>1229</v>
      </c>
      <c r="E126" s="297" t="s">
        <v>116</v>
      </c>
      <c r="F126" s="321"/>
      <c r="G126" s="321"/>
      <c r="H126" s="321"/>
      <c r="I126" s="298">
        <v>1494906861</v>
      </c>
      <c r="J126" s="297" t="s">
        <v>114</v>
      </c>
      <c r="K126" s="297"/>
    </row>
    <row r="127" spans="1:11" s="313" customFormat="1" hidden="1">
      <c r="A127" s="418">
        <v>44313</v>
      </c>
      <c r="B127" s="320"/>
      <c r="C127" s="297" t="s">
        <v>144</v>
      </c>
      <c r="D127" s="297" t="s">
        <v>1230</v>
      </c>
      <c r="E127" s="297" t="s">
        <v>116</v>
      </c>
      <c r="F127" s="301"/>
      <c r="G127" s="321"/>
      <c r="H127" s="301"/>
      <c r="I127" s="321">
        <v>1151840570</v>
      </c>
      <c r="J127" s="297" t="s">
        <v>114</v>
      </c>
      <c r="K127" s="297"/>
    </row>
    <row r="128" spans="1:11" s="313" customFormat="1" hidden="1">
      <c r="A128" s="418">
        <v>44306</v>
      </c>
      <c r="B128" s="320"/>
      <c r="C128" s="297" t="s">
        <v>352</v>
      </c>
      <c r="D128" s="297" t="s">
        <v>1239</v>
      </c>
      <c r="E128" s="297" t="s">
        <v>116</v>
      </c>
      <c r="F128" s="301"/>
      <c r="G128" s="321"/>
      <c r="H128" s="301"/>
      <c r="I128" s="321">
        <v>7488072</v>
      </c>
      <c r="J128" s="297" t="s">
        <v>114</v>
      </c>
      <c r="K128" s="297"/>
    </row>
    <row r="129" spans="1:11" s="313" customFormat="1" hidden="1">
      <c r="A129" s="418">
        <v>44306</v>
      </c>
      <c r="B129" s="320"/>
      <c r="C129" s="297" t="s">
        <v>352</v>
      </c>
      <c r="D129" s="297" t="s">
        <v>1232</v>
      </c>
      <c r="E129" s="297" t="s">
        <v>116</v>
      </c>
      <c r="F129" s="301"/>
      <c r="G129" s="321"/>
      <c r="H129" s="301"/>
      <c r="I129" s="321">
        <v>24460700</v>
      </c>
      <c r="J129" s="297" t="s">
        <v>114</v>
      </c>
      <c r="K129" s="297"/>
    </row>
    <row r="130" spans="1:11" s="313" customFormat="1" hidden="1">
      <c r="A130" s="418">
        <v>44302</v>
      </c>
      <c r="B130" s="320"/>
      <c r="C130" s="297" t="s">
        <v>441</v>
      </c>
      <c r="D130" s="297" t="s">
        <v>1342</v>
      </c>
      <c r="E130" s="297" t="s">
        <v>116</v>
      </c>
      <c r="F130" s="301"/>
      <c r="G130" s="321"/>
      <c r="H130" s="301"/>
      <c r="I130" s="321">
        <v>37582241</v>
      </c>
      <c r="J130" s="297" t="s">
        <v>114</v>
      </c>
      <c r="K130" s="297"/>
    </row>
    <row r="131" spans="1:11" s="313" customFormat="1" hidden="1">
      <c r="A131" s="418">
        <v>44315</v>
      </c>
      <c r="B131" s="320"/>
      <c r="C131" s="297" t="s">
        <v>144</v>
      </c>
      <c r="D131" s="297" t="s">
        <v>1231</v>
      </c>
      <c r="E131" s="297" t="s">
        <v>116</v>
      </c>
      <c r="F131" s="301"/>
      <c r="G131" s="321"/>
      <c r="H131" s="301"/>
      <c r="I131" s="321">
        <v>968058049</v>
      </c>
      <c r="J131" s="297" t="s">
        <v>114</v>
      </c>
      <c r="K131" s="297"/>
    </row>
    <row r="132" spans="1:11" s="313" customFormat="1" hidden="1">
      <c r="A132" s="418">
        <v>44314</v>
      </c>
      <c r="B132" s="320"/>
      <c r="C132" s="297" t="s">
        <v>156</v>
      </c>
      <c r="D132" s="297" t="s">
        <v>1343</v>
      </c>
      <c r="E132" s="297" t="s">
        <v>116</v>
      </c>
      <c r="F132" s="301"/>
      <c r="G132" s="321"/>
      <c r="H132" s="301"/>
      <c r="I132" s="321">
        <v>33916510</v>
      </c>
      <c r="J132" s="297" t="s">
        <v>114</v>
      </c>
      <c r="K132" s="297"/>
    </row>
    <row r="133" spans="1:11" s="313" customFormat="1" hidden="1">
      <c r="A133" s="418">
        <v>44314</v>
      </c>
      <c r="B133" s="320"/>
      <c r="C133" s="297" t="s">
        <v>595</v>
      </c>
      <c r="D133" s="297" t="s">
        <v>1343</v>
      </c>
      <c r="E133" s="297" t="s">
        <v>116</v>
      </c>
      <c r="F133" s="301"/>
      <c r="G133" s="321"/>
      <c r="H133" s="301"/>
      <c r="I133" s="321">
        <v>64633694</v>
      </c>
      <c r="J133" s="297" t="s">
        <v>114</v>
      </c>
      <c r="K133" s="297"/>
    </row>
    <row r="134" spans="1:11" s="313" customFormat="1" hidden="1">
      <c r="A134" s="418">
        <v>44302</v>
      </c>
      <c r="B134" s="320"/>
      <c r="C134" s="297" t="s">
        <v>656</v>
      </c>
      <c r="D134" s="297" t="s">
        <v>1178</v>
      </c>
      <c r="E134" s="297" t="s">
        <v>116</v>
      </c>
      <c r="F134" s="301"/>
      <c r="G134" s="321"/>
      <c r="H134" s="301"/>
      <c r="I134" s="321">
        <v>129360000</v>
      </c>
      <c r="J134" s="297" t="s">
        <v>114</v>
      </c>
      <c r="K134" s="297"/>
    </row>
    <row r="135" spans="1:11" s="313" customFormat="1" hidden="1">
      <c r="A135" s="418">
        <v>44314</v>
      </c>
      <c r="B135" s="320"/>
      <c r="C135" s="297" t="s">
        <v>678</v>
      </c>
      <c r="D135" s="297" t="s">
        <v>1240</v>
      </c>
      <c r="E135" s="297" t="s">
        <v>116</v>
      </c>
      <c r="F135" s="301"/>
      <c r="G135" s="321"/>
      <c r="H135" s="301"/>
      <c r="I135" s="321">
        <v>41935000</v>
      </c>
      <c r="J135" s="297" t="s">
        <v>114</v>
      </c>
      <c r="K135" s="297"/>
    </row>
    <row r="136" spans="1:11" s="313" customFormat="1" hidden="1">
      <c r="A136" s="418">
        <v>44315</v>
      </c>
      <c r="B136" s="320"/>
      <c r="C136" s="297" t="s">
        <v>543</v>
      </c>
      <c r="D136" s="297" t="s">
        <v>1344</v>
      </c>
      <c r="E136" s="297" t="s">
        <v>116</v>
      </c>
      <c r="F136" s="301"/>
      <c r="G136" s="321"/>
      <c r="H136" s="301"/>
      <c r="I136" s="321">
        <v>135152160</v>
      </c>
      <c r="J136" s="297" t="s">
        <v>114</v>
      </c>
      <c r="K136" s="297"/>
    </row>
    <row r="137" spans="1:11" s="313" customFormat="1" hidden="1">
      <c r="A137" s="418">
        <v>44295</v>
      </c>
      <c r="B137" s="320"/>
      <c r="C137" s="297" t="s">
        <v>1279</v>
      </c>
      <c r="D137" s="297" t="s">
        <v>1345</v>
      </c>
      <c r="E137" s="297" t="s">
        <v>116</v>
      </c>
      <c r="F137" s="301"/>
      <c r="G137" s="321"/>
      <c r="H137" s="301"/>
      <c r="I137" s="321">
        <v>45000000</v>
      </c>
      <c r="J137" s="297" t="s">
        <v>114</v>
      </c>
      <c r="K137" s="297"/>
    </row>
    <row r="138" spans="1:11" s="313" customFormat="1" hidden="1">
      <c r="A138" s="418">
        <v>44291</v>
      </c>
      <c r="B138" s="320"/>
      <c r="C138" s="297" t="s">
        <v>1280</v>
      </c>
      <c r="D138" s="297" t="s">
        <v>1281</v>
      </c>
      <c r="E138" s="297" t="s">
        <v>116</v>
      </c>
      <c r="F138" s="301"/>
      <c r="G138" s="321"/>
      <c r="H138" s="301"/>
      <c r="I138" s="321">
        <v>30000000</v>
      </c>
      <c r="J138" s="297" t="s">
        <v>114</v>
      </c>
      <c r="K138" s="297"/>
    </row>
    <row r="139" spans="1:11" s="313" customFormat="1" hidden="1">
      <c r="A139" s="418">
        <v>44293</v>
      </c>
      <c r="B139" s="320"/>
      <c r="C139" s="297" t="s">
        <v>1328</v>
      </c>
      <c r="D139" s="297" t="s">
        <v>1346</v>
      </c>
      <c r="E139" s="297" t="s">
        <v>116</v>
      </c>
      <c r="F139" s="301"/>
      <c r="G139" s="321"/>
      <c r="H139" s="301"/>
      <c r="I139" s="321">
        <v>12300000</v>
      </c>
      <c r="J139" s="297" t="s">
        <v>114</v>
      </c>
      <c r="K139" s="297"/>
    </row>
    <row r="140" spans="1:11" s="313" customFormat="1" hidden="1">
      <c r="A140" s="418">
        <v>44295</v>
      </c>
      <c r="B140" s="320"/>
      <c r="C140" s="297" t="s">
        <v>1329</v>
      </c>
      <c r="D140" s="297" t="s">
        <v>1347</v>
      </c>
      <c r="E140" s="297" t="s">
        <v>116</v>
      </c>
      <c r="F140" s="301"/>
      <c r="G140" s="321"/>
      <c r="H140" s="301"/>
      <c r="I140" s="321">
        <v>5400000</v>
      </c>
      <c r="J140" s="297" t="s">
        <v>114</v>
      </c>
      <c r="K140" s="297"/>
    </row>
    <row r="141" spans="1:11" s="313" customFormat="1" hidden="1">
      <c r="A141" s="418">
        <v>44295</v>
      </c>
      <c r="B141" s="320"/>
      <c r="C141" s="297" t="s">
        <v>845</v>
      </c>
      <c r="D141" s="297" t="s">
        <v>1346</v>
      </c>
      <c r="E141" s="297" t="s">
        <v>116</v>
      </c>
      <c r="F141" s="301"/>
      <c r="G141" s="321"/>
      <c r="H141" s="301"/>
      <c r="I141" s="321">
        <v>8963850</v>
      </c>
      <c r="J141" s="297" t="s">
        <v>114</v>
      </c>
      <c r="K141" s="297"/>
    </row>
    <row r="142" spans="1:11" s="313" customFormat="1" hidden="1">
      <c r="A142" s="418">
        <v>44295</v>
      </c>
      <c r="B142" s="320"/>
      <c r="C142" s="297" t="s">
        <v>1330</v>
      </c>
      <c r="D142" s="297" t="s">
        <v>1348</v>
      </c>
      <c r="E142" s="297" t="s">
        <v>116</v>
      </c>
      <c r="F142" s="301"/>
      <c r="G142" s="321"/>
      <c r="H142" s="301"/>
      <c r="I142" s="321">
        <v>57000000</v>
      </c>
      <c r="J142" s="297" t="s">
        <v>114</v>
      </c>
      <c r="K142" s="297"/>
    </row>
    <row r="143" spans="1:11" s="313" customFormat="1" hidden="1">
      <c r="A143" s="418">
        <v>44295</v>
      </c>
      <c r="B143" s="320"/>
      <c r="C143" s="297" t="s">
        <v>1031</v>
      </c>
      <c r="D143" s="297" t="s">
        <v>1346</v>
      </c>
      <c r="E143" s="297" t="s">
        <v>116</v>
      </c>
      <c r="F143" s="301"/>
      <c r="G143" s="321"/>
      <c r="H143" s="301"/>
      <c r="I143" s="321">
        <v>6380000</v>
      </c>
      <c r="J143" s="297" t="s">
        <v>114</v>
      </c>
      <c r="K143" s="297"/>
    </row>
    <row r="144" spans="1:11" s="313" customFormat="1" hidden="1">
      <c r="A144" s="418">
        <v>44295</v>
      </c>
      <c r="B144" s="320"/>
      <c r="C144" s="297" t="s">
        <v>841</v>
      </c>
      <c r="D144" s="297" t="s">
        <v>1346</v>
      </c>
      <c r="E144" s="297" t="s">
        <v>116</v>
      </c>
      <c r="F144" s="301"/>
      <c r="G144" s="321"/>
      <c r="H144" s="301"/>
      <c r="I144" s="321">
        <v>8618500</v>
      </c>
      <c r="J144" s="297" t="s">
        <v>114</v>
      </c>
      <c r="K144" s="297"/>
    </row>
    <row r="145" spans="1:11" s="313" customFormat="1" hidden="1">
      <c r="A145" s="418">
        <v>44295</v>
      </c>
      <c r="B145" s="320"/>
      <c r="C145" s="297" t="s">
        <v>1331</v>
      </c>
      <c r="D145" s="297" t="s">
        <v>1281</v>
      </c>
      <c r="E145" s="297" t="s">
        <v>116</v>
      </c>
      <c r="F145" s="301"/>
      <c r="G145" s="321"/>
      <c r="H145" s="301"/>
      <c r="I145" s="321">
        <v>18000000</v>
      </c>
      <c r="J145" s="297" t="s">
        <v>114</v>
      </c>
      <c r="K145" s="297"/>
    </row>
    <row r="146" spans="1:11" s="313" customFormat="1" hidden="1">
      <c r="A146" s="418">
        <v>44295</v>
      </c>
      <c r="B146" s="320"/>
      <c r="C146" s="297" t="s">
        <v>1332</v>
      </c>
      <c r="D146" s="297" t="s">
        <v>1349</v>
      </c>
      <c r="E146" s="297" t="s">
        <v>116</v>
      </c>
      <c r="F146" s="301"/>
      <c r="G146" s="321"/>
      <c r="H146" s="301"/>
      <c r="I146" s="321">
        <v>150075000</v>
      </c>
      <c r="J146" s="297" t="s">
        <v>114</v>
      </c>
      <c r="K146" s="297"/>
    </row>
    <row r="147" spans="1:11" s="313" customFormat="1" hidden="1">
      <c r="A147" s="418">
        <v>44295</v>
      </c>
      <c r="B147" s="320"/>
      <c r="C147" s="297" t="s">
        <v>1333</v>
      </c>
      <c r="D147" s="297" t="s">
        <v>1350</v>
      </c>
      <c r="E147" s="297" t="s">
        <v>116</v>
      </c>
      <c r="F147" s="301"/>
      <c r="G147" s="321"/>
      <c r="H147" s="301"/>
      <c r="I147" s="321">
        <v>156000000</v>
      </c>
      <c r="J147" s="297" t="s">
        <v>114</v>
      </c>
      <c r="K147" s="297"/>
    </row>
    <row r="148" spans="1:11" s="313" customFormat="1" hidden="1">
      <c r="A148" s="418">
        <v>44295</v>
      </c>
      <c r="B148" s="320"/>
      <c r="C148" s="297" t="s">
        <v>353</v>
      </c>
      <c r="D148" s="297" t="s">
        <v>1351</v>
      </c>
      <c r="E148" s="297" t="s">
        <v>116</v>
      </c>
      <c r="F148" s="301"/>
      <c r="G148" s="321"/>
      <c r="H148" s="301"/>
      <c r="I148" s="321">
        <v>7425000</v>
      </c>
      <c r="J148" s="297" t="s">
        <v>114</v>
      </c>
      <c r="K148" s="297"/>
    </row>
    <row r="149" spans="1:11" s="313" customFormat="1" hidden="1">
      <c r="A149" s="418">
        <v>44298</v>
      </c>
      <c r="B149" s="320"/>
      <c r="C149" s="297" t="s">
        <v>846</v>
      </c>
      <c r="D149" s="297" t="s">
        <v>1352</v>
      </c>
      <c r="E149" s="297" t="s">
        <v>116</v>
      </c>
      <c r="F149" s="301"/>
      <c r="G149" s="321"/>
      <c r="H149" s="301"/>
      <c r="I149" s="321">
        <v>5500000</v>
      </c>
      <c r="J149" s="297" t="s">
        <v>114</v>
      </c>
      <c r="K149" s="297"/>
    </row>
    <row r="150" spans="1:11" s="313" customFormat="1" hidden="1">
      <c r="A150" s="418">
        <v>44302</v>
      </c>
      <c r="B150" s="320"/>
      <c r="C150" s="297" t="s">
        <v>1334</v>
      </c>
      <c r="D150" s="297" t="s">
        <v>1353</v>
      </c>
      <c r="E150" s="297" t="s">
        <v>116</v>
      </c>
      <c r="F150" s="301"/>
      <c r="G150" s="321"/>
      <c r="H150" s="301"/>
      <c r="I150" s="321">
        <v>10000000</v>
      </c>
      <c r="J150" s="297" t="s">
        <v>114</v>
      </c>
      <c r="K150" s="297"/>
    </row>
    <row r="151" spans="1:11" s="313" customFormat="1" hidden="1">
      <c r="A151" s="418">
        <v>44302</v>
      </c>
      <c r="B151" s="320"/>
      <c r="C151" s="297" t="s">
        <v>625</v>
      </c>
      <c r="D151" s="297" t="s">
        <v>1354</v>
      </c>
      <c r="E151" s="297" t="s">
        <v>116</v>
      </c>
      <c r="F151" s="301"/>
      <c r="G151" s="321"/>
      <c r="H151" s="301"/>
      <c r="I151" s="321">
        <v>5401550</v>
      </c>
      <c r="J151" s="297" t="s">
        <v>114</v>
      </c>
      <c r="K151" s="297"/>
    </row>
    <row r="152" spans="1:11" s="313" customFormat="1" hidden="1">
      <c r="A152" s="418">
        <v>44302</v>
      </c>
      <c r="B152" s="320"/>
      <c r="C152" s="297" t="s">
        <v>1335</v>
      </c>
      <c r="D152" s="297" t="s">
        <v>1355</v>
      </c>
      <c r="E152" s="297" t="s">
        <v>116</v>
      </c>
      <c r="F152" s="301"/>
      <c r="G152" s="321"/>
      <c r="H152" s="301"/>
      <c r="I152" s="321">
        <v>4251500</v>
      </c>
      <c r="J152" s="297" t="s">
        <v>114</v>
      </c>
      <c r="K152" s="297"/>
    </row>
    <row r="153" spans="1:11" s="313" customFormat="1" hidden="1">
      <c r="A153" s="418">
        <v>44306</v>
      </c>
      <c r="B153" s="320"/>
      <c r="C153" s="297" t="s">
        <v>672</v>
      </c>
      <c r="D153" s="297" t="s">
        <v>1356</v>
      </c>
      <c r="E153" s="297" t="s">
        <v>116</v>
      </c>
      <c r="F153" s="301"/>
      <c r="G153" s="321"/>
      <c r="H153" s="301"/>
      <c r="I153" s="321">
        <v>14312000</v>
      </c>
      <c r="J153" s="297" t="s">
        <v>114</v>
      </c>
      <c r="K153" s="297"/>
    </row>
    <row r="154" spans="1:11" s="313" customFormat="1" hidden="1">
      <c r="A154" s="418">
        <v>44306</v>
      </c>
      <c r="B154" s="320"/>
      <c r="C154" s="297" t="s">
        <v>1331</v>
      </c>
      <c r="D154" s="297" t="s">
        <v>1281</v>
      </c>
      <c r="E154" s="297" t="s">
        <v>116</v>
      </c>
      <c r="F154" s="301"/>
      <c r="G154" s="321"/>
      <c r="H154" s="301"/>
      <c r="I154" s="321">
        <v>48000000</v>
      </c>
      <c r="J154" s="297" t="s">
        <v>114</v>
      </c>
      <c r="K154" s="297"/>
    </row>
    <row r="155" spans="1:11" s="313" customFormat="1" hidden="1">
      <c r="A155" s="418">
        <v>44306</v>
      </c>
      <c r="B155" s="320"/>
      <c r="C155" s="297" t="s">
        <v>1033</v>
      </c>
      <c r="D155" s="297" t="s">
        <v>1056</v>
      </c>
      <c r="E155" s="297" t="s">
        <v>116</v>
      </c>
      <c r="F155" s="301"/>
      <c r="G155" s="321"/>
      <c r="H155" s="301"/>
      <c r="I155" s="321">
        <v>4185500</v>
      </c>
      <c r="J155" s="297" t="s">
        <v>114</v>
      </c>
      <c r="K155" s="297"/>
    </row>
    <row r="156" spans="1:11" s="313" customFormat="1" hidden="1">
      <c r="A156" s="418">
        <v>44306</v>
      </c>
      <c r="B156" s="320"/>
      <c r="C156" s="297" t="s">
        <v>1336</v>
      </c>
      <c r="D156" s="297" t="s">
        <v>1357</v>
      </c>
      <c r="E156" s="297" t="s">
        <v>116</v>
      </c>
      <c r="F156" s="301"/>
      <c r="G156" s="321"/>
      <c r="H156" s="301"/>
      <c r="I156" s="321">
        <v>307140000</v>
      </c>
      <c r="J156" s="297" t="s">
        <v>114</v>
      </c>
      <c r="K156" s="297"/>
    </row>
    <row r="157" spans="1:11" s="313" customFormat="1" hidden="1">
      <c r="A157" s="418">
        <v>44306</v>
      </c>
      <c r="B157" s="320"/>
      <c r="C157" s="297" t="s">
        <v>544</v>
      </c>
      <c r="D157" s="297" t="s">
        <v>1358</v>
      </c>
      <c r="E157" s="297" t="s">
        <v>116</v>
      </c>
      <c r="F157" s="301"/>
      <c r="G157" s="321"/>
      <c r="H157" s="301"/>
      <c r="I157" s="321">
        <v>38296700</v>
      </c>
      <c r="J157" s="297" t="s">
        <v>114</v>
      </c>
      <c r="K157" s="297"/>
    </row>
    <row r="158" spans="1:11" s="313" customFormat="1" hidden="1">
      <c r="A158" s="418">
        <v>44306</v>
      </c>
      <c r="B158" s="320"/>
      <c r="C158" s="297" t="s">
        <v>1337</v>
      </c>
      <c r="D158" s="297" t="s">
        <v>1359</v>
      </c>
      <c r="E158" s="297" t="s">
        <v>116</v>
      </c>
      <c r="F158" s="301"/>
      <c r="G158" s="321"/>
      <c r="H158" s="301"/>
      <c r="I158" s="321">
        <v>11400000</v>
      </c>
      <c r="J158" s="297" t="s">
        <v>114</v>
      </c>
      <c r="K158" s="297"/>
    </row>
    <row r="159" spans="1:11" s="313" customFormat="1" hidden="1">
      <c r="A159" s="418">
        <v>44314</v>
      </c>
      <c r="B159" s="320"/>
      <c r="C159" s="297" t="s">
        <v>1329</v>
      </c>
      <c r="D159" s="297" t="s">
        <v>1360</v>
      </c>
      <c r="E159" s="297" t="s">
        <v>116</v>
      </c>
      <c r="F159" s="301"/>
      <c r="G159" s="321"/>
      <c r="H159" s="301"/>
      <c r="I159" s="321">
        <v>5400000</v>
      </c>
      <c r="J159" s="297" t="s">
        <v>114</v>
      </c>
      <c r="K159" s="297"/>
    </row>
    <row r="160" spans="1:11" s="313" customFormat="1" hidden="1">
      <c r="A160" s="418">
        <v>44314</v>
      </c>
      <c r="B160" s="320"/>
      <c r="C160" s="297" t="s">
        <v>1338</v>
      </c>
      <c r="D160" s="297" t="s">
        <v>1361</v>
      </c>
      <c r="E160" s="297" t="s">
        <v>116</v>
      </c>
      <c r="F160" s="301"/>
      <c r="G160" s="321"/>
      <c r="H160" s="301"/>
      <c r="I160" s="321">
        <v>1980000</v>
      </c>
      <c r="J160" s="297" t="s">
        <v>114</v>
      </c>
      <c r="K160" s="297"/>
    </row>
    <row r="161" spans="1:11" s="313" customFormat="1" hidden="1">
      <c r="A161" s="418">
        <v>44314</v>
      </c>
      <c r="B161" s="320"/>
      <c r="C161" s="297" t="s">
        <v>130</v>
      </c>
      <c r="D161" s="297" t="s">
        <v>1362</v>
      </c>
      <c r="E161" s="297" t="s">
        <v>116</v>
      </c>
      <c r="F161" s="301"/>
      <c r="G161" s="321"/>
      <c r="H161" s="301"/>
      <c r="I161" s="321">
        <v>1180000</v>
      </c>
      <c r="J161" s="297" t="s">
        <v>114</v>
      </c>
      <c r="K161" s="297"/>
    </row>
    <row r="162" spans="1:11" s="313" customFormat="1" hidden="1">
      <c r="A162" s="418">
        <v>44314</v>
      </c>
      <c r="B162" s="320"/>
      <c r="C162" s="297" t="s">
        <v>1339</v>
      </c>
      <c r="D162" s="297" t="s">
        <v>1363</v>
      </c>
      <c r="E162" s="297" t="s">
        <v>116</v>
      </c>
      <c r="F162" s="301"/>
      <c r="G162" s="321"/>
      <c r="H162" s="321"/>
      <c r="I162" s="298">
        <v>87925202</v>
      </c>
      <c r="J162" s="297" t="s">
        <v>114</v>
      </c>
      <c r="K162" s="297"/>
    </row>
    <row r="163" spans="1:11" s="313" customFormat="1" hidden="1">
      <c r="A163" s="418">
        <v>44314</v>
      </c>
      <c r="B163" s="320"/>
      <c r="C163" s="297" t="s">
        <v>279</v>
      </c>
      <c r="D163" s="297" t="s">
        <v>1364</v>
      </c>
      <c r="E163" s="297" t="s">
        <v>116</v>
      </c>
      <c r="F163" s="301"/>
      <c r="G163" s="321"/>
      <c r="H163" s="321"/>
      <c r="I163" s="298">
        <v>6570000</v>
      </c>
      <c r="J163" s="297" t="s">
        <v>114</v>
      </c>
      <c r="K163" s="297"/>
    </row>
    <row r="164" spans="1:11" s="313" customFormat="1" hidden="1">
      <c r="A164" s="418">
        <v>44315</v>
      </c>
      <c r="B164" s="320"/>
      <c r="C164" s="297" t="s">
        <v>1340</v>
      </c>
      <c r="D164" s="297" t="s">
        <v>1365</v>
      </c>
      <c r="E164" s="297" t="s">
        <v>116</v>
      </c>
      <c r="F164" s="301"/>
      <c r="G164" s="321"/>
      <c r="H164" s="321"/>
      <c r="I164" s="298">
        <v>216666666</v>
      </c>
      <c r="J164" s="297" t="s">
        <v>114</v>
      </c>
      <c r="K164" s="297"/>
    </row>
    <row r="165" spans="1:11" s="313" customFormat="1" hidden="1">
      <c r="A165" s="418">
        <v>44315</v>
      </c>
      <c r="B165" s="320"/>
      <c r="C165" s="297" t="s">
        <v>625</v>
      </c>
      <c r="D165" s="297" t="s">
        <v>1366</v>
      </c>
      <c r="E165" s="297" t="s">
        <v>116</v>
      </c>
      <c r="F165" s="301"/>
      <c r="G165" s="321"/>
      <c r="H165" s="321"/>
      <c r="I165" s="298">
        <v>1702800</v>
      </c>
      <c r="J165" s="297" t="s">
        <v>114</v>
      </c>
      <c r="K165" s="297"/>
    </row>
    <row r="166" spans="1:11" s="313" customFormat="1" hidden="1">
      <c r="A166" s="418">
        <v>44315</v>
      </c>
      <c r="B166" s="320"/>
      <c r="C166" s="297" t="s">
        <v>677</v>
      </c>
      <c r="D166" s="297" t="s">
        <v>1367</v>
      </c>
      <c r="E166" s="297" t="s">
        <v>116</v>
      </c>
      <c r="F166" s="301"/>
      <c r="G166" s="321"/>
      <c r="H166" s="321"/>
      <c r="I166" s="298">
        <v>10000000</v>
      </c>
      <c r="J166" s="297" t="s">
        <v>114</v>
      </c>
      <c r="K166" s="297"/>
    </row>
    <row r="167" spans="1:11" s="313" customFormat="1" hidden="1">
      <c r="A167" s="418">
        <v>44315</v>
      </c>
      <c r="B167" s="320"/>
      <c r="C167" s="297" t="s">
        <v>1341</v>
      </c>
      <c r="D167" s="297" t="s">
        <v>1368</v>
      </c>
      <c r="E167" s="297" t="s">
        <v>116</v>
      </c>
      <c r="F167" s="301"/>
      <c r="G167" s="321"/>
      <c r="H167" s="321"/>
      <c r="I167" s="298">
        <v>4955962</v>
      </c>
      <c r="J167" s="297" t="s">
        <v>114</v>
      </c>
      <c r="K167" s="297"/>
    </row>
    <row r="168" spans="1:11" s="313" customFormat="1" hidden="1">
      <c r="A168" s="418">
        <v>44315</v>
      </c>
      <c r="B168" s="320"/>
      <c r="C168" s="297" t="s">
        <v>443</v>
      </c>
      <c r="D168" s="297" t="s">
        <v>1369</v>
      </c>
      <c r="E168" s="297" t="s">
        <v>116</v>
      </c>
      <c r="F168" s="301"/>
      <c r="G168" s="321"/>
      <c r="H168" s="321"/>
      <c r="I168" s="298">
        <v>12400000</v>
      </c>
      <c r="J168" s="297" t="s">
        <v>114</v>
      </c>
      <c r="K168" s="297"/>
    </row>
    <row r="169" spans="1:11" s="313" customFormat="1" hidden="1">
      <c r="A169" s="418">
        <v>44314</v>
      </c>
      <c r="B169" s="320"/>
      <c r="C169" s="297" t="s">
        <v>438</v>
      </c>
      <c r="D169" s="297" t="s">
        <v>1241</v>
      </c>
      <c r="E169" s="297" t="s">
        <v>116</v>
      </c>
      <c r="F169" s="301"/>
      <c r="G169" s="321"/>
      <c r="H169" s="301"/>
      <c r="I169" s="321">
        <v>12789134</v>
      </c>
      <c r="J169" s="297" t="s">
        <v>114</v>
      </c>
      <c r="K169" s="297"/>
    </row>
    <row r="170" spans="1:11" s="313" customFormat="1" hidden="1">
      <c r="A170" s="418">
        <v>44315</v>
      </c>
      <c r="B170" s="320"/>
      <c r="C170" s="297" t="s">
        <v>507</v>
      </c>
      <c r="D170" s="297" t="s">
        <v>1242</v>
      </c>
      <c r="E170" s="297" t="s">
        <v>116</v>
      </c>
      <c r="F170" s="301"/>
      <c r="G170" s="321"/>
      <c r="H170" s="301"/>
      <c r="I170" s="321">
        <v>136737550</v>
      </c>
      <c r="J170" s="297" t="s">
        <v>114</v>
      </c>
      <c r="K170" s="297"/>
    </row>
    <row r="171" spans="1:11" s="313" customFormat="1" hidden="1">
      <c r="A171" s="418">
        <v>44314</v>
      </c>
      <c r="B171" s="320"/>
      <c r="C171" s="297" t="s">
        <v>444</v>
      </c>
      <c r="D171" s="297" t="s">
        <v>1242</v>
      </c>
      <c r="E171" s="297" t="s">
        <v>116</v>
      </c>
      <c r="F171" s="301"/>
      <c r="G171" s="321"/>
      <c r="H171" s="301"/>
      <c r="I171" s="321">
        <v>40920000</v>
      </c>
      <c r="J171" s="297" t="s">
        <v>114</v>
      </c>
      <c r="K171" s="297"/>
    </row>
    <row r="172" spans="1:11" s="313" customFormat="1" hidden="1">
      <c r="A172" s="418">
        <v>44314</v>
      </c>
      <c r="B172" s="320"/>
      <c r="C172" s="297" t="s">
        <v>153</v>
      </c>
      <c r="D172" s="297" t="s">
        <v>1243</v>
      </c>
      <c r="E172" s="297" t="s">
        <v>116</v>
      </c>
      <c r="F172" s="301"/>
      <c r="G172" s="321"/>
      <c r="H172" s="301"/>
      <c r="I172" s="321">
        <v>37234560</v>
      </c>
      <c r="J172" s="297" t="s">
        <v>114</v>
      </c>
      <c r="K172" s="297"/>
    </row>
    <row r="173" spans="1:11" s="313" customFormat="1" hidden="1">
      <c r="A173" s="418">
        <v>44314</v>
      </c>
      <c r="B173" s="320"/>
      <c r="C173" s="297" t="s">
        <v>280</v>
      </c>
      <c r="D173" s="297" t="s">
        <v>1244</v>
      </c>
      <c r="E173" s="297" t="s">
        <v>116</v>
      </c>
      <c r="F173" s="301"/>
      <c r="G173" s="321"/>
      <c r="H173" s="301"/>
      <c r="I173" s="321">
        <v>13685000</v>
      </c>
      <c r="J173" s="297" t="s">
        <v>114</v>
      </c>
      <c r="K173" s="297"/>
    </row>
    <row r="174" spans="1:11" s="313" customFormat="1" hidden="1">
      <c r="A174" s="418">
        <v>44315</v>
      </c>
      <c r="B174" s="320"/>
      <c r="C174" s="297" t="s">
        <v>155</v>
      </c>
      <c r="D174" s="297" t="s">
        <v>1370</v>
      </c>
      <c r="E174" s="297" t="s">
        <v>116</v>
      </c>
      <c r="F174" s="301"/>
      <c r="G174" s="321"/>
      <c r="H174" s="301"/>
      <c r="I174" s="321">
        <v>1054352249</v>
      </c>
      <c r="J174" s="297" t="s">
        <v>114</v>
      </c>
      <c r="K174" s="297"/>
    </row>
    <row r="175" spans="1:11" s="313" customFormat="1" hidden="1">
      <c r="A175" s="418">
        <v>44295</v>
      </c>
      <c r="B175" s="320"/>
      <c r="C175" s="297" t="s">
        <v>559</v>
      </c>
      <c r="D175" s="297" t="s">
        <v>1245</v>
      </c>
      <c r="E175" s="297" t="s">
        <v>116</v>
      </c>
      <c r="F175" s="301"/>
      <c r="G175" s="321"/>
      <c r="H175" s="301"/>
      <c r="I175" s="321">
        <v>25580000</v>
      </c>
      <c r="J175" s="297" t="s">
        <v>114</v>
      </c>
      <c r="K175" s="297"/>
    </row>
    <row r="176" spans="1:11" s="313" customFormat="1" hidden="1">
      <c r="A176" s="418">
        <v>44314</v>
      </c>
      <c r="B176" s="320"/>
      <c r="C176" s="297" t="s">
        <v>277</v>
      </c>
      <c r="D176" s="297" t="s">
        <v>1241</v>
      </c>
      <c r="E176" s="297" t="s">
        <v>116</v>
      </c>
      <c r="F176" s="301"/>
      <c r="G176" s="321"/>
      <c r="H176" s="301"/>
      <c r="I176" s="321">
        <v>19961700</v>
      </c>
      <c r="J176" s="297" t="s">
        <v>114</v>
      </c>
      <c r="K176" s="297"/>
    </row>
    <row r="177" spans="1:11" s="313" customFormat="1" hidden="1">
      <c r="A177" s="418">
        <v>44315</v>
      </c>
      <c r="B177" s="320"/>
      <c r="C177" s="297" t="s">
        <v>154</v>
      </c>
      <c r="D177" s="297" t="s">
        <v>1246</v>
      </c>
      <c r="E177" s="297" t="s">
        <v>116</v>
      </c>
      <c r="F177" s="301"/>
      <c r="G177" s="321"/>
      <c r="H177" s="301"/>
      <c r="I177" s="321">
        <v>534786</v>
      </c>
      <c r="J177" s="297" t="s">
        <v>114</v>
      </c>
      <c r="K177" s="297"/>
    </row>
    <row r="178" spans="1:11" s="313" customFormat="1" hidden="1">
      <c r="A178" s="418">
        <v>44315</v>
      </c>
      <c r="B178" s="320"/>
      <c r="C178" s="297" t="s">
        <v>605</v>
      </c>
      <c r="D178" s="297" t="s">
        <v>1247</v>
      </c>
      <c r="E178" s="297" t="s">
        <v>116</v>
      </c>
      <c r="F178" s="301"/>
      <c r="G178" s="321"/>
      <c r="H178" s="301"/>
      <c r="I178" s="321">
        <v>41211400</v>
      </c>
      <c r="J178" s="297" t="s">
        <v>114</v>
      </c>
      <c r="K178" s="297"/>
    </row>
    <row r="179" spans="1:11" s="313" customFormat="1" hidden="1">
      <c r="A179" s="418">
        <v>44315</v>
      </c>
      <c r="B179" s="320"/>
      <c r="C179" s="297" t="s">
        <v>552</v>
      </c>
      <c r="D179" s="297" t="s">
        <v>1248</v>
      </c>
      <c r="E179" s="297" t="s">
        <v>116</v>
      </c>
      <c r="F179" s="301"/>
      <c r="G179" s="321"/>
      <c r="H179" s="301"/>
      <c r="I179" s="321">
        <v>24146600</v>
      </c>
      <c r="J179" s="297" t="s">
        <v>114</v>
      </c>
      <c r="K179" s="297"/>
    </row>
    <row r="180" spans="1:11" s="313" customFormat="1" hidden="1">
      <c r="A180" s="418">
        <v>44314</v>
      </c>
      <c r="B180" s="320"/>
      <c r="C180" s="297" t="s">
        <v>546</v>
      </c>
      <c r="D180" s="297" t="s">
        <v>1276</v>
      </c>
      <c r="E180" s="297" t="s">
        <v>116</v>
      </c>
      <c r="F180" s="301"/>
      <c r="G180" s="321"/>
      <c r="H180" s="301"/>
      <c r="I180" s="321">
        <v>29250000</v>
      </c>
      <c r="J180" s="297" t="s">
        <v>114</v>
      </c>
      <c r="K180" s="297"/>
    </row>
    <row r="181" spans="1:11" s="313" customFormat="1" hidden="1">
      <c r="A181" s="418">
        <v>44314</v>
      </c>
      <c r="B181" s="320"/>
      <c r="C181" s="297" t="s">
        <v>1110</v>
      </c>
      <c r="D181" s="297" t="s">
        <v>1276</v>
      </c>
      <c r="E181" s="297" t="s">
        <v>116</v>
      </c>
      <c r="F181" s="301"/>
      <c r="G181" s="321"/>
      <c r="H181" s="301"/>
      <c r="I181" s="321">
        <v>9600000</v>
      </c>
      <c r="J181" s="297" t="s">
        <v>114</v>
      </c>
      <c r="K181" s="297"/>
    </row>
    <row r="182" spans="1:11" s="313" customFormat="1" hidden="1">
      <c r="A182" s="418">
        <v>44315</v>
      </c>
      <c r="B182" s="320"/>
      <c r="C182" s="297" t="s">
        <v>973</v>
      </c>
      <c r="D182" s="297" t="s">
        <v>1249</v>
      </c>
      <c r="E182" s="297" t="s">
        <v>116</v>
      </c>
      <c r="F182" s="301"/>
      <c r="G182" s="321"/>
      <c r="H182" s="301"/>
      <c r="I182" s="321">
        <v>5300000</v>
      </c>
      <c r="J182" s="297" t="s">
        <v>114</v>
      </c>
      <c r="K182" s="297"/>
    </row>
    <row r="183" spans="1:11" s="313" customFormat="1" hidden="1">
      <c r="A183" s="418">
        <v>44315</v>
      </c>
      <c r="B183" s="320"/>
      <c r="C183" s="297" t="s">
        <v>653</v>
      </c>
      <c r="D183" s="297" t="s">
        <v>1250</v>
      </c>
      <c r="E183" s="297" t="s">
        <v>116</v>
      </c>
      <c r="F183" s="301"/>
      <c r="G183" s="321"/>
      <c r="H183" s="301"/>
      <c r="I183" s="321">
        <v>21090000</v>
      </c>
      <c r="J183" s="297" t="s">
        <v>114</v>
      </c>
      <c r="K183" s="297"/>
    </row>
    <row r="184" spans="1:11" s="313" customFormat="1" hidden="1">
      <c r="A184" s="418">
        <v>44314</v>
      </c>
      <c r="B184" s="320"/>
      <c r="C184" s="297" t="s">
        <v>152</v>
      </c>
      <c r="D184" s="297" t="s">
        <v>1251</v>
      </c>
      <c r="E184" s="297" t="s">
        <v>116</v>
      </c>
      <c r="F184" s="301"/>
      <c r="G184" s="321"/>
      <c r="H184" s="301"/>
      <c r="I184" s="321">
        <v>176040372</v>
      </c>
      <c r="J184" s="297" t="s">
        <v>114</v>
      </c>
      <c r="K184" s="297"/>
    </row>
    <row r="185" spans="1:11" s="313" customFormat="1" hidden="1">
      <c r="A185" s="418">
        <v>44295</v>
      </c>
      <c r="B185" s="320"/>
      <c r="C185" s="297" t="s">
        <v>152</v>
      </c>
      <c r="D185" s="297" t="s">
        <v>1275</v>
      </c>
      <c r="E185" s="297" t="s">
        <v>116</v>
      </c>
      <c r="F185" s="301"/>
      <c r="G185" s="321"/>
      <c r="H185" s="301"/>
      <c r="I185" s="321">
        <v>72078600</v>
      </c>
      <c r="J185" s="297" t="s">
        <v>114</v>
      </c>
      <c r="K185" s="297"/>
    </row>
    <row r="186" spans="1:11" s="313" customFormat="1" hidden="1">
      <c r="A186" s="418">
        <v>44306</v>
      </c>
      <c r="B186" s="320"/>
      <c r="C186" s="297" t="s">
        <v>453</v>
      </c>
      <c r="D186" s="297" t="s">
        <v>1252</v>
      </c>
      <c r="E186" s="297" t="s">
        <v>116</v>
      </c>
      <c r="F186" s="301"/>
      <c r="G186" s="321"/>
      <c r="H186" s="301"/>
      <c r="I186" s="321">
        <v>4000000</v>
      </c>
      <c r="J186" s="297" t="s">
        <v>114</v>
      </c>
      <c r="K186" s="297"/>
    </row>
    <row r="187" spans="1:11" s="313" customFormat="1" hidden="1">
      <c r="A187" s="418">
        <v>44306</v>
      </c>
      <c r="B187" s="320"/>
      <c r="C187" s="297" t="s">
        <v>614</v>
      </c>
      <c r="D187" s="297" t="s">
        <v>1253</v>
      </c>
      <c r="E187" s="297" t="s">
        <v>116</v>
      </c>
      <c r="F187" s="301"/>
      <c r="G187" s="321"/>
      <c r="H187" s="301"/>
      <c r="I187" s="321">
        <v>4324860</v>
      </c>
      <c r="J187" s="297" t="s">
        <v>114</v>
      </c>
      <c r="K187" s="297"/>
    </row>
    <row r="188" spans="1:11" s="313" customFormat="1" hidden="1">
      <c r="A188" s="418">
        <v>44306</v>
      </c>
      <c r="B188" s="320"/>
      <c r="C188" s="297" t="s">
        <v>613</v>
      </c>
      <c r="D188" s="297" t="s">
        <v>1253</v>
      </c>
      <c r="E188" s="297" t="s">
        <v>116</v>
      </c>
      <c r="F188" s="301"/>
      <c r="G188" s="321"/>
      <c r="H188" s="301"/>
      <c r="I188" s="321">
        <v>5355000</v>
      </c>
      <c r="J188" s="297" t="s">
        <v>114</v>
      </c>
      <c r="K188" s="297"/>
    </row>
    <row r="189" spans="1:11" s="313" customFormat="1" hidden="1">
      <c r="A189" s="418">
        <v>44314</v>
      </c>
      <c r="B189" s="320"/>
      <c r="C189" s="297" t="s">
        <v>1273</v>
      </c>
      <c r="D189" s="297" t="s">
        <v>1274</v>
      </c>
      <c r="E189" s="297" t="s">
        <v>116</v>
      </c>
      <c r="F189" s="301"/>
      <c r="G189" s="321"/>
      <c r="H189" s="301"/>
      <c r="I189" s="321">
        <v>703383000</v>
      </c>
      <c r="J189" s="297" t="s">
        <v>114</v>
      </c>
      <c r="K189" s="297"/>
    </row>
    <row r="190" spans="1:11" s="313" customFormat="1" hidden="1">
      <c r="A190" s="418">
        <v>44315</v>
      </c>
      <c r="B190" s="320"/>
      <c r="C190" s="297" t="s">
        <v>151</v>
      </c>
      <c r="D190" s="297" t="s">
        <v>1254</v>
      </c>
      <c r="E190" s="297" t="s">
        <v>116</v>
      </c>
      <c r="F190" s="301"/>
      <c r="G190" s="321"/>
      <c r="H190" s="301"/>
      <c r="I190" s="321">
        <v>40079032</v>
      </c>
      <c r="J190" s="297" t="s">
        <v>114</v>
      </c>
      <c r="K190" s="297"/>
    </row>
    <row r="191" spans="1:11" s="313" customFormat="1" hidden="1">
      <c r="A191" s="418">
        <v>44314</v>
      </c>
      <c r="B191" s="320"/>
      <c r="C191" s="297" t="s">
        <v>393</v>
      </c>
      <c r="D191" s="297" t="s">
        <v>1277</v>
      </c>
      <c r="E191" s="297" t="s">
        <v>116</v>
      </c>
      <c r="F191" s="301"/>
      <c r="G191" s="321"/>
      <c r="H191" s="301"/>
      <c r="I191" s="321">
        <v>58892308</v>
      </c>
      <c r="J191" s="297" t="s">
        <v>114</v>
      </c>
      <c r="K191" s="297"/>
    </row>
    <row r="192" spans="1:11" s="313" customFormat="1" hidden="1">
      <c r="A192" s="418">
        <v>44295</v>
      </c>
      <c r="B192" s="320"/>
      <c r="C192" s="297" t="s">
        <v>393</v>
      </c>
      <c r="D192" s="297" t="s">
        <v>1278</v>
      </c>
      <c r="E192" s="297" t="s">
        <v>116</v>
      </c>
      <c r="F192" s="301"/>
      <c r="G192" s="321"/>
      <c r="H192" s="301"/>
      <c r="I192" s="321">
        <v>67353846</v>
      </c>
      <c r="J192" s="297" t="s">
        <v>114</v>
      </c>
      <c r="K192" s="297"/>
    </row>
    <row r="193" spans="1:11" s="313" customFormat="1" hidden="1">
      <c r="A193" s="418">
        <v>44306</v>
      </c>
      <c r="B193" s="320"/>
      <c r="C193" s="297" t="s">
        <v>970</v>
      </c>
      <c r="D193" s="297" t="s">
        <v>1371</v>
      </c>
      <c r="E193" s="297" t="s">
        <v>116</v>
      </c>
      <c r="F193" s="301"/>
      <c r="G193" s="321"/>
      <c r="H193" s="301"/>
      <c r="I193" s="321">
        <v>42777400</v>
      </c>
      <c r="J193" s="297" t="s">
        <v>114</v>
      </c>
      <c r="K193" s="297"/>
    </row>
    <row r="194" spans="1:11" s="313" customFormat="1" hidden="1">
      <c r="A194" s="418">
        <v>44314</v>
      </c>
      <c r="B194" s="320"/>
      <c r="C194" s="297" t="s">
        <v>970</v>
      </c>
      <c r="D194" s="297" t="s">
        <v>1372</v>
      </c>
      <c r="E194" s="297" t="s">
        <v>116</v>
      </c>
      <c r="F194" s="301"/>
      <c r="G194" s="321"/>
      <c r="H194" s="301"/>
      <c r="I194" s="321">
        <v>74641800</v>
      </c>
      <c r="J194" s="297" t="s">
        <v>114</v>
      </c>
      <c r="K194" s="297"/>
    </row>
    <row r="195" spans="1:11" s="313" customFormat="1" hidden="1">
      <c r="A195" s="418">
        <v>44293</v>
      </c>
      <c r="B195" s="320"/>
      <c r="C195" s="297" t="s">
        <v>436</v>
      </c>
      <c r="D195" s="297" t="s">
        <v>1264</v>
      </c>
      <c r="E195" s="297" t="s">
        <v>119</v>
      </c>
      <c r="F195" s="301"/>
      <c r="G195" s="321"/>
      <c r="H195" s="301"/>
      <c r="I195" s="321">
        <v>59004305</v>
      </c>
      <c r="J195" s="297" t="s">
        <v>114</v>
      </c>
      <c r="K195" s="297"/>
    </row>
    <row r="196" spans="1:11" s="313" customFormat="1" hidden="1">
      <c r="A196" s="418">
        <v>44293</v>
      </c>
      <c r="B196" s="320"/>
      <c r="C196" s="297" t="s">
        <v>436</v>
      </c>
      <c r="D196" s="297" t="s">
        <v>1265</v>
      </c>
      <c r="E196" s="297" t="s">
        <v>119</v>
      </c>
      <c r="F196" s="301"/>
      <c r="G196" s="321"/>
      <c r="H196" s="301"/>
      <c r="I196" s="321">
        <v>16036898</v>
      </c>
      <c r="J196" s="297" t="s">
        <v>114</v>
      </c>
      <c r="K196" s="297"/>
    </row>
    <row r="197" spans="1:11" s="313" customFormat="1" hidden="1">
      <c r="A197" s="418">
        <v>44295</v>
      </c>
      <c r="B197" s="320"/>
      <c r="C197" s="297" t="s">
        <v>135</v>
      </c>
      <c r="D197" s="297" t="s">
        <v>1373</v>
      </c>
      <c r="E197" s="297" t="s">
        <v>119</v>
      </c>
      <c r="F197" s="301"/>
      <c r="G197" s="321"/>
      <c r="H197" s="301"/>
      <c r="I197" s="321">
        <v>603775919</v>
      </c>
      <c r="J197" s="297" t="s">
        <v>114</v>
      </c>
      <c r="K197" s="297"/>
    </row>
    <row r="198" spans="1:11" s="313" customFormat="1" hidden="1">
      <c r="A198" s="418">
        <v>44315</v>
      </c>
      <c r="B198" s="320"/>
      <c r="C198" s="297" t="s">
        <v>436</v>
      </c>
      <c r="D198" s="297" t="s">
        <v>1266</v>
      </c>
      <c r="E198" s="297" t="s">
        <v>119</v>
      </c>
      <c r="F198" s="301"/>
      <c r="G198" s="321"/>
      <c r="H198" s="301"/>
      <c r="I198" s="321">
        <v>24792529</v>
      </c>
      <c r="J198" s="297" t="s">
        <v>114</v>
      </c>
      <c r="K198" s="297"/>
    </row>
    <row r="199" spans="1:11" s="313" customFormat="1" hidden="1">
      <c r="A199" s="418">
        <v>44306</v>
      </c>
      <c r="B199" s="320"/>
      <c r="C199" s="297" t="s">
        <v>436</v>
      </c>
      <c r="D199" s="297" t="s">
        <v>1374</v>
      </c>
      <c r="E199" s="297" t="s">
        <v>119</v>
      </c>
      <c r="F199" s="301"/>
      <c r="G199" s="321"/>
      <c r="H199" s="301"/>
      <c r="I199" s="321">
        <v>352786186</v>
      </c>
      <c r="J199" s="297" t="s">
        <v>114</v>
      </c>
      <c r="K199" s="297"/>
    </row>
    <row r="200" spans="1:11" s="313" customFormat="1" hidden="1">
      <c r="A200" s="418">
        <v>44293</v>
      </c>
      <c r="B200" s="320"/>
      <c r="C200" s="297" t="s">
        <v>267</v>
      </c>
      <c r="D200" s="297" t="s">
        <v>693</v>
      </c>
      <c r="E200" s="297" t="s">
        <v>160</v>
      </c>
      <c r="F200" s="301"/>
      <c r="G200" s="321"/>
      <c r="H200" s="321">
        <v>100000</v>
      </c>
      <c r="I200" s="298">
        <f t="shared" ref="I200:I204" si="13">+ROUND(H200*$K$2,0)</f>
        <v>2296025779</v>
      </c>
      <c r="J200" s="297" t="s">
        <v>115</v>
      </c>
      <c r="K200" s="297"/>
    </row>
    <row r="201" spans="1:11" s="313" customFormat="1" hidden="1">
      <c r="A201" s="418">
        <v>44293</v>
      </c>
      <c r="B201" s="320"/>
      <c r="C201" s="297" t="s">
        <v>267</v>
      </c>
      <c r="D201" s="297" t="s">
        <v>657</v>
      </c>
      <c r="E201" s="297" t="s">
        <v>160</v>
      </c>
      <c r="F201" s="301"/>
      <c r="G201" s="321"/>
      <c r="H201" s="321">
        <v>350000</v>
      </c>
      <c r="I201" s="298">
        <f t="shared" si="13"/>
        <v>8036090226</v>
      </c>
      <c r="J201" s="297" t="s">
        <v>115</v>
      </c>
      <c r="K201" s="297"/>
    </row>
    <row r="202" spans="1:11" s="313" customFormat="1" hidden="1">
      <c r="A202" s="418">
        <v>44301</v>
      </c>
      <c r="B202" s="320"/>
      <c r="C202" s="297" t="s">
        <v>267</v>
      </c>
      <c r="D202" s="297" t="s">
        <v>1002</v>
      </c>
      <c r="E202" s="297"/>
      <c r="F202" s="301"/>
      <c r="G202" s="321"/>
      <c r="H202" s="321">
        <v>2030530.49</v>
      </c>
      <c r="I202" s="298">
        <f t="shared" si="13"/>
        <v>46621503500</v>
      </c>
      <c r="J202" s="297" t="s">
        <v>115</v>
      </c>
      <c r="K202" s="297"/>
    </row>
    <row r="203" spans="1:11" s="313" customFormat="1" hidden="1">
      <c r="A203" s="418">
        <v>44301</v>
      </c>
      <c r="B203" s="320"/>
      <c r="C203" s="297" t="s">
        <v>267</v>
      </c>
      <c r="D203" s="297" t="s">
        <v>1290</v>
      </c>
      <c r="E203" s="297" t="s">
        <v>160</v>
      </c>
      <c r="F203" s="301"/>
      <c r="G203" s="321"/>
      <c r="H203" s="321">
        <v>200000</v>
      </c>
      <c r="I203" s="298">
        <f t="shared" si="13"/>
        <v>4592051558</v>
      </c>
      <c r="J203" s="297" t="s">
        <v>115</v>
      </c>
      <c r="K203" s="297"/>
    </row>
    <row r="204" spans="1:11" s="313" customFormat="1" hidden="1">
      <c r="A204" s="418">
        <v>44312</v>
      </c>
      <c r="B204" s="320"/>
      <c r="C204" s="297" t="s">
        <v>267</v>
      </c>
      <c r="D204" s="297" t="s">
        <v>693</v>
      </c>
      <c r="E204" s="297" t="s">
        <v>160</v>
      </c>
      <c r="F204" s="301"/>
      <c r="G204" s="321"/>
      <c r="H204" s="321">
        <v>500000</v>
      </c>
      <c r="I204" s="298">
        <f t="shared" si="13"/>
        <v>11480128895</v>
      </c>
      <c r="J204" s="297" t="s">
        <v>115</v>
      </c>
      <c r="K204" s="297"/>
    </row>
    <row r="205" spans="1:11" s="313" customFormat="1" hidden="1">
      <c r="A205" s="418">
        <v>44313</v>
      </c>
      <c r="B205" s="320"/>
      <c r="C205" s="297" t="s">
        <v>267</v>
      </c>
      <c r="D205" s="297" t="s">
        <v>626</v>
      </c>
      <c r="E205" s="297"/>
      <c r="F205" s="301"/>
      <c r="G205" s="321"/>
      <c r="H205" s="301"/>
      <c r="I205" s="321">
        <v>30886000</v>
      </c>
      <c r="J205" s="297" t="s">
        <v>114</v>
      </c>
      <c r="K205" s="297"/>
    </row>
    <row r="206" spans="1:11" s="313" customFormat="1" hidden="1">
      <c r="A206" s="418">
        <v>44306</v>
      </c>
      <c r="B206" s="320"/>
      <c r="C206" s="297" t="s">
        <v>196</v>
      </c>
      <c r="D206" s="297" t="s">
        <v>726</v>
      </c>
      <c r="E206" s="297" t="s">
        <v>120</v>
      </c>
      <c r="F206" s="301"/>
      <c r="G206" s="321"/>
      <c r="H206" s="301">
        <v>674810.7</v>
      </c>
      <c r="I206" s="298">
        <f t="shared" ref="I206:I266" si="14">+ROUND(H206*$K$2,0)</f>
        <v>15493827631</v>
      </c>
      <c r="J206" s="297" t="s">
        <v>115</v>
      </c>
      <c r="K206" s="297"/>
    </row>
    <row r="207" spans="1:11" s="313" customFormat="1" hidden="1">
      <c r="A207" s="418">
        <v>44301</v>
      </c>
      <c r="B207" s="320"/>
      <c r="C207" s="297" t="s">
        <v>195</v>
      </c>
      <c r="D207" s="297" t="s">
        <v>1375</v>
      </c>
      <c r="E207" s="297" t="s">
        <v>89</v>
      </c>
      <c r="F207" s="301"/>
      <c r="G207" s="321"/>
      <c r="H207" s="301">
        <v>2030530.49</v>
      </c>
      <c r="I207" s="298">
        <f t="shared" si="14"/>
        <v>46621503500</v>
      </c>
      <c r="J207" s="297" t="s">
        <v>115</v>
      </c>
      <c r="K207" s="297"/>
    </row>
    <row r="208" spans="1:11" s="313" customFormat="1" hidden="1">
      <c r="A208" s="418">
        <v>44306</v>
      </c>
      <c r="B208" s="320"/>
      <c r="C208" s="297" t="s">
        <v>136</v>
      </c>
      <c r="D208" s="297" t="s">
        <v>1094</v>
      </c>
      <c r="E208" s="297" t="s">
        <v>118</v>
      </c>
      <c r="F208" s="301"/>
      <c r="G208" s="321"/>
      <c r="H208" s="301">
        <v>152280</v>
      </c>
      <c r="I208" s="298">
        <f t="shared" si="14"/>
        <v>3496388056</v>
      </c>
      <c r="J208" s="297" t="s">
        <v>115</v>
      </c>
      <c r="K208" s="297"/>
    </row>
    <row r="209" spans="1:11" s="313" customFormat="1" hidden="1">
      <c r="A209" s="418">
        <v>44306</v>
      </c>
      <c r="B209" s="320"/>
      <c r="C209" s="297" t="s">
        <v>547</v>
      </c>
      <c r="D209" s="297" t="s">
        <v>1094</v>
      </c>
      <c r="E209" s="297" t="s">
        <v>118</v>
      </c>
      <c r="F209" s="301"/>
      <c r="G209" s="321"/>
      <c r="H209" s="301">
        <v>1151817.6000000001</v>
      </c>
      <c r="I209" s="298">
        <f t="shared" si="14"/>
        <v>26446029023</v>
      </c>
      <c r="J209" s="297" t="s">
        <v>115</v>
      </c>
      <c r="K209" s="297"/>
    </row>
    <row r="210" spans="1:11" s="313" customFormat="1" hidden="1">
      <c r="A210" s="418">
        <v>44314</v>
      </c>
      <c r="B210" s="320"/>
      <c r="C210" s="297" t="s">
        <v>648</v>
      </c>
      <c r="D210" s="297" t="s">
        <v>1094</v>
      </c>
      <c r="E210" s="297" t="s">
        <v>118</v>
      </c>
      <c r="F210" s="301"/>
      <c r="G210" s="321"/>
      <c r="H210" s="301">
        <v>133809</v>
      </c>
      <c r="I210" s="298">
        <f t="shared" si="14"/>
        <v>3072289135</v>
      </c>
      <c r="J210" s="297" t="s">
        <v>115</v>
      </c>
      <c r="K210" s="297"/>
    </row>
    <row r="211" spans="1:11" s="313" customFormat="1" hidden="1">
      <c r="A211" s="418">
        <v>44314</v>
      </c>
      <c r="B211" s="320"/>
      <c r="C211" s="297" t="s">
        <v>911</v>
      </c>
      <c r="D211" s="297" t="s">
        <v>1094</v>
      </c>
      <c r="E211" s="297" t="s">
        <v>118</v>
      </c>
      <c r="F211" s="301"/>
      <c r="G211" s="321"/>
      <c r="H211" s="301">
        <v>64698.29</v>
      </c>
      <c r="I211" s="298">
        <f t="shared" si="14"/>
        <v>1485489417</v>
      </c>
      <c r="J211" s="297" t="s">
        <v>115</v>
      </c>
      <c r="K211" s="297"/>
    </row>
    <row r="212" spans="1:11" s="313" customFormat="1" hidden="1">
      <c r="A212" s="418">
        <v>44314</v>
      </c>
      <c r="B212" s="320"/>
      <c r="C212" s="297" t="s">
        <v>139</v>
      </c>
      <c r="D212" s="297" t="s">
        <v>1094</v>
      </c>
      <c r="E212" s="297" t="s">
        <v>118</v>
      </c>
      <c r="F212" s="301"/>
      <c r="G212" s="321"/>
      <c r="H212" s="301">
        <v>4305</v>
      </c>
      <c r="I212" s="298">
        <f t="shared" si="14"/>
        <v>98843910</v>
      </c>
      <c r="J212" s="297" t="s">
        <v>115</v>
      </c>
      <c r="K212" s="297"/>
    </row>
    <row r="213" spans="1:11" s="313" customFormat="1" hidden="1">
      <c r="A213" s="418">
        <v>44314</v>
      </c>
      <c r="B213" s="320"/>
      <c r="C213" s="297" t="s">
        <v>268</v>
      </c>
      <c r="D213" s="297" t="s">
        <v>1094</v>
      </c>
      <c r="E213" s="297" t="s">
        <v>118</v>
      </c>
      <c r="F213" s="301"/>
      <c r="G213" s="321"/>
      <c r="H213" s="301">
        <v>6300</v>
      </c>
      <c r="I213" s="298">
        <f t="shared" si="14"/>
        <v>144649624</v>
      </c>
      <c r="J213" s="297" t="s">
        <v>115</v>
      </c>
      <c r="K213" s="297"/>
    </row>
    <row r="214" spans="1:11" s="313" customFormat="1" hidden="1">
      <c r="A214" s="418">
        <v>44314</v>
      </c>
      <c r="B214" s="320"/>
      <c r="C214" s="297" t="s">
        <v>143</v>
      </c>
      <c r="D214" s="297" t="s">
        <v>1094</v>
      </c>
      <c r="E214" s="297" t="s">
        <v>118</v>
      </c>
      <c r="F214" s="301"/>
      <c r="G214" s="321"/>
      <c r="H214" s="301">
        <v>104806.74</v>
      </c>
      <c r="I214" s="298">
        <f t="shared" si="14"/>
        <v>2406389768</v>
      </c>
      <c r="J214" s="297" t="s">
        <v>115</v>
      </c>
      <c r="K214" s="297"/>
    </row>
    <row r="215" spans="1:11" s="313" customFormat="1" hidden="1">
      <c r="A215" s="418">
        <v>44314</v>
      </c>
      <c r="B215" s="320"/>
      <c r="C215" s="297" t="s">
        <v>448</v>
      </c>
      <c r="D215" s="297" t="s">
        <v>1094</v>
      </c>
      <c r="E215" s="297" t="s">
        <v>118</v>
      </c>
      <c r="F215" s="301"/>
      <c r="G215" s="321"/>
      <c r="H215" s="301">
        <v>18448.95</v>
      </c>
      <c r="I215" s="298">
        <f t="shared" si="14"/>
        <v>423592648</v>
      </c>
      <c r="J215" s="297" t="s">
        <v>115</v>
      </c>
      <c r="K215" s="297"/>
    </row>
    <row r="216" spans="1:11" s="313" customFormat="1" hidden="1">
      <c r="A216" s="418">
        <v>44314</v>
      </c>
      <c r="B216" s="320"/>
      <c r="C216" s="297" t="s">
        <v>141</v>
      </c>
      <c r="D216" s="297" t="s">
        <v>1094</v>
      </c>
      <c r="E216" s="297" t="s">
        <v>118</v>
      </c>
      <c r="F216" s="301"/>
      <c r="G216" s="321"/>
      <c r="H216" s="301">
        <v>154571.75</v>
      </c>
      <c r="I216" s="298">
        <f t="shared" si="14"/>
        <v>3549007227</v>
      </c>
      <c r="J216" s="297" t="s">
        <v>115</v>
      </c>
      <c r="K216" s="297"/>
    </row>
    <row r="217" spans="1:11" s="313" customFormat="1" hidden="1">
      <c r="A217" s="418">
        <v>44314</v>
      </c>
      <c r="B217" s="320"/>
      <c r="C217" s="297" t="s">
        <v>217</v>
      </c>
      <c r="D217" s="297" t="s">
        <v>1094</v>
      </c>
      <c r="E217" s="297" t="s">
        <v>118</v>
      </c>
      <c r="F217" s="301"/>
      <c r="G217" s="321"/>
      <c r="H217" s="301">
        <v>11640</v>
      </c>
      <c r="I217" s="298">
        <f t="shared" si="14"/>
        <v>267257401</v>
      </c>
      <c r="J217" s="297" t="s">
        <v>115</v>
      </c>
      <c r="K217" s="297"/>
    </row>
    <row r="218" spans="1:11" s="313" customFormat="1" hidden="1">
      <c r="A218" s="418">
        <v>44314</v>
      </c>
      <c r="B218" s="320"/>
      <c r="C218" s="297" t="s">
        <v>529</v>
      </c>
      <c r="D218" s="297" t="s">
        <v>1094</v>
      </c>
      <c r="E218" s="297" t="s">
        <v>118</v>
      </c>
      <c r="F218" s="301"/>
      <c r="G218" s="321"/>
      <c r="H218" s="301">
        <v>111507</v>
      </c>
      <c r="I218" s="298">
        <f t="shared" si="14"/>
        <v>2560229465</v>
      </c>
      <c r="J218" s="297" t="s">
        <v>115</v>
      </c>
      <c r="K218" s="297"/>
    </row>
    <row r="219" spans="1:11" s="313" customFormat="1" hidden="1">
      <c r="A219" s="418">
        <v>44314</v>
      </c>
      <c r="B219" s="320"/>
      <c r="C219" s="297" t="s">
        <v>138</v>
      </c>
      <c r="D219" s="297" t="s">
        <v>1094</v>
      </c>
      <c r="E219" s="297" t="s">
        <v>118</v>
      </c>
      <c r="F219" s="301"/>
      <c r="G219" s="321"/>
      <c r="H219" s="301">
        <v>857728.16</v>
      </c>
      <c r="I219" s="298">
        <f t="shared" si="14"/>
        <v>19693659667</v>
      </c>
      <c r="J219" s="297" t="s">
        <v>115</v>
      </c>
      <c r="K219" s="297"/>
    </row>
    <row r="220" spans="1:11" s="313" customFormat="1" hidden="1">
      <c r="A220" s="418">
        <v>44314</v>
      </c>
      <c r="B220" s="320"/>
      <c r="C220" s="297" t="s">
        <v>447</v>
      </c>
      <c r="D220" s="297" t="s">
        <v>1094</v>
      </c>
      <c r="E220" s="297" t="s">
        <v>118</v>
      </c>
      <c r="F220" s="301"/>
      <c r="G220" s="321"/>
      <c r="H220" s="303">
        <v>87172.15</v>
      </c>
      <c r="I220" s="298">
        <f t="shared" si="14"/>
        <v>2001495036</v>
      </c>
      <c r="J220" s="297" t="s">
        <v>115</v>
      </c>
      <c r="K220" s="297"/>
    </row>
    <row r="221" spans="1:11" s="313" customFormat="1" hidden="1">
      <c r="A221" s="418">
        <v>44314</v>
      </c>
      <c r="B221" s="320"/>
      <c r="C221" s="297" t="s">
        <v>596</v>
      </c>
      <c r="D221" s="297" t="s">
        <v>1376</v>
      </c>
      <c r="E221" s="297" t="s">
        <v>118</v>
      </c>
      <c r="F221" s="301"/>
      <c r="G221" s="321"/>
      <c r="H221" s="303">
        <v>368082.57</v>
      </c>
      <c r="I221" s="298">
        <f t="shared" si="14"/>
        <v>8451270695</v>
      </c>
      <c r="J221" s="297" t="s">
        <v>115</v>
      </c>
      <c r="K221" s="297"/>
    </row>
    <row r="222" spans="1:11" s="313" customFormat="1" hidden="1">
      <c r="A222" s="418">
        <v>44314</v>
      </c>
      <c r="B222" s="320"/>
      <c r="C222" s="297" t="s">
        <v>137</v>
      </c>
      <c r="D222" s="297" t="s">
        <v>1377</v>
      </c>
      <c r="E222" s="297" t="s">
        <v>118</v>
      </c>
      <c r="F222" s="301"/>
      <c r="G222" s="321"/>
      <c r="H222" s="303">
        <v>150269.15</v>
      </c>
      <c r="I222" s="298">
        <f t="shared" si="14"/>
        <v>3450218422</v>
      </c>
      <c r="J222" s="297" t="s">
        <v>115</v>
      </c>
      <c r="K222" s="297"/>
    </row>
    <row r="223" spans="1:11" s="313" customFormat="1" hidden="1">
      <c r="A223" s="418">
        <v>44314</v>
      </c>
      <c r="B223" s="320"/>
      <c r="C223" s="297" t="s">
        <v>615</v>
      </c>
      <c r="D223" s="297" t="s">
        <v>1267</v>
      </c>
      <c r="E223" s="297" t="s">
        <v>118</v>
      </c>
      <c r="F223" s="301"/>
      <c r="G223" s="321"/>
      <c r="H223" s="303">
        <v>122848.68</v>
      </c>
      <c r="I223" s="298">
        <f t="shared" si="14"/>
        <v>2820637362</v>
      </c>
      <c r="J223" s="297" t="s">
        <v>115</v>
      </c>
      <c r="K223" s="297"/>
    </row>
    <row r="224" spans="1:11" s="313" customFormat="1" hidden="1">
      <c r="A224" s="418">
        <v>44314</v>
      </c>
      <c r="B224" s="320"/>
      <c r="C224" s="297" t="s">
        <v>534</v>
      </c>
      <c r="D224" s="297" t="s">
        <v>1267</v>
      </c>
      <c r="E224" s="297" t="s">
        <v>118</v>
      </c>
      <c r="F224" s="301"/>
      <c r="G224" s="321"/>
      <c r="H224" s="303">
        <v>152398.87</v>
      </c>
      <c r="I224" s="298">
        <f t="shared" si="14"/>
        <v>3499117342</v>
      </c>
      <c r="J224" s="297" t="s">
        <v>115</v>
      </c>
      <c r="K224" s="297"/>
    </row>
    <row r="225" spans="1:11" s="313" customFormat="1" hidden="1">
      <c r="A225" s="418">
        <v>44314</v>
      </c>
      <c r="B225" s="320"/>
      <c r="C225" s="297" t="s">
        <v>1378</v>
      </c>
      <c r="D225" s="297" t="s">
        <v>1097</v>
      </c>
      <c r="E225" s="297" t="s">
        <v>118</v>
      </c>
      <c r="F225" s="301"/>
      <c r="G225" s="321"/>
      <c r="H225" s="303">
        <v>13484.38</v>
      </c>
      <c r="I225" s="298">
        <f t="shared" si="14"/>
        <v>309604841</v>
      </c>
      <c r="J225" s="297" t="s">
        <v>115</v>
      </c>
      <c r="K225" s="297"/>
    </row>
    <row r="226" spans="1:11" s="313" customFormat="1" hidden="1">
      <c r="A226" s="418">
        <v>44314</v>
      </c>
      <c r="B226" s="320"/>
      <c r="C226" s="297" t="s">
        <v>211</v>
      </c>
      <c r="D226" s="297" t="s">
        <v>1097</v>
      </c>
      <c r="E226" s="297" t="s">
        <v>118</v>
      </c>
      <c r="F226" s="301"/>
      <c r="G226" s="321"/>
      <c r="H226" s="303">
        <v>8000</v>
      </c>
      <c r="I226" s="298">
        <f t="shared" si="14"/>
        <v>183682062</v>
      </c>
      <c r="J226" s="297" t="s">
        <v>115</v>
      </c>
      <c r="K226" s="297"/>
    </row>
    <row r="227" spans="1:11" s="313" customFormat="1" hidden="1">
      <c r="A227" s="418">
        <v>44314</v>
      </c>
      <c r="B227" s="320"/>
      <c r="C227" s="297" t="s">
        <v>271</v>
      </c>
      <c r="D227" s="297" t="s">
        <v>1097</v>
      </c>
      <c r="E227" s="297" t="s">
        <v>118</v>
      </c>
      <c r="F227" s="301"/>
      <c r="G227" s="321"/>
      <c r="H227" s="303">
        <v>15860</v>
      </c>
      <c r="I227" s="298">
        <f t="shared" si="14"/>
        <v>364149689</v>
      </c>
      <c r="J227" s="297" t="s">
        <v>115</v>
      </c>
      <c r="K227" s="297"/>
    </row>
    <row r="228" spans="1:11" s="313" customFormat="1" hidden="1">
      <c r="A228" s="418">
        <v>44314</v>
      </c>
      <c r="B228" s="320"/>
      <c r="C228" s="297" t="s">
        <v>317</v>
      </c>
      <c r="D228" s="297" t="s">
        <v>1385</v>
      </c>
      <c r="E228" s="297" t="s">
        <v>118</v>
      </c>
      <c r="F228" s="301"/>
      <c r="G228" s="321"/>
      <c r="H228" s="303">
        <v>75728.149999999994</v>
      </c>
      <c r="I228" s="298">
        <f t="shared" si="14"/>
        <v>1738737846</v>
      </c>
      <c r="J228" s="297" t="s">
        <v>115</v>
      </c>
      <c r="K228" s="297"/>
    </row>
    <row r="229" spans="1:11" s="313" customFormat="1" hidden="1">
      <c r="A229" s="418">
        <v>44314</v>
      </c>
      <c r="B229" s="320"/>
      <c r="C229" s="297" t="s">
        <v>446</v>
      </c>
      <c r="D229" s="297" t="s">
        <v>1097</v>
      </c>
      <c r="E229" s="297" t="s">
        <v>118</v>
      </c>
      <c r="F229" s="301"/>
      <c r="G229" s="321"/>
      <c r="H229" s="303">
        <v>2440</v>
      </c>
      <c r="I229" s="298">
        <f t="shared" si="14"/>
        <v>56023029</v>
      </c>
      <c r="J229" s="297" t="s">
        <v>115</v>
      </c>
      <c r="K229" s="297"/>
    </row>
    <row r="230" spans="1:11" s="313" customFormat="1" hidden="1">
      <c r="A230" s="418">
        <v>44314</v>
      </c>
      <c r="B230" s="320"/>
      <c r="C230" s="297" t="s">
        <v>1268</v>
      </c>
      <c r="D230" s="297" t="s">
        <v>1386</v>
      </c>
      <c r="E230" s="297" t="s">
        <v>118</v>
      </c>
      <c r="F230" s="301"/>
      <c r="G230" s="321"/>
      <c r="H230" s="303">
        <v>4250</v>
      </c>
      <c r="I230" s="298">
        <f t="shared" si="14"/>
        <v>97581096</v>
      </c>
      <c r="J230" s="297" t="s">
        <v>115</v>
      </c>
      <c r="K230" s="297"/>
    </row>
    <row r="231" spans="1:11" s="313" customFormat="1" hidden="1">
      <c r="A231" s="418">
        <v>44314</v>
      </c>
      <c r="B231" s="320"/>
      <c r="C231" s="297" t="s">
        <v>359</v>
      </c>
      <c r="D231" s="297" t="s">
        <v>1387</v>
      </c>
      <c r="E231" s="297" t="s">
        <v>162</v>
      </c>
      <c r="F231" s="301"/>
      <c r="G231" s="321"/>
      <c r="H231" s="303">
        <v>31000</v>
      </c>
      <c r="I231" s="298">
        <f t="shared" si="14"/>
        <v>711767991</v>
      </c>
      <c r="J231" s="297" t="s">
        <v>115</v>
      </c>
      <c r="K231" s="297"/>
    </row>
    <row r="232" spans="1:11" s="313" customFormat="1" hidden="1">
      <c r="A232" s="418">
        <v>44314</v>
      </c>
      <c r="B232" s="320"/>
      <c r="C232" s="297" t="s">
        <v>675</v>
      </c>
      <c r="D232" s="297" t="s">
        <v>1097</v>
      </c>
      <c r="E232" s="297" t="s">
        <v>118</v>
      </c>
      <c r="F232" s="301"/>
      <c r="G232" s="321"/>
      <c r="H232" s="303">
        <v>14400</v>
      </c>
      <c r="I232" s="298">
        <f t="shared" si="14"/>
        <v>330627712</v>
      </c>
      <c r="J232" s="297" t="s">
        <v>115</v>
      </c>
      <c r="K232" s="297"/>
    </row>
    <row r="233" spans="1:11" s="313" customFormat="1" hidden="1">
      <c r="A233" s="418">
        <v>44314</v>
      </c>
      <c r="B233" s="320"/>
      <c r="C233" s="297" t="s">
        <v>555</v>
      </c>
      <c r="D233" s="297" t="s">
        <v>1097</v>
      </c>
      <c r="E233" s="297" t="s">
        <v>118</v>
      </c>
      <c r="F233" s="301"/>
      <c r="G233" s="321"/>
      <c r="H233" s="303">
        <v>12060</v>
      </c>
      <c r="I233" s="298">
        <f t="shared" si="14"/>
        <v>276900709</v>
      </c>
      <c r="J233" s="297" t="s">
        <v>115</v>
      </c>
      <c r="K233" s="297"/>
    </row>
    <row r="234" spans="1:11" s="313" customFormat="1" hidden="1">
      <c r="A234" s="418">
        <v>44314</v>
      </c>
      <c r="B234" s="320"/>
      <c r="C234" s="297" t="s">
        <v>451</v>
      </c>
      <c r="D234" s="297" t="s">
        <v>1097</v>
      </c>
      <c r="E234" s="297" t="s">
        <v>118</v>
      </c>
      <c r="F234" s="301"/>
      <c r="G234" s="321"/>
      <c r="H234" s="303">
        <v>300</v>
      </c>
      <c r="I234" s="298">
        <f t="shared" si="14"/>
        <v>6888077</v>
      </c>
      <c r="J234" s="297" t="s">
        <v>115</v>
      </c>
      <c r="K234" s="297"/>
    </row>
    <row r="235" spans="1:11" s="313" customFormat="1" hidden="1">
      <c r="A235" s="418">
        <v>44314</v>
      </c>
      <c r="B235" s="320"/>
      <c r="C235" s="297" t="s">
        <v>157</v>
      </c>
      <c r="D235" s="297" t="s">
        <v>1388</v>
      </c>
      <c r="E235" s="297" t="s">
        <v>118</v>
      </c>
      <c r="F235" s="301"/>
      <c r="G235" s="321"/>
      <c r="H235" s="303">
        <v>27428.9</v>
      </c>
      <c r="I235" s="298">
        <f t="shared" si="14"/>
        <v>629774615</v>
      </c>
      <c r="J235" s="297" t="s">
        <v>115</v>
      </c>
      <c r="K235" s="297"/>
    </row>
    <row r="236" spans="1:11" s="313" customFormat="1" hidden="1">
      <c r="A236" s="418">
        <v>44314</v>
      </c>
      <c r="B236" s="320"/>
      <c r="C236" s="297" t="s">
        <v>281</v>
      </c>
      <c r="D236" s="297" t="s">
        <v>1269</v>
      </c>
      <c r="E236" s="297" t="s">
        <v>118</v>
      </c>
      <c r="F236" s="301"/>
      <c r="G236" s="321"/>
      <c r="H236" s="303">
        <v>16360</v>
      </c>
      <c r="I236" s="298">
        <f t="shared" si="14"/>
        <v>375629817</v>
      </c>
      <c r="J236" s="297" t="s">
        <v>115</v>
      </c>
      <c r="K236" s="297"/>
    </row>
    <row r="237" spans="1:11" s="313" customFormat="1" hidden="1">
      <c r="A237" s="418">
        <v>44314</v>
      </c>
      <c r="B237" s="320"/>
      <c r="C237" s="297" t="s">
        <v>318</v>
      </c>
      <c r="D237" s="297" t="s">
        <v>1269</v>
      </c>
      <c r="E237" s="297" t="s">
        <v>118</v>
      </c>
      <c r="F237" s="301"/>
      <c r="G237" s="321"/>
      <c r="H237" s="303">
        <v>4023.94</v>
      </c>
      <c r="I237" s="298">
        <f t="shared" si="14"/>
        <v>92390700</v>
      </c>
      <c r="J237" s="297" t="s">
        <v>115</v>
      </c>
      <c r="K237" s="297"/>
    </row>
    <row r="238" spans="1:11" s="313" customFormat="1" hidden="1">
      <c r="A238" s="418">
        <v>44314</v>
      </c>
      <c r="B238" s="320"/>
      <c r="C238" s="297" t="s">
        <v>158</v>
      </c>
      <c r="D238" s="297" t="s">
        <v>1269</v>
      </c>
      <c r="E238" s="297" t="s">
        <v>118</v>
      </c>
      <c r="F238" s="301"/>
      <c r="G238" s="321"/>
      <c r="H238" s="303">
        <v>191452.46</v>
      </c>
      <c r="I238" s="298">
        <f t="shared" si="14"/>
        <v>4395797836</v>
      </c>
      <c r="J238" s="297" t="s">
        <v>115</v>
      </c>
      <c r="K238" s="297"/>
    </row>
    <row r="239" spans="1:11" s="313" customFormat="1" hidden="1">
      <c r="A239" s="418">
        <v>44314</v>
      </c>
      <c r="B239" s="320"/>
      <c r="C239" s="297" t="s">
        <v>283</v>
      </c>
      <c r="D239" s="297" t="s">
        <v>1269</v>
      </c>
      <c r="E239" s="297" t="s">
        <v>118</v>
      </c>
      <c r="F239" s="301"/>
      <c r="G239" s="321"/>
      <c r="H239" s="303">
        <v>16787</v>
      </c>
      <c r="I239" s="298">
        <f t="shared" si="14"/>
        <v>385433848</v>
      </c>
      <c r="J239" s="297" t="s">
        <v>115</v>
      </c>
      <c r="K239" s="297"/>
    </row>
    <row r="240" spans="1:11" s="313" customFormat="1" hidden="1">
      <c r="A240" s="418">
        <v>44314</v>
      </c>
      <c r="B240" s="320"/>
      <c r="C240" s="297" t="s">
        <v>434</v>
      </c>
      <c r="D240" s="297" t="s">
        <v>1389</v>
      </c>
      <c r="E240" s="297" t="s">
        <v>118</v>
      </c>
      <c r="F240" s="301"/>
      <c r="G240" s="321"/>
      <c r="H240" s="303">
        <v>131148</v>
      </c>
      <c r="I240" s="298">
        <f t="shared" si="14"/>
        <v>3011191889</v>
      </c>
      <c r="J240" s="297" t="s">
        <v>115</v>
      </c>
      <c r="K240" s="297"/>
    </row>
    <row r="241" spans="1:11" s="313" customFormat="1" hidden="1">
      <c r="A241" s="418">
        <v>44314</v>
      </c>
      <c r="B241" s="320"/>
      <c r="C241" s="297" t="s">
        <v>597</v>
      </c>
      <c r="D241" s="297" t="s">
        <v>1269</v>
      </c>
      <c r="E241" s="297" t="s">
        <v>118</v>
      </c>
      <c r="F241" s="301"/>
      <c r="G241" s="321"/>
      <c r="H241" s="303">
        <v>6554</v>
      </c>
      <c r="I241" s="298">
        <f t="shared" si="14"/>
        <v>150481530</v>
      </c>
      <c r="J241" s="297" t="s">
        <v>115</v>
      </c>
      <c r="K241" s="297"/>
    </row>
    <row r="242" spans="1:11" s="313" customFormat="1" hidden="1">
      <c r="A242" s="418">
        <v>44314</v>
      </c>
      <c r="B242" s="320"/>
      <c r="C242" s="297" t="s">
        <v>1379</v>
      </c>
      <c r="D242" s="297" t="s">
        <v>1269</v>
      </c>
      <c r="E242" s="297" t="s">
        <v>118</v>
      </c>
      <c r="F242" s="301"/>
      <c r="G242" s="321"/>
      <c r="H242" s="303">
        <v>2225</v>
      </c>
      <c r="I242" s="298">
        <f t="shared" si="14"/>
        <v>51086574</v>
      </c>
      <c r="J242" s="297" t="s">
        <v>115</v>
      </c>
      <c r="K242" s="297"/>
    </row>
    <row r="243" spans="1:11" s="313" customFormat="1" hidden="1">
      <c r="A243" s="418">
        <v>44314</v>
      </c>
      <c r="B243" s="320"/>
      <c r="C243" s="297" t="s">
        <v>504</v>
      </c>
      <c r="D243" s="297" t="s">
        <v>1269</v>
      </c>
      <c r="E243" s="297" t="s">
        <v>118</v>
      </c>
      <c r="F243" s="301"/>
      <c r="G243" s="321"/>
      <c r="H243" s="303">
        <v>857.3</v>
      </c>
      <c r="I243" s="298">
        <f t="shared" si="14"/>
        <v>19683829</v>
      </c>
      <c r="J243" s="297" t="s">
        <v>115</v>
      </c>
      <c r="K243" s="297"/>
    </row>
    <row r="244" spans="1:11" s="313" customFormat="1" hidden="1">
      <c r="A244" s="418">
        <v>44314</v>
      </c>
      <c r="B244" s="320"/>
      <c r="C244" s="297" t="s">
        <v>650</v>
      </c>
      <c r="D244" s="297" t="s">
        <v>1390</v>
      </c>
      <c r="E244" s="297" t="s">
        <v>118</v>
      </c>
      <c r="F244" s="301"/>
      <c r="G244" s="321"/>
      <c r="H244" s="303">
        <v>1809</v>
      </c>
      <c r="I244" s="298">
        <f t="shared" si="14"/>
        <v>41535106</v>
      </c>
      <c r="J244" s="297" t="s">
        <v>115</v>
      </c>
      <c r="K244" s="297"/>
    </row>
    <row r="245" spans="1:11" s="313" customFormat="1" hidden="1">
      <c r="A245" s="418">
        <v>44314</v>
      </c>
      <c r="B245" s="320"/>
      <c r="C245" s="297" t="s">
        <v>533</v>
      </c>
      <c r="D245" s="297" t="s">
        <v>1269</v>
      </c>
      <c r="E245" s="297" t="s">
        <v>118</v>
      </c>
      <c r="F245" s="301"/>
      <c r="G245" s="321"/>
      <c r="H245" s="303">
        <v>3400</v>
      </c>
      <c r="I245" s="298">
        <f t="shared" si="14"/>
        <v>78064876</v>
      </c>
      <c r="J245" s="297" t="s">
        <v>115</v>
      </c>
      <c r="K245" s="297"/>
    </row>
    <row r="246" spans="1:11" s="313" customFormat="1" hidden="1">
      <c r="A246" s="418">
        <v>44314</v>
      </c>
      <c r="B246" s="320"/>
      <c r="C246" s="297" t="s">
        <v>360</v>
      </c>
      <c r="D246" s="297" t="s">
        <v>1269</v>
      </c>
      <c r="E246" s="297" t="s">
        <v>118</v>
      </c>
      <c r="F246" s="301"/>
      <c r="G246" s="321"/>
      <c r="H246" s="303">
        <v>14472.7</v>
      </c>
      <c r="I246" s="298">
        <f t="shared" si="14"/>
        <v>332296923</v>
      </c>
      <c r="J246" s="297" t="s">
        <v>115</v>
      </c>
      <c r="K246" s="297"/>
    </row>
    <row r="247" spans="1:11" s="313" customFormat="1" hidden="1">
      <c r="A247" s="418">
        <v>44314</v>
      </c>
      <c r="B247" s="320"/>
      <c r="C247" s="297" t="s">
        <v>532</v>
      </c>
      <c r="D247" s="297" t="s">
        <v>1269</v>
      </c>
      <c r="E247" s="297" t="s">
        <v>118</v>
      </c>
      <c r="F247" s="301"/>
      <c r="G247" s="321"/>
      <c r="H247" s="303">
        <v>12540</v>
      </c>
      <c r="I247" s="298">
        <f t="shared" si="14"/>
        <v>287921633</v>
      </c>
      <c r="J247" s="297" t="s">
        <v>115</v>
      </c>
      <c r="K247" s="297"/>
    </row>
    <row r="248" spans="1:11" s="313" customFormat="1" ht="15.75" hidden="1" customHeight="1">
      <c r="A248" s="418">
        <v>44314</v>
      </c>
      <c r="B248" s="320"/>
      <c r="C248" s="297" t="s">
        <v>272</v>
      </c>
      <c r="D248" s="297" t="s">
        <v>1391</v>
      </c>
      <c r="E248" s="297" t="s">
        <v>118</v>
      </c>
      <c r="F248" s="301"/>
      <c r="G248" s="321"/>
      <c r="H248" s="303">
        <v>39039</v>
      </c>
      <c r="I248" s="298">
        <f t="shared" si="14"/>
        <v>896345504</v>
      </c>
      <c r="J248" s="297" t="s">
        <v>115</v>
      </c>
      <c r="K248" s="297"/>
    </row>
    <row r="249" spans="1:11" s="313" customFormat="1" hidden="1">
      <c r="A249" s="418">
        <v>44314</v>
      </c>
      <c r="B249" s="320"/>
      <c r="C249" s="297" t="s">
        <v>727</v>
      </c>
      <c r="D249" s="297" t="s">
        <v>1269</v>
      </c>
      <c r="E249" s="297" t="s">
        <v>118</v>
      </c>
      <c r="F249" s="301"/>
      <c r="G249" s="321"/>
      <c r="H249" s="303">
        <v>3100</v>
      </c>
      <c r="I249" s="298">
        <f t="shared" si="14"/>
        <v>71176799</v>
      </c>
      <c r="J249" s="297" t="s">
        <v>115</v>
      </c>
      <c r="K249" s="297"/>
    </row>
    <row r="250" spans="1:11" s="313" customFormat="1" hidden="1">
      <c r="A250" s="418">
        <v>44314</v>
      </c>
      <c r="B250" s="320"/>
      <c r="C250" s="297" t="s">
        <v>640</v>
      </c>
      <c r="D250" s="297" t="s">
        <v>1269</v>
      </c>
      <c r="E250" s="297" t="s">
        <v>118</v>
      </c>
      <c r="F250" s="301"/>
      <c r="G250" s="321"/>
      <c r="H250" s="303">
        <v>12600</v>
      </c>
      <c r="I250" s="298">
        <f t="shared" si="14"/>
        <v>289299248</v>
      </c>
      <c r="J250" s="297" t="s">
        <v>115</v>
      </c>
      <c r="K250" s="297"/>
    </row>
    <row r="251" spans="1:11" s="313" customFormat="1" hidden="1">
      <c r="A251" s="418">
        <v>44314</v>
      </c>
      <c r="B251" s="320"/>
      <c r="C251" s="297" t="s">
        <v>396</v>
      </c>
      <c r="D251" s="297" t="s">
        <v>1391</v>
      </c>
      <c r="E251" s="297" t="s">
        <v>118</v>
      </c>
      <c r="F251" s="301"/>
      <c r="G251" s="321"/>
      <c r="H251" s="303">
        <v>88573</v>
      </c>
      <c r="I251" s="298">
        <f t="shared" si="14"/>
        <v>2033658913</v>
      </c>
      <c r="J251" s="297" t="s">
        <v>115</v>
      </c>
      <c r="K251" s="297"/>
    </row>
    <row r="252" spans="1:11" s="313" customFormat="1" hidden="1">
      <c r="A252" s="418">
        <v>44314</v>
      </c>
      <c r="B252" s="320"/>
      <c r="C252" s="297" t="s">
        <v>636</v>
      </c>
      <c r="D252" s="297" t="s">
        <v>1269</v>
      </c>
      <c r="E252" s="297" t="s">
        <v>118</v>
      </c>
      <c r="F252" s="301"/>
      <c r="G252" s="321"/>
      <c r="H252" s="303">
        <v>2800</v>
      </c>
      <c r="I252" s="298">
        <f t="shared" si="14"/>
        <v>64288722</v>
      </c>
      <c r="J252" s="297" t="s">
        <v>115</v>
      </c>
      <c r="K252" s="297"/>
    </row>
    <row r="253" spans="1:11" s="313" customFormat="1" hidden="1">
      <c r="A253" s="418">
        <v>44314</v>
      </c>
      <c r="B253" s="320"/>
      <c r="C253" s="297" t="s">
        <v>1380</v>
      </c>
      <c r="D253" s="297" t="s">
        <v>1392</v>
      </c>
      <c r="E253" s="297" t="s">
        <v>162</v>
      </c>
      <c r="F253" s="301"/>
      <c r="G253" s="321"/>
      <c r="H253" s="303">
        <v>59352.15</v>
      </c>
      <c r="I253" s="298">
        <f t="shared" si="14"/>
        <v>1362740664</v>
      </c>
      <c r="J253" s="297" t="s">
        <v>115</v>
      </c>
      <c r="K253" s="297"/>
    </row>
    <row r="254" spans="1:11" s="313" customFormat="1" hidden="1">
      <c r="A254" s="418">
        <v>44314</v>
      </c>
      <c r="B254" s="320"/>
      <c r="C254" s="297" t="s">
        <v>220</v>
      </c>
      <c r="D254" s="297" t="s">
        <v>1393</v>
      </c>
      <c r="E254" s="297" t="s">
        <v>118</v>
      </c>
      <c r="F254" s="301"/>
      <c r="G254" s="321"/>
      <c r="H254" s="303">
        <v>15189.09</v>
      </c>
      <c r="I254" s="298">
        <f t="shared" si="14"/>
        <v>348745422</v>
      </c>
      <c r="J254" s="297" t="s">
        <v>115</v>
      </c>
      <c r="K254" s="297"/>
    </row>
    <row r="255" spans="1:11" s="313" customFormat="1" hidden="1">
      <c r="A255" s="418">
        <v>44314</v>
      </c>
      <c r="B255" s="320"/>
      <c r="C255" s="297" t="s">
        <v>433</v>
      </c>
      <c r="D255" s="297" t="s">
        <v>922</v>
      </c>
      <c r="E255" s="297" t="s">
        <v>162</v>
      </c>
      <c r="F255" s="301"/>
      <c r="G255" s="321"/>
      <c r="H255" s="303">
        <v>770460.96</v>
      </c>
      <c r="I255" s="298">
        <f t="shared" si="14"/>
        <v>17689982258</v>
      </c>
      <c r="J255" s="297" t="s">
        <v>115</v>
      </c>
      <c r="K255" s="297"/>
    </row>
    <row r="256" spans="1:11" s="313" customFormat="1" hidden="1">
      <c r="A256" s="418">
        <v>44291</v>
      </c>
      <c r="B256" s="320"/>
      <c r="C256" s="297" t="s">
        <v>1270</v>
      </c>
      <c r="D256" s="297" t="s">
        <v>922</v>
      </c>
      <c r="E256" s="297" t="s">
        <v>162</v>
      </c>
      <c r="F256" s="301"/>
      <c r="G256" s="321"/>
      <c r="H256" s="303">
        <v>35787.32</v>
      </c>
      <c r="I256" s="298">
        <f t="shared" si="14"/>
        <v>821686093</v>
      </c>
      <c r="J256" s="297" t="s">
        <v>115</v>
      </c>
      <c r="K256" s="297"/>
    </row>
    <row r="257" spans="1:11" s="313" customFormat="1" hidden="1">
      <c r="A257" s="418">
        <v>44295</v>
      </c>
      <c r="B257" s="320"/>
      <c r="C257" s="297" t="s">
        <v>982</v>
      </c>
      <c r="D257" s="297" t="s">
        <v>922</v>
      </c>
      <c r="E257" s="297" t="s">
        <v>162</v>
      </c>
      <c r="F257" s="301"/>
      <c r="G257" s="321"/>
      <c r="H257" s="303">
        <v>30760</v>
      </c>
      <c r="I257" s="298">
        <f t="shared" si="14"/>
        <v>706257530</v>
      </c>
      <c r="J257" s="297" t="s">
        <v>115</v>
      </c>
      <c r="K257" s="297"/>
    </row>
    <row r="258" spans="1:11" s="313" customFormat="1" hidden="1">
      <c r="A258" s="418">
        <v>44295</v>
      </c>
      <c r="B258" s="320"/>
      <c r="C258" s="297" t="s">
        <v>597</v>
      </c>
      <c r="D258" s="297" t="s">
        <v>1394</v>
      </c>
      <c r="E258" s="297" t="s">
        <v>162</v>
      </c>
      <c r="F258" s="301"/>
      <c r="G258" s="321"/>
      <c r="H258" s="303">
        <v>72687.600000000006</v>
      </c>
      <c r="I258" s="298">
        <f t="shared" si="14"/>
        <v>1668926034</v>
      </c>
      <c r="J258" s="297" t="s">
        <v>115</v>
      </c>
      <c r="K258" s="297"/>
    </row>
    <row r="259" spans="1:11" s="313" customFormat="1" hidden="1">
      <c r="A259" s="418">
        <v>44306</v>
      </c>
      <c r="B259" s="320"/>
      <c r="C259" s="297" t="s">
        <v>1381</v>
      </c>
      <c r="D259" s="297" t="s">
        <v>1395</v>
      </c>
      <c r="E259" s="297" t="s">
        <v>162</v>
      </c>
      <c r="F259" s="301"/>
      <c r="G259" s="321"/>
      <c r="H259" s="303">
        <v>149600</v>
      </c>
      <c r="I259" s="298">
        <f t="shared" si="14"/>
        <v>3434854565</v>
      </c>
      <c r="J259" s="297" t="s">
        <v>115</v>
      </c>
      <c r="K259" s="297"/>
    </row>
    <row r="260" spans="1:11" s="313" customFormat="1" hidden="1">
      <c r="A260" s="418">
        <v>44306</v>
      </c>
      <c r="B260" s="320"/>
      <c r="C260" s="297" t="s">
        <v>359</v>
      </c>
      <c r="D260" s="297" t="s">
        <v>1396</v>
      </c>
      <c r="E260" s="297" t="s">
        <v>162</v>
      </c>
      <c r="F260" s="301"/>
      <c r="G260" s="321"/>
      <c r="H260" s="303">
        <v>31000</v>
      </c>
      <c r="I260" s="298">
        <f t="shared" si="14"/>
        <v>711767991</v>
      </c>
      <c r="J260" s="297" t="s">
        <v>115</v>
      </c>
      <c r="K260" s="297"/>
    </row>
    <row r="261" spans="1:11" s="313" customFormat="1" hidden="1">
      <c r="A261" s="418">
        <v>44302</v>
      </c>
      <c r="B261" s="320"/>
      <c r="C261" s="297" t="s">
        <v>1382</v>
      </c>
      <c r="D261" s="297" t="s">
        <v>1397</v>
      </c>
      <c r="E261" s="297" t="s">
        <v>116</v>
      </c>
      <c r="F261" s="301"/>
      <c r="G261" s="321"/>
      <c r="H261" s="303">
        <v>3110.85</v>
      </c>
      <c r="I261" s="298">
        <f t="shared" si="14"/>
        <v>71425918</v>
      </c>
      <c r="J261" s="297" t="s">
        <v>115</v>
      </c>
      <c r="K261" s="297"/>
    </row>
    <row r="262" spans="1:11" s="313" customFormat="1" hidden="1">
      <c r="A262" s="418">
        <v>44302</v>
      </c>
      <c r="B262" s="320"/>
      <c r="C262" s="297" t="s">
        <v>1383</v>
      </c>
      <c r="D262" s="297" t="s">
        <v>1397</v>
      </c>
      <c r="E262" s="297" t="s">
        <v>116</v>
      </c>
      <c r="F262" s="301"/>
      <c r="G262" s="321"/>
      <c r="H262" s="303">
        <v>9642.0099999999984</v>
      </c>
      <c r="I262" s="298">
        <f t="shared" si="14"/>
        <v>221383035</v>
      </c>
      <c r="J262" s="297" t="s">
        <v>115</v>
      </c>
      <c r="K262" s="297"/>
    </row>
    <row r="263" spans="1:11" s="313" customFormat="1" hidden="1">
      <c r="A263" s="418">
        <v>44302</v>
      </c>
      <c r="B263" s="320"/>
      <c r="C263" s="297" t="s">
        <v>1384</v>
      </c>
      <c r="D263" s="297" t="s">
        <v>1397</v>
      </c>
      <c r="E263" s="297" t="s">
        <v>116</v>
      </c>
      <c r="F263" s="301"/>
      <c r="G263" s="321"/>
      <c r="H263" s="303">
        <v>19604.3</v>
      </c>
      <c r="I263" s="298">
        <f t="shared" si="14"/>
        <v>450119782</v>
      </c>
      <c r="J263" s="297" t="s">
        <v>115</v>
      </c>
      <c r="K263" s="297"/>
    </row>
    <row r="264" spans="1:11" s="313" customFormat="1" hidden="1">
      <c r="A264" s="418">
        <v>44313</v>
      </c>
      <c r="B264" s="320"/>
      <c r="C264" s="297" t="s">
        <v>1383</v>
      </c>
      <c r="D264" s="297" t="s">
        <v>1397</v>
      </c>
      <c r="E264" s="297" t="s">
        <v>116</v>
      </c>
      <c r="F264" s="301"/>
      <c r="G264" s="321"/>
      <c r="H264" s="303">
        <v>1127.3900000000001</v>
      </c>
      <c r="I264" s="298">
        <f t="shared" si="14"/>
        <v>25885165</v>
      </c>
      <c r="J264" s="297" t="s">
        <v>115</v>
      </c>
      <c r="K264" s="297"/>
    </row>
    <row r="265" spans="1:11" s="313" customFormat="1" hidden="1">
      <c r="A265" s="418">
        <v>44315</v>
      </c>
      <c r="B265" s="320"/>
      <c r="C265" s="297" t="s">
        <v>700</v>
      </c>
      <c r="D265" s="297" t="s">
        <v>1398</v>
      </c>
      <c r="E265" s="297" t="s">
        <v>162</v>
      </c>
      <c r="F265" s="301"/>
      <c r="G265" s="321"/>
      <c r="H265" s="303">
        <v>22000</v>
      </c>
      <c r="I265" s="298">
        <f t="shared" si="14"/>
        <v>505125671</v>
      </c>
      <c r="J265" s="297" t="s">
        <v>115</v>
      </c>
      <c r="K265" s="297"/>
    </row>
    <row r="266" spans="1:11" s="313" customFormat="1" hidden="1">
      <c r="A266" s="418">
        <v>44315</v>
      </c>
      <c r="B266" s="320"/>
      <c r="C266" s="297" t="s">
        <v>434</v>
      </c>
      <c r="D266" s="297" t="s">
        <v>1399</v>
      </c>
      <c r="E266" s="297" t="s">
        <v>162</v>
      </c>
      <c r="F266" s="301"/>
      <c r="G266" s="321"/>
      <c r="H266" s="303">
        <v>83515.149999999994</v>
      </c>
      <c r="I266" s="298">
        <f t="shared" si="14"/>
        <v>1917529373</v>
      </c>
      <c r="J266" s="297" t="s">
        <v>115</v>
      </c>
      <c r="K266" s="297"/>
    </row>
    <row r="267" spans="1:11" s="313" customFormat="1" hidden="1">
      <c r="A267" s="418">
        <v>44314</v>
      </c>
      <c r="B267" s="320"/>
      <c r="C267" s="297" t="s">
        <v>273</v>
      </c>
      <c r="D267" s="297" t="s">
        <v>1097</v>
      </c>
      <c r="E267" s="297" t="s">
        <v>97</v>
      </c>
      <c r="F267" s="301"/>
      <c r="G267" s="321"/>
      <c r="H267" s="303"/>
      <c r="I267" s="303">
        <v>26160000</v>
      </c>
      <c r="J267" s="297" t="s">
        <v>114</v>
      </c>
      <c r="K267" s="297"/>
    </row>
    <row r="268" spans="1:11" s="313" customFormat="1" hidden="1">
      <c r="A268" s="418">
        <v>44314</v>
      </c>
      <c r="B268" s="320"/>
      <c r="C268" s="297" t="s">
        <v>146</v>
      </c>
      <c r="D268" s="297" t="s">
        <v>1097</v>
      </c>
      <c r="E268" s="297" t="s">
        <v>97</v>
      </c>
      <c r="F268" s="301"/>
      <c r="G268" s="321"/>
      <c r="H268" s="303"/>
      <c r="I268" s="303">
        <v>159555500</v>
      </c>
      <c r="J268" s="297" t="s">
        <v>114</v>
      </c>
      <c r="K268" s="297"/>
    </row>
    <row r="269" spans="1:11" s="313" customFormat="1" hidden="1">
      <c r="A269" s="418">
        <v>44314</v>
      </c>
      <c r="B269" s="320"/>
      <c r="C269" s="297" t="s">
        <v>275</v>
      </c>
      <c r="D269" s="297" t="s">
        <v>1097</v>
      </c>
      <c r="E269" s="297" t="s">
        <v>97</v>
      </c>
      <c r="F269" s="301"/>
      <c r="G269" s="321"/>
      <c r="H269" s="303"/>
      <c r="I269" s="303">
        <v>22200000</v>
      </c>
      <c r="J269" s="297" t="s">
        <v>114</v>
      </c>
      <c r="K269" s="297"/>
    </row>
    <row r="270" spans="1:11" s="313" customFormat="1" hidden="1">
      <c r="A270" s="418">
        <v>44314</v>
      </c>
      <c r="B270" s="320"/>
      <c r="C270" s="297" t="s">
        <v>1400</v>
      </c>
      <c r="D270" s="297" t="s">
        <v>1097</v>
      </c>
      <c r="E270" s="297" t="s">
        <v>97</v>
      </c>
      <c r="F270" s="301"/>
      <c r="G270" s="321"/>
      <c r="H270" s="303"/>
      <c r="I270" s="303">
        <v>49200000</v>
      </c>
      <c r="J270" s="297" t="s">
        <v>114</v>
      </c>
      <c r="K270" s="297"/>
    </row>
    <row r="271" spans="1:11" s="313" customFormat="1" hidden="1">
      <c r="A271" s="418">
        <v>44314</v>
      </c>
      <c r="B271" s="320"/>
      <c r="C271" s="297" t="s">
        <v>149</v>
      </c>
      <c r="D271" s="297" t="s">
        <v>1406</v>
      </c>
      <c r="E271" s="297" t="s">
        <v>97</v>
      </c>
      <c r="F271" s="301"/>
      <c r="G271" s="321"/>
      <c r="H271" s="303"/>
      <c r="I271" s="303">
        <v>2540000</v>
      </c>
      <c r="J271" s="297" t="s">
        <v>114</v>
      </c>
      <c r="K271" s="297"/>
    </row>
    <row r="272" spans="1:11" s="313" customFormat="1" hidden="1">
      <c r="A272" s="418">
        <v>44314</v>
      </c>
      <c r="B272" s="320"/>
      <c r="C272" s="297" t="s">
        <v>197</v>
      </c>
      <c r="D272" s="297" t="s">
        <v>1406</v>
      </c>
      <c r="E272" s="297" t="s">
        <v>97</v>
      </c>
      <c r="F272" s="301"/>
      <c r="G272" s="321"/>
      <c r="H272" s="303"/>
      <c r="I272" s="303">
        <v>19782500</v>
      </c>
      <c r="J272" s="297" t="s">
        <v>114</v>
      </c>
      <c r="K272" s="297"/>
    </row>
    <row r="273" spans="1:11" s="313" customFormat="1" hidden="1">
      <c r="A273" s="418">
        <v>44314</v>
      </c>
      <c r="B273" s="320"/>
      <c r="C273" s="297" t="s">
        <v>445</v>
      </c>
      <c r="D273" s="297" t="s">
        <v>1406</v>
      </c>
      <c r="E273" s="297" t="s">
        <v>97</v>
      </c>
      <c r="F273" s="301"/>
      <c r="G273" s="321"/>
      <c r="H273" s="303"/>
      <c r="I273" s="303">
        <v>71606000</v>
      </c>
      <c r="J273" s="297" t="s">
        <v>114</v>
      </c>
      <c r="K273" s="297"/>
    </row>
    <row r="274" spans="1:11" s="313" customFormat="1" hidden="1">
      <c r="A274" s="418">
        <v>44314</v>
      </c>
      <c r="B274" s="320"/>
      <c r="C274" s="297" t="s">
        <v>599</v>
      </c>
      <c r="D274" s="297" t="s">
        <v>1406</v>
      </c>
      <c r="E274" s="297" t="s">
        <v>97</v>
      </c>
      <c r="F274" s="301"/>
      <c r="G274" s="321"/>
      <c r="H274" s="303"/>
      <c r="I274" s="303">
        <v>20179500</v>
      </c>
      <c r="J274" s="297" t="s">
        <v>114</v>
      </c>
      <c r="K274" s="297"/>
    </row>
    <row r="275" spans="1:11" s="313" customFormat="1" hidden="1">
      <c r="A275" s="418">
        <v>44314</v>
      </c>
      <c r="B275" s="320"/>
      <c r="C275" s="297" t="s">
        <v>600</v>
      </c>
      <c r="D275" s="297" t="s">
        <v>1406</v>
      </c>
      <c r="E275" s="297" t="s">
        <v>97</v>
      </c>
      <c r="F275" s="301"/>
      <c r="G275" s="321"/>
      <c r="H275" s="303"/>
      <c r="I275" s="303">
        <v>49384000</v>
      </c>
      <c r="J275" s="297" t="s">
        <v>114</v>
      </c>
      <c r="K275" s="297"/>
    </row>
    <row r="276" spans="1:11" s="313" customFormat="1" hidden="1">
      <c r="A276" s="418">
        <v>44314</v>
      </c>
      <c r="B276" s="320"/>
      <c r="C276" s="297" t="s">
        <v>601</v>
      </c>
      <c r="D276" s="297" t="s">
        <v>1406</v>
      </c>
      <c r="E276" s="297" t="s">
        <v>97</v>
      </c>
      <c r="F276" s="301"/>
      <c r="G276" s="321"/>
      <c r="H276" s="303"/>
      <c r="I276" s="303">
        <v>33180684</v>
      </c>
      <c r="J276" s="297" t="s">
        <v>114</v>
      </c>
      <c r="K276" s="297"/>
    </row>
    <row r="277" spans="1:11" s="313" customFormat="1" hidden="1">
      <c r="A277" s="418">
        <v>44314</v>
      </c>
      <c r="B277" s="320"/>
      <c r="C277" s="297" t="s">
        <v>1401</v>
      </c>
      <c r="D277" s="297" t="s">
        <v>1406</v>
      </c>
      <c r="E277" s="297" t="s">
        <v>97</v>
      </c>
      <c r="F277" s="301"/>
      <c r="G277" s="321"/>
      <c r="H277" s="303"/>
      <c r="I277" s="303">
        <v>92590000</v>
      </c>
      <c r="J277" s="297" t="s">
        <v>114</v>
      </c>
      <c r="K277" s="297"/>
    </row>
    <row r="278" spans="1:11" s="313" customFormat="1" hidden="1">
      <c r="A278" s="418">
        <v>44315</v>
      </c>
      <c r="B278" s="320"/>
      <c r="C278" s="297" t="s">
        <v>145</v>
      </c>
      <c r="D278" s="297" t="s">
        <v>1097</v>
      </c>
      <c r="E278" s="297" t="s">
        <v>97</v>
      </c>
      <c r="F278" s="301"/>
      <c r="G278" s="321"/>
      <c r="H278" s="303"/>
      <c r="I278" s="303">
        <v>37200000</v>
      </c>
      <c r="J278" s="297" t="s">
        <v>114</v>
      </c>
      <c r="K278" s="297"/>
    </row>
    <row r="279" spans="1:11" s="313" customFormat="1" hidden="1">
      <c r="A279" s="418">
        <v>44315</v>
      </c>
      <c r="B279" s="320"/>
      <c r="C279" s="297" t="s">
        <v>545</v>
      </c>
      <c r="D279" s="297" t="s">
        <v>1097</v>
      </c>
      <c r="E279" s="297" t="s">
        <v>97</v>
      </c>
      <c r="F279" s="301"/>
      <c r="G279" s="321"/>
      <c r="H279" s="303"/>
      <c r="I279" s="303">
        <v>16000000</v>
      </c>
      <c r="J279" s="297" t="s">
        <v>114</v>
      </c>
      <c r="K279" s="297"/>
    </row>
    <row r="280" spans="1:11" s="313" customFormat="1" hidden="1">
      <c r="A280" s="418">
        <v>44315</v>
      </c>
      <c r="B280" s="320"/>
      <c r="C280" s="297" t="s">
        <v>148</v>
      </c>
      <c r="D280" s="297" t="s">
        <v>1097</v>
      </c>
      <c r="E280" s="297" t="s">
        <v>97</v>
      </c>
      <c r="F280" s="301"/>
      <c r="G280" s="321"/>
      <c r="H280" s="303"/>
      <c r="I280" s="303">
        <v>121706000</v>
      </c>
      <c r="J280" s="297" t="s">
        <v>114</v>
      </c>
      <c r="K280" s="297"/>
    </row>
    <row r="281" spans="1:11" s="313" customFormat="1" hidden="1">
      <c r="A281" s="418">
        <v>44315</v>
      </c>
      <c r="B281" s="320"/>
      <c r="C281" s="297" t="s">
        <v>1402</v>
      </c>
      <c r="D281" s="297" t="s">
        <v>1097</v>
      </c>
      <c r="E281" s="297" t="s">
        <v>97</v>
      </c>
      <c r="F281" s="301"/>
      <c r="G281" s="321"/>
      <c r="H281" s="303"/>
      <c r="I281" s="303">
        <v>29000000</v>
      </c>
      <c r="J281" s="297" t="s">
        <v>114</v>
      </c>
      <c r="K281" s="297"/>
    </row>
    <row r="282" spans="1:11" s="313" customFormat="1" hidden="1">
      <c r="A282" s="418">
        <v>44315</v>
      </c>
      <c r="B282" s="320"/>
      <c r="C282" s="297" t="s">
        <v>214</v>
      </c>
      <c r="D282" s="297" t="s">
        <v>1097</v>
      </c>
      <c r="E282" s="297" t="s">
        <v>97</v>
      </c>
      <c r="F282" s="301"/>
      <c r="G282" s="321"/>
      <c r="H282" s="303"/>
      <c r="I282" s="303">
        <v>20480000</v>
      </c>
      <c r="J282" s="297" t="s">
        <v>114</v>
      </c>
      <c r="K282" s="297"/>
    </row>
    <row r="283" spans="1:11" s="313" customFormat="1" hidden="1">
      <c r="A283" s="418">
        <v>44315</v>
      </c>
      <c r="B283" s="320"/>
      <c r="C283" s="297" t="s">
        <v>278</v>
      </c>
      <c r="D283" s="297" t="s">
        <v>1097</v>
      </c>
      <c r="E283" s="297" t="s">
        <v>97</v>
      </c>
      <c r="F283" s="301"/>
      <c r="G283" s="321"/>
      <c r="H283" s="303"/>
      <c r="I283" s="303">
        <v>1092180000</v>
      </c>
      <c r="J283" s="297" t="s">
        <v>114</v>
      </c>
      <c r="K283" s="297"/>
    </row>
    <row r="284" spans="1:11" s="313" customFormat="1" hidden="1">
      <c r="A284" s="418">
        <v>44315</v>
      </c>
      <c r="B284" s="320"/>
      <c r="C284" s="297" t="s">
        <v>1403</v>
      </c>
      <c r="D284" s="297" t="s">
        <v>1097</v>
      </c>
      <c r="E284" s="297" t="s">
        <v>97</v>
      </c>
      <c r="F284" s="301"/>
      <c r="G284" s="321"/>
      <c r="H284" s="303"/>
      <c r="I284" s="303">
        <v>105255936</v>
      </c>
      <c r="J284" s="297" t="s">
        <v>114</v>
      </c>
      <c r="K284" s="297"/>
    </row>
    <row r="285" spans="1:11" s="313" customFormat="1" hidden="1">
      <c r="A285" s="418">
        <v>44315</v>
      </c>
      <c r="B285" s="320"/>
      <c r="C285" s="297" t="s">
        <v>150</v>
      </c>
      <c r="D285" s="297" t="s">
        <v>1406</v>
      </c>
      <c r="E285" s="297" t="s">
        <v>97</v>
      </c>
      <c r="F285" s="301"/>
      <c r="G285" s="321"/>
      <c r="H285" s="303"/>
      <c r="I285" s="303">
        <v>181923062</v>
      </c>
      <c r="J285" s="297" t="s">
        <v>114</v>
      </c>
      <c r="K285" s="297"/>
    </row>
    <row r="286" spans="1:11" s="313" customFormat="1" hidden="1">
      <c r="A286" s="418">
        <v>44315</v>
      </c>
      <c r="B286" s="320"/>
      <c r="C286" s="297" t="s">
        <v>455</v>
      </c>
      <c r="D286" s="297" t="s">
        <v>1406</v>
      </c>
      <c r="E286" s="297" t="s">
        <v>97</v>
      </c>
      <c r="F286" s="301"/>
      <c r="G286" s="321"/>
      <c r="H286" s="303"/>
      <c r="I286" s="303">
        <v>216609960</v>
      </c>
      <c r="J286" s="297" t="s">
        <v>114</v>
      </c>
      <c r="K286" s="297"/>
    </row>
    <row r="287" spans="1:11" s="313" customFormat="1" hidden="1">
      <c r="A287" s="418">
        <v>44315</v>
      </c>
      <c r="B287" s="320"/>
      <c r="C287" s="297" t="s">
        <v>456</v>
      </c>
      <c r="D287" s="297" t="s">
        <v>1406</v>
      </c>
      <c r="E287" s="297" t="s">
        <v>97</v>
      </c>
      <c r="F287" s="301"/>
      <c r="G287" s="321"/>
      <c r="H287" s="303"/>
      <c r="I287" s="303">
        <v>10800000</v>
      </c>
      <c r="J287" s="297" t="s">
        <v>114</v>
      </c>
      <c r="K287" s="297"/>
    </row>
    <row r="288" spans="1:11" s="313" customFormat="1" hidden="1">
      <c r="A288" s="418">
        <v>44315</v>
      </c>
      <c r="B288" s="320"/>
      <c r="C288" s="297" t="s">
        <v>638</v>
      </c>
      <c r="D288" s="297" t="s">
        <v>1406</v>
      </c>
      <c r="E288" s="297" t="s">
        <v>97</v>
      </c>
      <c r="F288" s="301"/>
      <c r="G288" s="321"/>
      <c r="H288" s="303"/>
      <c r="I288" s="303">
        <v>80333400</v>
      </c>
      <c r="J288" s="297" t="s">
        <v>114</v>
      </c>
      <c r="K288" s="297"/>
    </row>
    <row r="289" spans="1:11" s="313" customFormat="1" hidden="1">
      <c r="A289" s="418">
        <v>44315</v>
      </c>
      <c r="B289" s="320"/>
      <c r="C289" s="297" t="s">
        <v>558</v>
      </c>
      <c r="D289" s="297" t="s">
        <v>1406</v>
      </c>
      <c r="E289" s="297" t="s">
        <v>97</v>
      </c>
      <c r="F289" s="301"/>
      <c r="G289" s="321"/>
      <c r="H289" s="303"/>
      <c r="I289" s="303">
        <v>58411000</v>
      </c>
      <c r="J289" s="297" t="s">
        <v>114</v>
      </c>
      <c r="K289" s="297"/>
    </row>
    <row r="290" spans="1:11" s="313" customFormat="1" hidden="1">
      <c r="A290" s="418">
        <v>44315</v>
      </c>
      <c r="B290" s="320"/>
      <c r="C290" s="297" t="s">
        <v>557</v>
      </c>
      <c r="D290" s="297" t="s">
        <v>1406</v>
      </c>
      <c r="E290" s="297" t="s">
        <v>97</v>
      </c>
      <c r="F290" s="301"/>
      <c r="G290" s="321"/>
      <c r="H290" s="303"/>
      <c r="I290" s="303">
        <v>33620000</v>
      </c>
      <c r="J290" s="297" t="s">
        <v>114</v>
      </c>
      <c r="K290" s="297"/>
    </row>
    <row r="291" spans="1:11" s="313" customFormat="1" hidden="1">
      <c r="A291" s="418">
        <v>44315</v>
      </c>
      <c r="B291" s="320"/>
      <c r="C291" s="297" t="s">
        <v>602</v>
      </c>
      <c r="D291" s="297" t="s">
        <v>1406</v>
      </c>
      <c r="E291" s="297" t="s">
        <v>97</v>
      </c>
      <c r="F291" s="301"/>
      <c r="G291" s="321"/>
      <c r="H291" s="303"/>
      <c r="I291" s="303">
        <v>140125050</v>
      </c>
      <c r="J291" s="297" t="s">
        <v>114</v>
      </c>
      <c r="K291" s="297"/>
    </row>
    <row r="292" spans="1:11" s="313" customFormat="1" hidden="1">
      <c r="A292" s="418">
        <v>44315</v>
      </c>
      <c r="B292" s="320"/>
      <c r="C292" s="297" t="s">
        <v>627</v>
      </c>
      <c r="D292" s="297" t="s">
        <v>1406</v>
      </c>
      <c r="E292" s="297" t="s">
        <v>97</v>
      </c>
      <c r="F292" s="301"/>
      <c r="G292" s="321"/>
      <c r="H292" s="303"/>
      <c r="I292" s="303">
        <v>183033000</v>
      </c>
      <c r="J292" s="297" t="s">
        <v>114</v>
      </c>
      <c r="K292" s="297"/>
    </row>
    <row r="293" spans="1:11" s="313" customFormat="1" hidden="1">
      <c r="A293" s="418">
        <v>44315</v>
      </c>
      <c r="B293" s="320"/>
      <c r="C293" s="297" t="s">
        <v>1223</v>
      </c>
      <c r="D293" s="297" t="s">
        <v>1406</v>
      </c>
      <c r="E293" s="297" t="s">
        <v>97</v>
      </c>
      <c r="F293" s="301"/>
      <c r="G293" s="321"/>
      <c r="H293" s="303"/>
      <c r="I293" s="303">
        <v>127000000</v>
      </c>
      <c r="J293" s="297" t="s">
        <v>114</v>
      </c>
      <c r="K293" s="297"/>
    </row>
    <row r="294" spans="1:11" s="313" customFormat="1" hidden="1">
      <c r="A294" s="418">
        <v>44315</v>
      </c>
      <c r="B294" s="320"/>
      <c r="C294" s="297" t="s">
        <v>680</v>
      </c>
      <c r="D294" s="297" t="s">
        <v>1406</v>
      </c>
      <c r="E294" s="297" t="s">
        <v>97</v>
      </c>
      <c r="F294" s="301"/>
      <c r="G294" s="321"/>
      <c r="H294" s="303"/>
      <c r="I294" s="303">
        <v>49700000</v>
      </c>
      <c r="J294" s="297" t="s">
        <v>114</v>
      </c>
      <c r="K294" s="297"/>
    </row>
    <row r="295" spans="1:11" s="313" customFormat="1" hidden="1">
      <c r="A295" s="418">
        <v>44315</v>
      </c>
      <c r="B295" s="320"/>
      <c r="C295" s="297" t="s">
        <v>1404</v>
      </c>
      <c r="D295" s="297" t="s">
        <v>1406</v>
      </c>
      <c r="E295" s="297" t="s">
        <v>97</v>
      </c>
      <c r="F295" s="301"/>
      <c r="G295" s="321"/>
      <c r="H295" s="303"/>
      <c r="I295" s="303">
        <v>113141000</v>
      </c>
      <c r="J295" s="297" t="s">
        <v>114</v>
      </c>
      <c r="K295" s="297"/>
    </row>
    <row r="296" spans="1:11" s="313" customFormat="1" hidden="1">
      <c r="A296" s="418">
        <v>44315</v>
      </c>
      <c r="B296" s="320"/>
      <c r="C296" s="297" t="s">
        <v>700</v>
      </c>
      <c r="D296" s="297" t="s">
        <v>1407</v>
      </c>
      <c r="E296" s="297" t="s">
        <v>162</v>
      </c>
      <c r="F296" s="301"/>
      <c r="G296" s="321"/>
      <c r="H296" s="303"/>
      <c r="I296" s="303">
        <v>488769120</v>
      </c>
      <c r="J296" s="297" t="s">
        <v>114</v>
      </c>
      <c r="K296" s="297"/>
    </row>
    <row r="297" spans="1:11" s="313" customFormat="1" hidden="1">
      <c r="A297" s="418">
        <v>44291</v>
      </c>
      <c r="B297" s="320"/>
      <c r="C297" s="297" t="s">
        <v>700</v>
      </c>
      <c r="D297" s="297" t="s">
        <v>1070</v>
      </c>
      <c r="E297" s="297" t="s">
        <v>162</v>
      </c>
      <c r="F297" s="301"/>
      <c r="G297" s="321"/>
      <c r="H297" s="303"/>
      <c r="I297" s="303">
        <v>547233000</v>
      </c>
      <c r="J297" s="297" t="s">
        <v>114</v>
      </c>
      <c r="K297" s="297"/>
    </row>
    <row r="298" spans="1:11" s="313" customFormat="1" hidden="1">
      <c r="A298" s="418">
        <v>44295</v>
      </c>
      <c r="B298" s="320"/>
      <c r="C298" s="297" t="s">
        <v>270</v>
      </c>
      <c r="D298" s="297" t="s">
        <v>1408</v>
      </c>
      <c r="E298" s="297" t="s">
        <v>97</v>
      </c>
      <c r="F298" s="301"/>
      <c r="G298" s="321"/>
      <c r="H298" s="303"/>
      <c r="I298" s="303">
        <v>85000000</v>
      </c>
      <c r="J298" s="297" t="s">
        <v>114</v>
      </c>
      <c r="K298" s="297"/>
    </row>
    <row r="299" spans="1:11" s="313" customFormat="1" hidden="1">
      <c r="A299" s="418">
        <v>44302</v>
      </c>
      <c r="B299" s="320"/>
      <c r="C299" s="297" t="s">
        <v>560</v>
      </c>
      <c r="D299" s="297" t="s">
        <v>1409</v>
      </c>
      <c r="E299" s="297" t="s">
        <v>162</v>
      </c>
      <c r="F299" s="301"/>
      <c r="G299" s="321"/>
      <c r="H299" s="303"/>
      <c r="I299" s="303">
        <v>630000000</v>
      </c>
      <c r="J299" s="297" t="s">
        <v>114</v>
      </c>
      <c r="K299" s="297"/>
    </row>
    <row r="300" spans="1:11" s="313" customFormat="1" hidden="1">
      <c r="A300" s="418">
        <v>44306</v>
      </c>
      <c r="B300" s="320"/>
      <c r="C300" s="297" t="s">
        <v>1405</v>
      </c>
      <c r="D300" s="297" t="s">
        <v>1410</v>
      </c>
      <c r="E300" s="297" t="s">
        <v>162</v>
      </c>
      <c r="F300" s="301"/>
      <c r="G300" s="321"/>
      <c r="H300" s="303"/>
      <c r="I300" s="303">
        <v>2315000000</v>
      </c>
      <c r="J300" s="297" t="s">
        <v>114</v>
      </c>
      <c r="K300" s="297"/>
    </row>
    <row r="301" spans="1:11" s="313" customFormat="1" hidden="1">
      <c r="A301" s="418">
        <v>44306</v>
      </c>
      <c r="B301" s="320"/>
      <c r="C301" s="297" t="s">
        <v>270</v>
      </c>
      <c r="D301" s="297" t="s">
        <v>1411</v>
      </c>
      <c r="E301" s="297" t="s">
        <v>97</v>
      </c>
      <c r="F301" s="301"/>
      <c r="G301" s="321"/>
      <c r="H301" s="303"/>
      <c r="I301" s="303">
        <v>69000000</v>
      </c>
      <c r="J301" s="297" t="s">
        <v>114</v>
      </c>
      <c r="K301" s="297"/>
    </row>
  </sheetData>
  <autoFilter ref="A4:K301">
    <filterColumn colId="2">
      <filters>
        <filter val="Nguyễn Văn Thắng"/>
      </filters>
    </filterColumn>
  </autoFilter>
  <phoneticPr fontId="4" type="noConversion"/>
  <pageMargins left="0.7" right="0.7" top="0.75" bottom="0.75" header="0.3" footer="0.3"/>
  <pageSetup orientation="portrait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K93"/>
  <sheetViews>
    <sheetView showGridLines="0" zoomScale="90" zoomScaleNormal="90" workbookViewId="0">
      <pane xSplit="3" ySplit="3" topLeftCell="D10" activePane="bottomRight" state="frozen"/>
      <selection activeCell="O84" sqref="O84:O85"/>
      <selection pane="topRight" activeCell="O84" sqref="O84:O85"/>
      <selection pane="bottomLeft" activeCell="O84" sqref="O84:O85"/>
      <selection pane="bottomRight" activeCell="AB36" sqref="AB36"/>
    </sheetView>
  </sheetViews>
  <sheetFormatPr defaultColWidth="9" defaultRowHeight="13.5"/>
  <cols>
    <col min="1" max="1" width="2.85546875" style="1" bestFit="1" customWidth="1"/>
    <col min="2" max="2" width="14.5703125" style="1" bestFit="1" customWidth="1"/>
    <col min="3" max="3" width="15.85546875" style="1" customWidth="1"/>
    <col min="4" max="4" width="9.85546875" style="18" bestFit="1" customWidth="1"/>
    <col min="5" max="5" width="33.140625" style="176" customWidth="1"/>
    <col min="6" max="6" width="12.42578125" style="18" hidden="1" customWidth="1"/>
    <col min="7" max="7" width="18.28515625" style="18" hidden="1" customWidth="1"/>
    <col min="8" max="13" width="19.42578125" style="18" hidden="1" customWidth="1"/>
    <col min="14" max="14" width="13.5703125" style="646" hidden="1" customWidth="1"/>
    <col min="15" max="15" width="18.140625" style="646" hidden="1" customWidth="1"/>
    <col min="16" max="16" width="15.5703125" style="18" hidden="1" customWidth="1"/>
    <col min="17" max="17" width="19.5703125" style="18" hidden="1" customWidth="1"/>
    <col min="18" max="18" width="15.5703125" style="18" hidden="1" customWidth="1"/>
    <col min="19" max="19" width="19.5703125" style="18" hidden="1" customWidth="1"/>
    <col min="20" max="20" width="13.5703125" style="18" hidden="1" customWidth="1"/>
    <col min="21" max="21" width="19.5703125" style="18" hidden="1" customWidth="1"/>
    <col min="22" max="22" width="15.5703125" style="18" hidden="1" customWidth="1"/>
    <col min="23" max="23" width="19.5703125" style="18" hidden="1" customWidth="1"/>
    <col min="24" max="24" width="13.5703125" style="18" bestFit="1" customWidth="1"/>
    <col min="25" max="25" width="19.5703125" style="18" bestFit="1" customWidth="1"/>
    <col min="26" max="26" width="17.85546875" style="18" customWidth="1"/>
    <col min="27" max="27" width="19.5703125" style="18" bestFit="1" customWidth="1"/>
    <col min="28" max="28" width="17.85546875" style="18" customWidth="1"/>
    <col min="29" max="29" width="19.5703125" style="18" bestFit="1" customWidth="1"/>
    <col min="30" max="30" width="19" style="18" customWidth="1"/>
    <col min="31" max="31" width="21.5703125" style="18" customWidth="1"/>
    <col min="32" max="32" width="14" style="357" customWidth="1"/>
    <col min="33" max="33" width="18" style="357" customWidth="1"/>
    <col min="34" max="34" width="64.5703125" style="18" customWidth="1"/>
    <col min="35" max="35" width="12.42578125" style="1" customWidth="1"/>
    <col min="36" max="36" width="23.28515625" style="1" customWidth="1"/>
    <col min="37" max="37" width="22.28515625" style="1" customWidth="1"/>
    <col min="38" max="38" width="5.28515625" style="1" customWidth="1"/>
    <col min="39" max="16384" width="9" style="1"/>
  </cols>
  <sheetData>
    <row r="2" spans="1:36" ht="17.25">
      <c r="A2" s="721" t="s">
        <v>0</v>
      </c>
      <c r="B2" s="722"/>
      <c r="C2" s="723"/>
      <c r="D2" s="478"/>
      <c r="E2" s="163"/>
      <c r="F2" s="738">
        <v>44197</v>
      </c>
      <c r="G2" s="739"/>
      <c r="H2" s="738">
        <v>44228</v>
      </c>
      <c r="I2" s="739"/>
      <c r="J2" s="738">
        <v>44257</v>
      </c>
      <c r="K2" s="739"/>
      <c r="L2" s="738">
        <v>44288</v>
      </c>
      <c r="M2" s="739"/>
      <c r="N2" s="738">
        <v>44347</v>
      </c>
      <c r="O2" s="739"/>
      <c r="P2" s="744">
        <v>44377</v>
      </c>
      <c r="Q2" s="745"/>
      <c r="R2" s="738">
        <v>44408</v>
      </c>
      <c r="S2" s="739"/>
      <c r="T2" s="744">
        <v>44439</v>
      </c>
      <c r="U2" s="745"/>
      <c r="V2" s="738">
        <v>44469</v>
      </c>
      <c r="W2" s="739"/>
      <c r="X2" s="738">
        <v>44500</v>
      </c>
      <c r="Y2" s="739"/>
      <c r="Z2" s="738">
        <v>44530</v>
      </c>
      <c r="AA2" s="739"/>
      <c r="AB2" s="738">
        <v>44560</v>
      </c>
      <c r="AC2" s="739"/>
      <c r="AD2" s="740" t="s">
        <v>2411</v>
      </c>
      <c r="AE2" s="741"/>
      <c r="AF2" s="742" t="s">
        <v>496</v>
      </c>
      <c r="AG2" s="743"/>
      <c r="AH2" s="336" t="s">
        <v>497</v>
      </c>
    </row>
    <row r="3" spans="1:36" ht="17.25">
      <c r="A3" s="724"/>
      <c r="B3" s="725"/>
      <c r="C3" s="726"/>
      <c r="D3" s="479"/>
      <c r="E3" s="164"/>
      <c r="F3" s="409"/>
      <c r="G3" s="409"/>
      <c r="H3" s="409"/>
      <c r="I3" s="409"/>
      <c r="J3" s="598"/>
      <c r="K3" s="598"/>
      <c r="L3" s="598"/>
      <c r="M3" s="598"/>
      <c r="N3" s="598"/>
      <c r="O3" s="598"/>
      <c r="P3" s="650"/>
      <c r="Q3" s="650"/>
      <c r="R3" s="598"/>
      <c r="S3" s="598"/>
      <c r="T3" s="650"/>
      <c r="U3" s="650"/>
      <c r="V3" s="598"/>
      <c r="W3" s="598"/>
      <c r="X3" s="598"/>
      <c r="Y3" s="598"/>
      <c r="Z3" s="598"/>
      <c r="AA3" s="598"/>
      <c r="AB3" s="598"/>
      <c r="AC3" s="598"/>
      <c r="AD3" s="343" t="s">
        <v>1</v>
      </c>
      <c r="AE3" s="343" t="s">
        <v>2</v>
      </c>
      <c r="AF3" s="354" t="s">
        <v>1</v>
      </c>
      <c r="AG3" s="354" t="s">
        <v>2</v>
      </c>
      <c r="AH3" s="337"/>
    </row>
    <row r="4" spans="1:36" ht="13.5" customHeight="1">
      <c r="A4" s="727" t="s">
        <v>83</v>
      </c>
      <c r="B4" s="737" t="s">
        <v>3</v>
      </c>
      <c r="C4" s="737"/>
      <c r="D4" s="540"/>
      <c r="E4" s="165" t="s">
        <v>79</v>
      </c>
      <c r="F4" s="3"/>
      <c r="G4" s="4">
        <v>139422205642</v>
      </c>
      <c r="H4" s="3"/>
      <c r="I4" s="4">
        <f>G40</f>
        <v>139422205642</v>
      </c>
      <c r="J4" s="3"/>
      <c r="K4" s="4">
        <f>I40</f>
        <v>415172226705</v>
      </c>
      <c r="L4" s="3"/>
      <c r="M4" s="4">
        <f>K40</f>
        <v>415172226705</v>
      </c>
      <c r="N4" s="626"/>
      <c r="O4" s="627">
        <f>M40</f>
        <v>415172226705</v>
      </c>
      <c r="P4" s="626"/>
      <c r="Q4" s="627">
        <f>O40</f>
        <v>415172226705</v>
      </c>
      <c r="R4" s="661"/>
      <c r="S4" s="662">
        <f>Q40</f>
        <v>415172226705</v>
      </c>
      <c r="T4" s="626"/>
      <c r="U4" s="627">
        <f>S40</f>
        <v>415172226705</v>
      </c>
      <c r="V4" s="3"/>
      <c r="W4" s="4">
        <f>U40</f>
        <v>415172226705</v>
      </c>
      <c r="X4" s="3"/>
      <c r="Y4" s="4">
        <f>W40</f>
        <v>415172226705</v>
      </c>
      <c r="Z4" s="3"/>
      <c r="AA4" s="4">
        <f>Y40</f>
        <v>415172226705</v>
      </c>
      <c r="AB4" s="3"/>
      <c r="AC4" s="4">
        <f>AA40</f>
        <v>414961244550</v>
      </c>
      <c r="AD4" s="424"/>
      <c r="AE4" s="425">
        <v>415172226705</v>
      </c>
      <c r="AF4" s="355">
        <f t="shared" ref="AF4" si="0">+L4-AD4</f>
        <v>0</v>
      </c>
      <c r="AG4" s="356">
        <f t="shared" ref="AG4:AG35" si="1">+Y4-AE4</f>
        <v>0</v>
      </c>
      <c r="AH4" s="338"/>
    </row>
    <row r="5" spans="1:36">
      <c r="A5" s="728"/>
      <c r="B5" s="718" t="s">
        <v>4</v>
      </c>
      <c r="C5" s="5" t="s">
        <v>5</v>
      </c>
      <c r="D5" s="5"/>
      <c r="E5" s="166"/>
      <c r="F5" s="397">
        <v>3059067.2202781942</v>
      </c>
      <c r="G5" s="187">
        <v>70309825956.800018</v>
      </c>
      <c r="H5" s="397">
        <f>F41</f>
        <v>2922106.1502781948</v>
      </c>
      <c r="I5" s="187">
        <f>G41</f>
        <v>67065203131.350037</v>
      </c>
      <c r="J5" s="397">
        <f>H41</f>
        <v>2809421.3802781962</v>
      </c>
      <c r="K5" s="187">
        <f>I41</f>
        <v>64352778614.900055</v>
      </c>
      <c r="L5" s="397">
        <f>J41</f>
        <v>5191296.8302781992</v>
      </c>
      <c r="M5" s="187">
        <f>K41</f>
        <v>119202485931.90002</v>
      </c>
      <c r="N5" s="628">
        <f>L41</f>
        <v>4995711.6002781969</v>
      </c>
      <c r="O5" s="629">
        <f>M41</f>
        <v>114601697438.00003</v>
      </c>
      <c r="P5" s="628">
        <f>N41</f>
        <v>6188999.260278197</v>
      </c>
      <c r="Q5" s="629">
        <f>O41</f>
        <v>141879751035.45026</v>
      </c>
      <c r="R5" s="628">
        <f>P41</f>
        <v>7044171.3202782013</v>
      </c>
      <c r="S5" s="629">
        <f>Q41</f>
        <v>161311544745.60022</v>
      </c>
      <c r="T5" s="628">
        <f>R41</f>
        <v>6948117.820278205</v>
      </c>
      <c r="U5" s="629">
        <f>S41</f>
        <v>158657791132.60022</v>
      </c>
      <c r="V5" s="628">
        <f>T41</f>
        <v>7014867.4602782093</v>
      </c>
      <c r="W5" s="629">
        <f>U41</f>
        <v>158933769989</v>
      </c>
      <c r="X5" s="397">
        <f>V41</f>
        <v>9894215.9002782106</v>
      </c>
      <c r="Y5" s="187">
        <f>W41</f>
        <v>223920817761</v>
      </c>
      <c r="Z5" s="397">
        <f>X41</f>
        <v>11986030.440278212</v>
      </c>
      <c r="AA5" s="187">
        <f>Y41</f>
        <v>271303830854</v>
      </c>
      <c r="AB5" s="397">
        <f>Z41</f>
        <v>12756598.330278203</v>
      </c>
      <c r="AC5" s="187">
        <f>AA41</f>
        <v>287924345669.15021</v>
      </c>
      <c r="AD5" s="426">
        <v>9894215.9002782106</v>
      </c>
      <c r="AE5" s="427">
        <v>223920817761</v>
      </c>
      <c r="AF5" s="410">
        <f t="shared" ref="AF5:AF44" si="2">+X5-AD5</f>
        <v>0</v>
      </c>
      <c r="AG5" s="362">
        <f t="shared" si="1"/>
        <v>0</v>
      </c>
      <c r="AH5" s="339"/>
      <c r="AI5" s="325"/>
      <c r="AJ5" s="223"/>
    </row>
    <row r="6" spans="1:36">
      <c r="A6" s="728"/>
      <c r="B6" s="719"/>
      <c r="C6" s="5" t="s">
        <v>105</v>
      </c>
      <c r="D6" s="5"/>
      <c r="E6" s="162" t="s">
        <v>107</v>
      </c>
      <c r="F6" s="326"/>
      <c r="G6" s="190">
        <v>6262881886</v>
      </c>
      <c r="H6" s="326"/>
      <c r="I6" s="190">
        <f>G42</f>
        <v>3748177507</v>
      </c>
      <c r="J6" s="326"/>
      <c r="K6" s="190">
        <f>I42</f>
        <v>5265881007</v>
      </c>
      <c r="L6" s="326"/>
      <c r="M6" s="190">
        <f>K42</f>
        <v>4689693658</v>
      </c>
      <c r="N6" s="630"/>
      <c r="O6" s="631">
        <f>M42</f>
        <v>6482759289</v>
      </c>
      <c r="P6" s="630"/>
      <c r="Q6" s="631">
        <f>O42</f>
        <v>5778416631</v>
      </c>
      <c r="R6" s="630"/>
      <c r="S6" s="631">
        <f>Q42</f>
        <v>6622051458</v>
      </c>
      <c r="T6" s="630"/>
      <c r="U6" s="631">
        <f>S42</f>
        <v>9037755938</v>
      </c>
      <c r="V6" s="630"/>
      <c r="W6" s="631">
        <f>U42</f>
        <v>11977868856</v>
      </c>
      <c r="X6" s="326"/>
      <c r="Y6" s="190">
        <f>W42</f>
        <v>28731307907</v>
      </c>
      <c r="Z6" s="326"/>
      <c r="AA6" s="190">
        <f>Y42</f>
        <v>8031631030</v>
      </c>
      <c r="AB6" s="326"/>
      <c r="AC6" s="190">
        <f>AA42</f>
        <v>19888241641</v>
      </c>
      <c r="AD6" s="428"/>
      <c r="AE6" s="344">
        <v>28731307907</v>
      </c>
      <c r="AF6" s="411">
        <f t="shared" si="2"/>
        <v>0</v>
      </c>
      <c r="AG6" s="363">
        <f t="shared" si="1"/>
        <v>0</v>
      </c>
      <c r="AH6" s="339"/>
      <c r="AI6" s="325"/>
    </row>
    <row r="7" spans="1:36">
      <c r="A7" s="728"/>
      <c r="B7" s="719"/>
      <c r="C7" s="6" t="s">
        <v>104</v>
      </c>
      <c r="D7" s="6"/>
      <c r="E7" s="167" t="s">
        <v>108</v>
      </c>
      <c r="F7" s="327"/>
      <c r="G7" s="193">
        <v>0</v>
      </c>
      <c r="H7" s="327"/>
      <c r="I7" s="193">
        <f>G43</f>
        <v>0</v>
      </c>
      <c r="J7" s="327"/>
      <c r="K7" s="193">
        <f>I43</f>
        <v>0</v>
      </c>
      <c r="L7" s="327"/>
      <c r="M7" s="193">
        <f>K43</f>
        <v>0</v>
      </c>
      <c r="N7" s="632"/>
      <c r="O7" s="633">
        <f>M43</f>
        <v>0</v>
      </c>
      <c r="P7" s="632"/>
      <c r="Q7" s="633">
        <f>O43</f>
        <v>0</v>
      </c>
      <c r="R7" s="632"/>
      <c r="S7" s="633">
        <f>Q43</f>
        <v>0</v>
      </c>
      <c r="T7" s="632"/>
      <c r="U7" s="633">
        <f>S43</f>
        <v>0</v>
      </c>
      <c r="V7" s="632"/>
      <c r="W7" s="633">
        <f>U43</f>
        <v>0</v>
      </c>
      <c r="X7" s="327"/>
      <c r="Y7" s="193">
        <f>W43</f>
        <v>0</v>
      </c>
      <c r="Z7" s="327"/>
      <c r="AA7" s="193">
        <f>Y43</f>
        <v>0</v>
      </c>
      <c r="AB7" s="327"/>
      <c r="AC7" s="193">
        <f>AA43</f>
        <v>0</v>
      </c>
      <c r="AD7" s="429"/>
      <c r="AE7" s="345">
        <v>0</v>
      </c>
      <c r="AF7" s="412">
        <f t="shared" si="2"/>
        <v>0</v>
      </c>
      <c r="AG7" s="364">
        <f t="shared" si="1"/>
        <v>0</v>
      </c>
      <c r="AH7" s="339"/>
      <c r="AI7" s="325"/>
    </row>
    <row r="8" spans="1:36">
      <c r="A8" s="729"/>
      <c r="B8" s="720"/>
      <c r="C8" s="7" t="s">
        <v>6</v>
      </c>
      <c r="D8" s="541"/>
      <c r="E8" s="168"/>
      <c r="F8" s="416">
        <f>SUM(F5:F7)</f>
        <v>3059067.2202781942</v>
      </c>
      <c r="G8" s="194">
        <f t="shared" ref="G8" si="3">SUM(G5:G7)</f>
        <v>76572707842.800018</v>
      </c>
      <c r="H8" s="416">
        <f>SUM(H5:H7)</f>
        <v>2922106.1502781948</v>
      </c>
      <c r="I8" s="194">
        <f t="shared" ref="I8:K8" si="4">SUM(I5:I7)</f>
        <v>70813380638.350037</v>
      </c>
      <c r="J8" s="416">
        <f>SUM(J5:J7)</f>
        <v>2809421.3802781962</v>
      </c>
      <c r="K8" s="194">
        <f t="shared" si="4"/>
        <v>69618659621.900055</v>
      </c>
      <c r="L8" s="416">
        <f>SUM(L5:L7)</f>
        <v>5191296.8302781992</v>
      </c>
      <c r="M8" s="194">
        <f t="shared" ref="M8:O8" si="5">SUM(M5:M7)</f>
        <v>123892179589.90002</v>
      </c>
      <c r="N8" s="634">
        <f>SUM(N5:N7)</f>
        <v>4995711.6002781969</v>
      </c>
      <c r="O8" s="635">
        <f t="shared" si="5"/>
        <v>121084456727.00003</v>
      </c>
      <c r="P8" s="634">
        <f>SUM(P5:P7)</f>
        <v>6188999.260278197</v>
      </c>
      <c r="Q8" s="635">
        <f t="shared" ref="Q8:S8" si="6">SUM(Q5:Q7)</f>
        <v>147658167666.45026</v>
      </c>
      <c r="R8" s="634">
        <f>SUM(R5:R7)</f>
        <v>7044171.3202782013</v>
      </c>
      <c r="S8" s="635">
        <f t="shared" si="6"/>
        <v>167933596203.60022</v>
      </c>
      <c r="T8" s="634">
        <f>SUM(T5:T7)</f>
        <v>6948117.820278205</v>
      </c>
      <c r="U8" s="635">
        <f t="shared" ref="U8:W8" si="7">SUM(U5:U7)</f>
        <v>167695547070.60022</v>
      </c>
      <c r="V8" s="634">
        <f>SUM(V5:V7)</f>
        <v>7014867.4602782093</v>
      </c>
      <c r="W8" s="635">
        <f t="shared" si="7"/>
        <v>170911638845</v>
      </c>
      <c r="X8" s="416">
        <f>SUM(X5:X7)</f>
        <v>9894215.9002782106</v>
      </c>
      <c r="Y8" s="194">
        <f t="shared" ref="Y8:AA8" si="8">SUM(Y5:Y7)</f>
        <v>252652125668</v>
      </c>
      <c r="Z8" s="416">
        <f>SUM(Z5:Z7)</f>
        <v>11986030.440278212</v>
      </c>
      <c r="AA8" s="194">
        <f t="shared" si="8"/>
        <v>279335461884</v>
      </c>
      <c r="AB8" s="416">
        <f>SUM(AB5:AB7)</f>
        <v>12756598.330278203</v>
      </c>
      <c r="AC8" s="194">
        <f t="shared" ref="AC8" si="9">SUM(AC5:AC7)</f>
        <v>307812587310.15021</v>
      </c>
      <c r="AD8" s="430">
        <v>9894215.9002782106</v>
      </c>
      <c r="AE8" s="431">
        <v>252652125668</v>
      </c>
      <c r="AF8" s="355">
        <f t="shared" si="2"/>
        <v>0</v>
      </c>
      <c r="AG8" s="356">
        <f t="shared" si="1"/>
        <v>0</v>
      </c>
      <c r="AH8" s="365"/>
      <c r="AI8" s="325"/>
    </row>
    <row r="9" spans="1:36" ht="13.5" customHeight="1">
      <c r="A9" s="713" t="s">
        <v>82</v>
      </c>
      <c r="B9" s="160" t="s">
        <v>80</v>
      </c>
      <c r="C9" s="160"/>
      <c r="D9" s="542" t="s">
        <v>766</v>
      </c>
      <c r="E9" s="166" t="s">
        <v>90</v>
      </c>
      <c r="F9" s="482">
        <f>SUMIFS('GL202101'!$F$5:$F$60680,'GL202101'!$E$5:$E$60680,'자금실적 및 계획(원)USD_VND'!$B9)</f>
        <v>0</v>
      </c>
      <c r="G9" s="198">
        <f>SUMIFS('GL202101'!$G$5:$G$60605,'GL202101'!$E$5:$E$60605,'자금실적 및 계획(원)USD_VND'!$B9)</f>
        <v>0</v>
      </c>
      <c r="H9" s="482">
        <f>SUMIFS('GL202102'!$F$5:$F$60738,'GL202102'!$E$5:$E$60738,'자금실적 및 계획(원)USD_VND'!$B9)</f>
        <v>0</v>
      </c>
      <c r="I9" s="198">
        <f>SUMIFS('GL202102'!$G$5:$G$60663,'GL202102'!$E$5:$E$60663,'자금실적 및 계획(원)USD_VND'!$B9)</f>
        <v>0</v>
      </c>
      <c r="J9" s="482">
        <f>SUMIFS('GL202103'!$F$5:$F$60705,'GL202103'!$E$5:$E$60705,'자금실적 및 계획(원)USD_VND'!$B9)</f>
        <v>0</v>
      </c>
      <c r="K9" s="198">
        <f>SUMIFS('GL202103'!$G$5:$G$60630,'GL202103'!$E$5:$E$60630,'자금실적 및 계획(원)USD_VND'!$B9)</f>
        <v>0</v>
      </c>
      <c r="L9" s="482">
        <f>SUMIFS('GL202104'!$F$5:$F$60705,'GL202104'!$E$5:$E$60705,'자금실적 및 계획(원)USD_VND'!$B9)</f>
        <v>0</v>
      </c>
      <c r="M9" s="198">
        <f>SUMIFS('GL202104'!$G$5:$G$60630,'GL202104'!$E$5:$E$60630,'자금실적 및 계획(원)USD_VND'!$B9)</f>
        <v>0</v>
      </c>
      <c r="N9" s="482">
        <f>SUMIFS('GL202105'!$F$4:$F$60691,'GL202105'!$E$4:$E$60691,'자금실적 및 계획(원)USD_VND'!$B9)</f>
        <v>0</v>
      </c>
      <c r="O9" s="198">
        <f>SUMIFS('GL202105'!$G$4:$G$60616,'GL202105'!$E$4:$E$60616,'자금실적 및 계획(원)USD_VND'!$B9)</f>
        <v>0</v>
      </c>
      <c r="P9" s="482">
        <f>SUMIFS('GL202106'!$F$4:$F$60683,'GL202106'!$E$4:$E$60683,'자금실적 및 계획(원)USD_VND'!$B9)</f>
        <v>0</v>
      </c>
      <c r="Q9" s="198">
        <f>SUMIFS('GL202106'!$G$4:$G$60608,'GL202106'!$E$4:$E$60608,'자금실적 및 계획(원)USD_VND'!$B9)</f>
        <v>0</v>
      </c>
      <c r="R9" s="482">
        <f>SUMIFS('GL202107'!$F$4:$F$60772,'GL202107'!$E$4:$E$60772,'자금실적 및 계획(원)USD_VND'!$B9)</f>
        <v>0</v>
      </c>
      <c r="S9" s="198">
        <f>SUMIFS('GL202107'!$G$4:$G$60697,'GL202107'!$E$4:$E$60697,'자금실적 및 계획(원)USD_VND'!$B9)</f>
        <v>0</v>
      </c>
      <c r="T9" s="482">
        <f>SUMIFS('GL202108'!$F$4:$F$60833,'GL202108'!$E$4:$E$60833,'자금실적 및 계획(원)USD_VND'!$B9)</f>
        <v>0</v>
      </c>
      <c r="U9" s="198">
        <f>SUMIFS('GL202108'!$G$4:$G$60758,'GL202108'!$E$4:$E$60758,'자금실적 및 계획(원)USD_VND'!$B9)</f>
        <v>0</v>
      </c>
      <c r="V9" s="482">
        <f>SUMIFS('GL202109'!$F$4:$F$60819,'GL202109'!$E$4:$E$60819,'자금실적 및 계획(원)USD_VND'!$B9)</f>
        <v>0</v>
      </c>
      <c r="W9" s="198">
        <f>SUMIFS('GL202109'!$G$4:$G$60744,'GL202109'!$E$4:$E$60744,'자금실적 및 계획(원)USD_VND'!$B9)</f>
        <v>0</v>
      </c>
      <c r="X9" s="482">
        <f>SUMIFS('GL202110'!$F$4:$F$60814,'GL202110'!$E$4:$E$60814,'자금실적 및 계획(원)USD_VND'!$B9)</f>
        <v>0</v>
      </c>
      <c r="Y9" s="198">
        <f>SUMIFS('GL202110'!$G$4:$G$60739,'GL202110'!$E$4:$E$60739,'자금실적 및 계획(원)USD_VND'!$B9)</f>
        <v>0</v>
      </c>
      <c r="Z9" s="482">
        <f>SUMIFS('GL202111'!$F$4:$F$60833,'GL202111'!$E$4:$E$60833,'자금실적 및 계획(원)USD_VND'!$B9)</f>
        <v>0</v>
      </c>
      <c r="AA9" s="198">
        <f>SUMIFS('GL202111'!$G$4:$G$60758,'GL202111'!$E$4:$E$60758,'자금실적 및 계획(원)USD_VND'!$B9)</f>
        <v>0</v>
      </c>
      <c r="AB9" s="482">
        <f>SUMIFS(Plan202112!$F$4:$F$60819,Plan202112!$E$4:$E$60819,'자금실적 및 계획(원)USD_VND'!$B9)</f>
        <v>0</v>
      </c>
      <c r="AC9" s="198">
        <f>SUMIFS(Plan202112!$G$4:$G$60744,Plan202112!$E$4:$E$60744,'자금실적 및 계획(원)USD_VND'!$B9)</f>
        <v>0</v>
      </c>
      <c r="AD9" s="432">
        <v>0</v>
      </c>
      <c r="AE9" s="346">
        <v>0</v>
      </c>
      <c r="AF9" s="410">
        <f t="shared" si="2"/>
        <v>0</v>
      </c>
      <c r="AG9" s="362">
        <f t="shared" si="1"/>
        <v>0</v>
      </c>
      <c r="AH9" s="366"/>
      <c r="AI9" s="325"/>
    </row>
    <row r="10" spans="1:36">
      <c r="A10" s="714"/>
      <c r="B10" s="159" t="s">
        <v>81</v>
      </c>
      <c r="C10" s="159"/>
      <c r="D10" s="159" t="s">
        <v>178</v>
      </c>
      <c r="E10" s="162" t="s">
        <v>91</v>
      </c>
      <c r="F10" s="482">
        <f>SUMIFS('GL202101'!$F$5:$F$60680,'GL202101'!$E$5:$E$60680,'자금실적 및 계획(원)USD_VND'!$B10)</f>
        <v>0</v>
      </c>
      <c r="G10" s="198">
        <f>SUMIFS('GL202101'!$G$5:$G$60605,'GL202101'!$E$5:$E$60605,'자금실적 및 계획(원)USD_VND'!$B10)</f>
        <v>0</v>
      </c>
      <c r="H10" s="482">
        <f>SUMIFS('GL202102'!$F$5:$F$60738,'GL202102'!$E$5:$E$60738,'자금실적 및 계획(원)USD_VND'!$B10)</f>
        <v>564536.37</v>
      </c>
      <c r="I10" s="198">
        <f>SUMIFS('GL202102'!$G$5:$G$60663,'GL202102'!$E$5:$E$60663,'자금실적 및 계획(원)USD_VND'!$B10)</f>
        <v>12972576327</v>
      </c>
      <c r="J10" s="482">
        <f>SUMIFS('GL202103'!$F$5:$F$60705,'GL202103'!$E$5:$E$60705,'자금실적 및 계획(원)USD_VND'!$B10)</f>
        <v>545724.26</v>
      </c>
      <c r="K10" s="198">
        <f>SUMIFS('GL202103'!$G$5:$G$60630,'GL202103'!$E$5:$E$60630,'자금실적 및 계획(원)USD_VND'!$B10)</f>
        <v>12523356818</v>
      </c>
      <c r="L10" s="482">
        <f>SUMIFS('GL202104'!$F$5:$F$60705,'GL202104'!$E$5:$E$60705,'자금실적 및 계획(원)USD_VND'!$B10)</f>
        <v>0</v>
      </c>
      <c r="M10" s="198">
        <f>SUMIFS('GL202104'!$G$5:$G$60630,'GL202104'!$E$5:$E$60630,'자금실적 및 계획(원)USD_VND'!$B10)</f>
        <v>0</v>
      </c>
      <c r="N10" s="482">
        <f>SUMIFS('GL202105'!$F$4:$F$60691,'GL202105'!$E$4:$E$60691,'자금실적 및 계획(원)USD_VND'!$B10)</f>
        <v>1351938.35</v>
      </c>
      <c r="O10" s="198">
        <f>SUMIFS('GL202105'!$G$4:$G$60616,'GL202105'!$E$4:$E$60616,'자금실적 및 계획(원)USD_VND'!$B10)</f>
        <v>31014540155</v>
      </c>
      <c r="P10" s="482">
        <f>SUMIFS('GL202106'!$F$4:$F$60683,'GL202106'!$E$4:$E$60683,'자금실적 및 계획(원)USD_VND'!$B10)</f>
        <v>1583869.97</v>
      </c>
      <c r="Q10" s="198">
        <f>SUMIFS('GL202106'!$G$4:$G$60608,'GL202106'!$E$4:$E$60608,'자금실적 및 계획(원)USD_VND'!$B10)</f>
        <v>36239086988</v>
      </c>
      <c r="R10" s="482">
        <f>SUMIFS('GL202107'!$F$4:$F$60772,'GL202107'!$E$4:$E$60772,'자금실적 및 계획(원)USD_VND'!$B10)</f>
        <v>2077683.39</v>
      </c>
      <c r="S10" s="198">
        <f>SUMIFS('GL202107'!$G$4:$G$60697,'GL202107'!$E$4:$E$60697,'자금실적 및 계획(원)USD_VND'!$B10)</f>
        <v>47558351209</v>
      </c>
      <c r="T10" s="482">
        <f>SUMIFS('GL202108'!$F$4:$F$60833,'GL202108'!$E$4:$E$60833,'자금실적 및 계획(원)USD_VND'!$B10)</f>
        <v>2265591.9500000002</v>
      </c>
      <c r="U10" s="198">
        <f>SUMIFS('GL202108'!$G$4:$G$60758,'GL202108'!$E$4:$E$60758,'자금실적 및 계획(원)USD_VND'!$B10)</f>
        <v>51551338188</v>
      </c>
      <c r="V10" s="482">
        <f>SUMIFS('GL202109'!$F$4:$F$60819,'GL202109'!$E$4:$E$60819,'자금실적 및 계획(원)USD_VND'!$B10)</f>
        <v>1718626.64</v>
      </c>
      <c r="W10" s="198">
        <f>SUMIFS('GL202109'!$G$4:$G$60744,'GL202109'!$E$4:$E$60744,'자금실적 및 계획(원)USD_VND'!$B10)</f>
        <v>38922441578</v>
      </c>
      <c r="X10" s="482">
        <f>SUMIFS('GL202110'!$F$4:$F$60814,'GL202110'!$E$4:$E$60814,'자금실적 및 계획(원)USD_VND'!$B10)</f>
        <v>1701562.46</v>
      </c>
      <c r="Y10" s="198">
        <f>SUMIFS('GL202110'!$G$4:$G$60739,'GL202110'!$E$4:$E$60739,'자금실적 및 계획(원)USD_VND'!$B10)</f>
        <v>38522624556</v>
      </c>
      <c r="Z10" s="482">
        <f>SUMIFS('GL202111'!$F$4:$F$60833,'GL202111'!$E$4:$E$60833,'자금실적 및 계획(원)USD_VND'!$B10)</f>
        <v>2460988.61</v>
      </c>
      <c r="AA10" s="198">
        <f>SUMIFS('GL202111'!$G$4:$G$60758,'GL202111'!$E$4:$E$60758,'자금실적 및 계획(원)USD_VND'!$B10)</f>
        <v>55514910195</v>
      </c>
      <c r="AB10" s="482">
        <f>SUMIFS(Plan202112!$F$4:$F$60819,Plan202112!$E$4:$E$60819,'자금실적 및 계획(원)USD_VND'!$B10)</f>
        <v>1635033.82</v>
      </c>
      <c r="AC10" s="198">
        <f>SUMIFS(Plan202112!$G$4:$G$60744,Plan202112!$E$4:$E$60744,'자금실적 및 계획(원)USD_VND'!$B10)</f>
        <v>37016445452</v>
      </c>
      <c r="AD10" s="432">
        <v>1687148.3</v>
      </c>
      <c r="AE10" s="346">
        <v>38209538716</v>
      </c>
      <c r="AF10" s="411">
        <f t="shared" si="2"/>
        <v>14414.159999999916</v>
      </c>
      <c r="AG10" s="363">
        <f t="shared" si="1"/>
        <v>313085840</v>
      </c>
      <c r="AH10" s="367"/>
      <c r="AI10" s="325"/>
    </row>
    <row r="11" spans="1:36">
      <c r="A11" s="714"/>
      <c r="B11" s="159" t="s">
        <v>117</v>
      </c>
      <c r="C11" s="159"/>
      <c r="D11" s="159" t="s">
        <v>767</v>
      </c>
      <c r="E11" s="162" t="s">
        <v>92</v>
      </c>
      <c r="F11" s="482">
        <f>SUMIFS('GL202101'!$F$5:$F$60680,'GL202101'!$E$5:$E$60680,'자금실적 및 계획(원)USD_VND'!$B11)</f>
        <v>6803995.3800000008</v>
      </c>
      <c r="G11" s="198">
        <f>SUMIFS('GL202101'!$G$5:$G$60605,'GL202101'!$E$5:$E$60605,'자금실적 및 계획(원)USD_VND'!$B11)</f>
        <v>156274190815</v>
      </c>
      <c r="H11" s="482">
        <f>SUMIFS('GL202102'!$F$5:$F$60738,'GL202102'!$E$5:$E$60738,'자금실적 및 계획(원)USD_VND'!$B11)</f>
        <v>11236108.090000002</v>
      </c>
      <c r="I11" s="198">
        <f>SUMIFS('GL202102'!$G$5:$G$60663,'GL202102'!$E$5:$E$60663,'자금실적 및 계획(원)USD_VND'!$B11)</f>
        <v>258196420205</v>
      </c>
      <c r="J11" s="482">
        <f>SUMIFS('GL202103'!$F$5:$F$60705,'GL202103'!$E$5:$E$60705,'자금실적 및 계획(원)USD_VND'!$B11)</f>
        <v>14783634.030000003</v>
      </c>
      <c r="K11" s="198">
        <f>SUMIFS('GL202103'!$G$5:$G$60630,'GL202103'!$E$5:$E$60630,'자금실적 및 계획(원)USD_VND'!$B11)</f>
        <v>339256906081</v>
      </c>
      <c r="L11" s="482">
        <f>SUMIFS('GL202104'!$F$5:$F$60705,'GL202104'!$E$5:$E$60705,'자금실적 및 계획(원)USD_VND'!$B11)</f>
        <v>9423254.0999999978</v>
      </c>
      <c r="M11" s="198">
        <f>SUMIFS('GL202104'!$G$5:$G$60630,'GL202104'!$E$5:$E$60630,'자금실적 및 계획(원)USD_VND'!$B11)</f>
        <v>216389294070</v>
      </c>
      <c r="N11" s="482">
        <f>SUMIFS('GL202105'!$F$4:$F$60691,'GL202105'!$E$4:$E$60691,'자금실적 및 계획(원)USD_VND'!$B11)</f>
        <v>13526546.880000001</v>
      </c>
      <c r="O11" s="198">
        <f>SUMIFS('GL202105'!$G$4:$G$60616,'GL202105'!$E$4:$E$60616,'자금실적 및 계획(원)USD_VND'!$B11)</f>
        <v>310309735183</v>
      </c>
      <c r="P11" s="482">
        <f>SUMIFS('GL202106'!$F$4:$F$60683,'GL202106'!$E$4:$E$60683,'자금실적 및 계획(원)USD_VND'!$B11)</f>
        <v>11066000.640000002</v>
      </c>
      <c r="Q11" s="198">
        <f>SUMIFS('GL202106'!$G$4:$G$60608,'GL202106'!$E$4:$E$60608,'자금실적 및 계획(원)USD_VND'!$B11)</f>
        <v>253191087270</v>
      </c>
      <c r="R11" s="482">
        <f>SUMIFS('GL202107'!$F$4:$F$60772,'GL202107'!$E$4:$E$60772,'자금실적 및 계획(원)USD_VND'!$B11)</f>
        <v>13154783.090000002</v>
      </c>
      <c r="S11" s="198">
        <f>SUMIFS('GL202107'!$G$4:$G$60697,'GL202107'!$E$4:$E$60697,'자금실적 및 계획(원)USD_VND'!$B11)</f>
        <v>301114114537</v>
      </c>
      <c r="T11" s="482">
        <f>SUMIFS('GL202108'!$F$4:$F$60833,'GL202108'!$E$4:$E$60833,'자금실적 및 계획(원)USD_VND'!$B11)</f>
        <v>10907918.240000002</v>
      </c>
      <c r="U11" s="198">
        <f>SUMIFS('GL202108'!$G$4:$G$60758,'GL202108'!$E$4:$E$60758,'자금실적 및 계획(원)USD_VND'!$B11)</f>
        <v>248199055488</v>
      </c>
      <c r="V11" s="482">
        <f>SUMIFS('GL202109'!$F$4:$F$60819,'GL202109'!$E$4:$E$60819,'자금실적 및 계획(원)USD_VND'!$B11)</f>
        <v>15410685.260000004</v>
      </c>
      <c r="W11" s="198">
        <f>SUMIFS('GL202109'!$G$4:$G$60744,'GL202109'!$E$4:$E$60744,'자금실적 및 계획(원)USD_VND'!$B11)</f>
        <v>349012102307</v>
      </c>
      <c r="X11" s="482">
        <f>SUMIFS('GL202110'!$F$4:$F$60814,'GL202110'!$E$4:$E$60814,'자금실적 및 계획(원)USD_VND'!$B11)</f>
        <v>14041739.07</v>
      </c>
      <c r="Y11" s="198">
        <f>SUMIFS('GL202110'!$G$4:$G$60739,'GL202110'!$E$4:$E$60739,'자금실적 및 계획(원)USD_VND'!$B11)</f>
        <v>317898787156</v>
      </c>
      <c r="Z11" s="482">
        <f>SUMIFS('GL202111'!$F$4:$F$60833,'GL202111'!$E$4:$E$60833,'자금실적 및 계획(원)USD_VND'!$B11)</f>
        <v>12765381.339999998</v>
      </c>
      <c r="AA11" s="198">
        <f>SUMIFS('GL202111'!$G$4:$G$60758,'GL202111'!$E$4:$E$60758,'자금실적 및 계획(원)USD_VND'!$B11)</f>
        <v>287961104663</v>
      </c>
      <c r="AB11" s="482">
        <f>SUMIFS(Plan202112!$F$4:$F$60819,Plan202112!$E$4:$E$60819,'자금실적 및 계획(원)USD_VND'!$B11)</f>
        <v>15524511.529999999</v>
      </c>
      <c r="AC11" s="198">
        <f>SUMIFS(Plan202112!$G$4:$G$60744,Plan202112!$E$4:$E$60744,'자금실적 및 계획(원)USD_VND'!$B11)</f>
        <v>351468102487</v>
      </c>
      <c r="AD11" s="432">
        <v>14592243.039999997</v>
      </c>
      <c r="AE11" s="346">
        <v>330476506066</v>
      </c>
      <c r="AF11" s="411">
        <f t="shared" si="2"/>
        <v>-550503.96999999695</v>
      </c>
      <c r="AG11" s="363">
        <f t="shared" si="1"/>
        <v>-12577718910</v>
      </c>
      <c r="AH11" s="367" t="s">
        <v>1788</v>
      </c>
      <c r="AI11" s="325"/>
    </row>
    <row r="12" spans="1:36" ht="18.75" customHeight="1">
      <c r="A12" s="714"/>
      <c r="B12" s="161" t="s">
        <v>96</v>
      </c>
      <c r="C12" s="161"/>
      <c r="D12" s="159" t="s">
        <v>767</v>
      </c>
      <c r="E12" s="162" t="s">
        <v>93</v>
      </c>
      <c r="F12" s="482">
        <f>SUMIFS('GL202101'!$F$5:$F$60680,'GL202101'!$E$5:$E$60680,'자금실적 및 계획(원)USD_VND'!$B12)</f>
        <v>0</v>
      </c>
      <c r="G12" s="198">
        <f>SUMIFS('GL202101'!$G$5:$G$60605,'GL202101'!$E$5:$E$60605,'자금실적 및 계획(원)USD_VND'!$B12)</f>
        <v>440480000</v>
      </c>
      <c r="H12" s="482">
        <f>SUMIFS('GL202102'!$F$5:$F$60738,'GL202102'!$E$5:$E$60738,'자금실적 및 계획(원)USD_VND'!$B12)</f>
        <v>0</v>
      </c>
      <c r="I12" s="198">
        <f>SUMIFS('GL202102'!$G$5:$G$60663,'GL202102'!$E$5:$E$60663,'자금실적 및 계획(원)USD_VND'!$B12)</f>
        <v>13909000</v>
      </c>
      <c r="J12" s="482">
        <f>SUMIFS('GL202103'!$F$5:$F$60705,'GL202103'!$E$5:$E$60705,'자금실적 및 계획(원)USD_VND'!$B12)</f>
        <v>0</v>
      </c>
      <c r="K12" s="198">
        <f>SUMIFS('GL202103'!$G$5:$G$60630,'GL202103'!$E$5:$E$60630,'자금실적 및 계획(원)USD_VND'!$B12)</f>
        <v>660720000</v>
      </c>
      <c r="L12" s="482">
        <f>SUMIFS('GL202104'!$F$5:$F$60705,'GL202104'!$E$5:$E$60705,'자금실적 및 계획(원)USD_VND'!$B12)</f>
        <v>0</v>
      </c>
      <c r="M12" s="198">
        <f>SUMIFS('GL202104'!$G$5:$G$60630,'GL202104'!$E$5:$E$60630,'자금실적 및 계획(원)USD_VND'!$B12)</f>
        <v>660720000</v>
      </c>
      <c r="N12" s="482">
        <f>SUMIFS('GL202105'!$F$4:$F$60691,'GL202105'!$E$4:$E$60691,'자금실적 및 계획(원)USD_VND'!$B12)</f>
        <v>0</v>
      </c>
      <c r="O12" s="198">
        <f>SUMIFS('GL202105'!$G$4:$G$60616,'GL202105'!$E$4:$E$60616,'자금실적 및 계획(원)USD_VND'!$B12)</f>
        <v>0</v>
      </c>
      <c r="P12" s="482">
        <f>SUMIFS('GL202106'!$F$4:$F$60683,'GL202106'!$E$4:$E$60683,'자금실적 및 계획(원)USD_VND'!$B12)</f>
        <v>0</v>
      </c>
      <c r="Q12" s="198">
        <f>SUMIFS('GL202106'!$G$4:$G$60608,'GL202106'!$E$4:$E$60608,'자금실적 및 계획(원)USD_VND'!$B12)</f>
        <v>0</v>
      </c>
      <c r="R12" s="482">
        <f>SUMIFS('GL202107'!$F$4:$F$60772,'GL202107'!$E$4:$E$60772,'자금실적 및 계획(원)USD_VND'!$B12)</f>
        <v>0</v>
      </c>
      <c r="S12" s="198">
        <f>SUMIFS('GL202107'!$G$4:$G$60697,'GL202107'!$E$4:$E$60697,'자금실적 및 계획(원)USD_VND'!$B12)</f>
        <v>0</v>
      </c>
      <c r="T12" s="482">
        <f>SUMIFS('GL202108'!$F$4:$F$60833,'GL202108'!$E$4:$E$60833,'자금실적 및 계획(원)USD_VND'!$B12)</f>
        <v>0</v>
      </c>
      <c r="U12" s="198">
        <f>SUMIFS('GL202108'!$G$4:$G$60758,'GL202108'!$E$4:$E$60758,'자금실적 및 계획(원)USD_VND'!$B12)</f>
        <v>1286720000</v>
      </c>
      <c r="V12" s="482">
        <f>SUMIFS('GL202109'!$F$4:$F$60819,'GL202109'!$E$4:$E$60819,'자금실적 및 계획(원)USD_VND'!$B12)</f>
        <v>0</v>
      </c>
      <c r="W12" s="198">
        <f>SUMIFS('GL202109'!$G$4:$G$60744,'GL202109'!$E$4:$E$60744,'자금실적 및 계획(원)USD_VND'!$B12)</f>
        <v>26745920000</v>
      </c>
      <c r="X12" s="482">
        <f>SUMIFS('GL202110'!$F$4:$F$60814,'GL202110'!$E$4:$E$60814,'자금실적 및 계획(원)USD_VND'!$B12)</f>
        <v>0</v>
      </c>
      <c r="Y12" s="198">
        <f>SUMIFS('GL202110'!$G$4:$G$60739,'GL202110'!$E$4:$E$60739,'자금실적 및 계획(원)USD_VND'!$B12)</f>
        <v>0</v>
      </c>
      <c r="Z12" s="482">
        <f>SUMIFS('GL202111'!$F$4:$F$60833,'GL202111'!$E$4:$E$60833,'자금실적 및 계획(원)USD_VND'!$B12)</f>
        <v>0</v>
      </c>
      <c r="AA12" s="198">
        <f>SUMIFS('GL202111'!$G$4:$G$60758,'GL202111'!$E$4:$E$60758,'자금실적 및 계획(원)USD_VND'!$B12)</f>
        <v>25268504000</v>
      </c>
      <c r="AB12" s="482">
        <f>SUMIFS(Plan202112!$F$4:$F$60819,Plan202112!$E$4:$E$60819,'자금실적 및 계획(원)USD_VND'!$B12)</f>
        <v>0</v>
      </c>
      <c r="AC12" s="198">
        <f>SUMIFS(Plan202112!$G$4:$G$60744,Plan202112!$E$4:$E$60744,'자금실적 및 계획(원)USD_VND'!$B12)</f>
        <v>4776900000</v>
      </c>
      <c r="AD12" s="432">
        <v>0</v>
      </c>
      <c r="AE12" s="346">
        <v>10105048000</v>
      </c>
      <c r="AF12" s="412">
        <f t="shared" si="2"/>
        <v>0</v>
      </c>
      <c r="AG12" s="364">
        <f t="shared" si="1"/>
        <v>-10105048000</v>
      </c>
      <c r="AH12" s="421"/>
      <c r="AI12" s="325"/>
      <c r="AJ12" s="18"/>
    </row>
    <row r="13" spans="1:36">
      <c r="A13" s="714"/>
      <c r="B13" s="181" t="s">
        <v>15</v>
      </c>
      <c r="C13" s="181"/>
      <c r="D13" s="181" t="s">
        <v>15</v>
      </c>
      <c r="E13" s="179" t="s">
        <v>84</v>
      </c>
      <c r="F13" s="449">
        <f>SUMIFS('GL202101'!$F$5:$F$60804,'GL202101'!$E$5:$E$60804,'자금실적 및 계획(원)USD_VND'!$B13)</f>
        <v>0</v>
      </c>
      <c r="G13" s="322">
        <f>SUMIFS('GL202101'!$G$5:$G$60804,'GL202101'!$E$5:$E$60804,'자금실적 및 계획(원)USD_VND'!$B13)</f>
        <v>0</v>
      </c>
      <c r="H13" s="594">
        <f>SUMIFS('GL202102'!$F$5:$F$60862,'GL202102'!$E$5:$E$60862,'자금실적 및 계획(원)USD_VND'!$B13)</f>
        <v>12000000</v>
      </c>
      <c r="I13" s="595">
        <f>SUMIFS('GL202102'!$G$5:$G$60862,'GL202102'!$E$5:$E$60862,'자금실적 및 계획(원)USD_VND'!$B13)</f>
        <v>275750021063</v>
      </c>
      <c r="J13" s="594">
        <f>SUMIFS('GL202103'!$F$5:$F$60829,'GL202103'!$E$5:$E$60829,'자금실적 및 계획(원)USD_VND'!$B13)</f>
        <v>0</v>
      </c>
      <c r="K13" s="595">
        <f>SUMIFS('GL202103'!$G$5:$G$60829,'GL202103'!$E$5:$E$60829,'자금실적 및 계획(원)USD_VND'!$B13)</f>
        <v>0</v>
      </c>
      <c r="L13" s="594">
        <f>SUMIFS('GL202104'!$F$5:$F$60829,'GL202104'!$E$5:$E$60829,'자금실적 및 계획(원)USD_VND'!$B13)</f>
        <v>0</v>
      </c>
      <c r="M13" s="595">
        <f>SUMIFS('GL202104'!$G$5:$G$60829,'GL202104'!$E$5:$E$60829,'자금실적 및 계획(원)USD_VND'!$B13)</f>
        <v>0</v>
      </c>
      <c r="N13" s="594">
        <f>SUMIFS('GL202105'!$F$4:$F$60815,'GL202105'!$E$4:$E$60815,'자금실적 및 계획(원)USD_VND'!$B13)</f>
        <v>0</v>
      </c>
      <c r="O13" s="595">
        <f>SUMIFS('GL202105'!$G$4:$G$60815,'GL202105'!$E$4:$E$60815,'자금실적 및 계획(원)USD_VND'!$B13)</f>
        <v>0</v>
      </c>
      <c r="P13" s="594">
        <f>SUMIFS('GL202106'!$F$4:$F$60807,'GL202106'!$E$4:$E$60807,'자금실적 및 계획(원)USD_VND'!$B13)</f>
        <v>0</v>
      </c>
      <c r="Q13" s="595">
        <f>SUMIFS('GL202106'!$G$4:$G$60807,'GL202106'!$E$4:$E$60807,'자금실적 및 계획(원)USD_VND'!$B13)</f>
        <v>0</v>
      </c>
      <c r="R13" s="594">
        <f>SUMIFS('GL202107'!$F$4:$F$60896,'GL202107'!$E$4:$E$60896,'자금실적 및 계획(원)USD_VND'!$B13)</f>
        <v>0</v>
      </c>
      <c r="S13" s="595">
        <f>SUMIFS('GL202107'!$G$4:$G$60896,'GL202107'!$E$4:$E$60896,'자금실적 및 계획(원)USD_VND'!$B13)</f>
        <v>0</v>
      </c>
      <c r="T13" s="594">
        <f>SUMIFS('GL202108'!$F$4:$F$60957,'GL202108'!$E$4:$E$60957,'자금실적 및 계획(원)USD_VND'!$B13)</f>
        <v>0</v>
      </c>
      <c r="U13" s="595">
        <f>SUMIFS('GL202108'!$G$4:$G$60957,'GL202108'!$E$4:$E$60957,'자금실적 및 계획(원)USD_VND'!$B13)</f>
        <v>0</v>
      </c>
      <c r="V13" s="594">
        <f>SUMIFS('GL202109'!$F$4:$F$60943,'GL202109'!$E$4:$E$60943,'자금실적 및 계획(원)USD_VND'!$B13)</f>
        <v>0</v>
      </c>
      <c r="W13" s="595">
        <f>SUMIFS('GL202109'!$G$4:$G$60943,'GL202109'!$E$4:$E$60943,'자금실적 및 계획(원)USD_VND'!$B13)</f>
        <v>0</v>
      </c>
      <c r="X13" s="594">
        <f>SUMIFS('GL202110'!$F$4:$F$60938,'GL202110'!$E$4:$E$60938,'자금실적 및 계획(원)USD_VND'!$B13)</f>
        <v>0</v>
      </c>
      <c r="Y13" s="595">
        <f>SUMIFS('GL202110'!$G$4:$G$60938,'GL202110'!$E$4:$E$60938,'자금실적 및 계획(원)USD_VND'!$B13)</f>
        <v>0</v>
      </c>
      <c r="Z13" s="594">
        <f>SUMIFS('GL202111'!$F$4:$F$60957,'GL202111'!$E$4:$E$60957,'자금실적 및 계획(원)USD_VND'!$B13)</f>
        <v>6000000</v>
      </c>
      <c r="AA13" s="595">
        <f>SUMIFS('GL202111'!$G$4:$G$60957,'GL202111'!$E$4:$E$60957,'자금실적 및 계획(원)USD_VND'!$B13)</f>
        <v>135347827216</v>
      </c>
      <c r="AB13" s="594">
        <f>SUMIFS(Plan202112!$F$4:$F$60943,Plan202112!$E$4:$E$60943,'자금실적 및 계획(원)USD_VND'!$B13)</f>
        <v>0</v>
      </c>
      <c r="AC13" s="595">
        <f>SUMIFS(Plan202112!$G$4:$G$60943,Plan202112!$E$4:$E$60943,'자금실적 및 계획(원)USD_VND'!$B13)</f>
        <v>0</v>
      </c>
      <c r="AD13" s="433">
        <v>0</v>
      </c>
      <c r="AE13" s="434">
        <v>0</v>
      </c>
      <c r="AF13" s="410">
        <f t="shared" si="2"/>
        <v>0</v>
      </c>
      <c r="AG13" s="362">
        <f t="shared" si="1"/>
        <v>0</v>
      </c>
      <c r="AH13" s="368"/>
      <c r="AI13" s="325"/>
      <c r="AJ13" s="18"/>
    </row>
    <row r="14" spans="1:36">
      <c r="A14" s="714"/>
      <c r="B14" s="159" t="s">
        <v>66</v>
      </c>
      <c r="C14" s="159"/>
      <c r="D14" s="159" t="s">
        <v>768</v>
      </c>
      <c r="E14" s="178" t="s">
        <v>85</v>
      </c>
      <c r="F14" s="450">
        <f>SUMIFS('GL202101'!$F$5:$F$60804,'GL202101'!$E$5:$E$60804,'자금실적 및 계획(원)USD_VND'!$B14)</f>
        <v>0</v>
      </c>
      <c r="G14" s="198">
        <f>SUMIFS('GL202101'!$G$5:$G$60804,'GL202101'!$E$5:$E$60804,'자금실적 및 계획(원)USD_VND'!$B14)</f>
        <v>0</v>
      </c>
      <c r="H14" s="450">
        <f>SUMIFS('GL202102'!$F$5:$F$60862,'GL202102'!$E$5:$E$60862,'자금실적 및 계획(원)USD_VND'!$B14)</f>
        <v>0</v>
      </c>
      <c r="I14" s="198">
        <f>SUMIFS('GL202102'!$G$5:$G$60862,'GL202102'!$E$5:$E$60862,'자금실적 및 계획(원)USD_VND'!$B14)</f>
        <v>0</v>
      </c>
      <c r="J14" s="450">
        <f>SUMIFS('GL202103'!$F$5:$F$60829,'GL202103'!$E$5:$E$60829,'자금실적 및 계획(원)USD_VND'!$B14)</f>
        <v>0</v>
      </c>
      <c r="K14" s="198">
        <f>SUMIFS('GL202103'!$G$5:$G$60829,'GL202103'!$E$5:$E$60829,'자금실적 및 계획(원)USD_VND'!$B14)</f>
        <v>0</v>
      </c>
      <c r="L14" s="450">
        <f>SUMIFS('GL202104'!$F$5:$F$60829,'GL202104'!$E$5:$E$60829,'자금실적 및 계획(원)USD_VND'!$B14)</f>
        <v>0</v>
      </c>
      <c r="M14" s="198">
        <f>SUMIFS('GL202104'!$G$5:$G$60829,'GL202104'!$E$5:$E$60829,'자금실적 및 계획(원)USD_VND'!$B14)</f>
        <v>0</v>
      </c>
      <c r="N14" s="450">
        <f>SUMIFS('GL202105'!$F$4:$F$60815,'GL202105'!$E$4:$E$60815,'자금실적 및 계획(원)USD_VND'!$B14)</f>
        <v>0</v>
      </c>
      <c r="O14" s="198">
        <f>SUMIFS('GL202105'!$G$4:$G$60815,'GL202105'!$E$4:$E$60815,'자금실적 및 계획(원)USD_VND'!$B14)</f>
        <v>0</v>
      </c>
      <c r="P14" s="450">
        <f>SUMIFS('GL202106'!$F$4:$F$60807,'GL202106'!$E$4:$E$60807,'자금실적 및 계획(원)USD_VND'!$B14)</f>
        <v>0</v>
      </c>
      <c r="Q14" s="198">
        <f>SUMIFS('GL202106'!$G$4:$G$60807,'GL202106'!$E$4:$E$60807,'자금실적 및 계획(원)USD_VND'!$B14)</f>
        <v>0</v>
      </c>
      <c r="R14" s="450">
        <f>SUMIFS('GL202107'!$F$4:$F$60896,'GL202107'!$E$4:$E$60896,'자금실적 및 계획(원)USD_VND'!$B14)</f>
        <v>0</v>
      </c>
      <c r="S14" s="198">
        <f>SUMIFS('GL202107'!$G$4:$G$60896,'GL202107'!$E$4:$E$60896,'자금실적 및 계획(원)USD_VND'!$B14)</f>
        <v>0</v>
      </c>
      <c r="T14" s="450">
        <f>SUMIFS('GL202108'!$F$4:$F$60957,'GL202108'!$E$4:$E$60957,'자금실적 및 계획(원)USD_VND'!$B14)</f>
        <v>0</v>
      </c>
      <c r="U14" s="198">
        <f>SUMIFS('GL202108'!$G$4:$G$60957,'GL202108'!$E$4:$E$60957,'자금실적 및 계획(원)USD_VND'!$B14)</f>
        <v>0</v>
      </c>
      <c r="V14" s="450">
        <f>SUMIFS('GL202109'!$F$4:$F$60943,'GL202109'!$E$4:$E$60943,'자금실적 및 계획(원)USD_VND'!$B14)</f>
        <v>0</v>
      </c>
      <c r="W14" s="198">
        <f>SUMIFS('GL202109'!$G$4:$G$60943,'GL202109'!$E$4:$E$60943,'자금실적 및 계획(원)USD_VND'!$B14)</f>
        <v>0</v>
      </c>
      <c r="X14" s="450">
        <f>SUMIFS('GL202110'!$F$4:$F$60938,'GL202110'!$E$4:$E$60938,'자금실적 및 계획(원)USD_VND'!$B14)</f>
        <v>0</v>
      </c>
      <c r="Y14" s="198">
        <f>SUMIFS('GL202110'!$G$4:$G$60938,'GL202110'!$E$4:$E$60938,'자금실적 및 계획(원)USD_VND'!$B14)</f>
        <v>0</v>
      </c>
      <c r="Z14" s="450">
        <f>SUMIFS('GL202111'!$F$4:$F$60957,'GL202111'!$E$4:$E$60957,'자금실적 및 계획(원)USD_VND'!$B14)</f>
        <v>0</v>
      </c>
      <c r="AA14" s="198">
        <f>SUMIFS('GL202111'!$G$4:$G$60957,'GL202111'!$E$4:$E$60957,'자금실적 및 계획(원)USD_VND'!$B14)</f>
        <v>0</v>
      </c>
      <c r="AB14" s="450">
        <f>SUMIFS(Plan202112!$F$4:$F$60943,Plan202112!$E$4:$E$60943,'자금실적 및 계획(원)USD_VND'!$B14)</f>
        <v>0</v>
      </c>
      <c r="AC14" s="198">
        <f>SUMIFS(Plan202112!$G$4:$G$60943,Plan202112!$E$4:$E$60943,'자금실적 및 계획(원)USD_VND'!$B14)</f>
        <v>0</v>
      </c>
      <c r="AD14" s="432">
        <v>0</v>
      </c>
      <c r="AE14" s="346">
        <v>0</v>
      </c>
      <c r="AF14" s="411">
        <f t="shared" si="2"/>
        <v>0</v>
      </c>
      <c r="AG14" s="363">
        <f t="shared" si="1"/>
        <v>0</v>
      </c>
      <c r="AH14" s="365"/>
      <c r="AI14" s="325"/>
      <c r="AJ14" s="18"/>
    </row>
    <row r="15" spans="1:36">
      <c r="A15" s="714"/>
      <c r="B15" s="159" t="s">
        <v>1960</v>
      </c>
      <c r="C15" s="159"/>
      <c r="D15" s="159" t="s">
        <v>768</v>
      </c>
      <c r="E15" s="177" t="s">
        <v>86</v>
      </c>
      <c r="F15" s="450">
        <f>SUMIFS('GL202101'!$F$5:$F$60804,'GL202101'!$E$5:$E$60804,'자금실적 및 계획(원)USD_VND'!$B15)</f>
        <v>0</v>
      </c>
      <c r="G15" s="198">
        <f>SUMIFS('GL202101'!$G$5:$G$60804,'GL202101'!$E$5:$E$60804,'자금실적 및 계획(원)USD_VND'!$B15)</f>
        <v>0</v>
      </c>
      <c r="H15" s="450">
        <f>SUMIFS('GL202102'!$F$5:$F$60862,'GL202102'!$E$5:$E$60862,'자금실적 및 계획(원)USD_VND'!$B15)</f>
        <v>0</v>
      </c>
      <c r="I15" s="198">
        <f>SUMIFS('GL202102'!$G$5:$G$60862,'GL202102'!$E$5:$E$60862,'자금실적 및 계획(원)USD_VND'!$B15)</f>
        <v>0</v>
      </c>
      <c r="J15" s="450">
        <f>SUMIFS('GL202103'!$F$5:$F$60829,'GL202103'!$E$5:$E$60829,'자금실적 및 계획(원)USD_VND'!$B15)</f>
        <v>0</v>
      </c>
      <c r="K15" s="198">
        <f>SUMIFS('GL202103'!$G$5:$G$60829,'GL202103'!$E$5:$E$60829,'자금실적 및 계획(원)USD_VND'!$B15)</f>
        <v>0</v>
      </c>
      <c r="L15" s="450">
        <f>SUMIFS('GL202104'!$F$5:$F$60829,'GL202104'!$E$5:$E$60829,'자금실적 및 계획(원)USD_VND'!$B15)</f>
        <v>0</v>
      </c>
      <c r="M15" s="198">
        <f>SUMIFS('GL202104'!$G$5:$G$60829,'GL202104'!$E$5:$E$60829,'자금실적 및 계획(원)USD_VND'!$B15)</f>
        <v>0</v>
      </c>
      <c r="N15" s="450">
        <f>SUMIFS('GL202105'!$F$4:$F$60815,'GL202105'!$E$4:$E$60815,'자금실적 및 계획(원)USD_VND'!$B15)</f>
        <v>0</v>
      </c>
      <c r="O15" s="198">
        <f>SUMIFS('GL202105'!$G$4:$G$60815,'GL202105'!$E$4:$E$60815,'자금실적 및 계획(원)USD_VND'!$B15)</f>
        <v>0</v>
      </c>
      <c r="P15" s="450">
        <f>SUMIFS('GL202106'!$F$4:$F$60807,'GL202106'!$E$4:$E$60807,'자금실적 및 계획(원)USD_VND'!$B15)</f>
        <v>0</v>
      </c>
      <c r="Q15" s="198">
        <f>SUMIFS('GL202106'!$G$4:$G$60807,'GL202106'!$E$4:$E$60807,'자금실적 및 계획(원)USD_VND'!$B15)</f>
        <v>0</v>
      </c>
      <c r="R15" s="450">
        <f>SUMIFS('GL202107'!$F$4:$F$60896,'GL202107'!$E$4:$E$60896,'자금실적 및 계획(원)USD_VND'!$B15)</f>
        <v>0</v>
      </c>
      <c r="S15" s="198">
        <f>SUMIFS('GL202107'!$G$4:$G$60896,'GL202107'!$E$4:$E$60896,'자금실적 및 계획(원)USD_VND'!$B15)</f>
        <v>0</v>
      </c>
      <c r="T15" s="450">
        <f>SUMIFS('GL202108'!$F$4:$F$60957,'GL202108'!$E$4:$E$60957,'자금실적 및 계획(원)USD_VND'!$B15)</f>
        <v>194734.02</v>
      </c>
      <c r="U15" s="198">
        <f>SUMIFS('GL202108'!$G$4:$G$60957,'GL202108'!$E$4:$E$60957,'자금실적 및 계획(원)USD_VND'!$B15)</f>
        <v>4430982959</v>
      </c>
      <c r="V15" s="450">
        <f>SUMIFS('GL202109'!$F$4:$F$60943,'GL202109'!$E$4:$E$60943,'자금실적 및 계획(원)USD_VND'!$B15)</f>
        <v>0</v>
      </c>
      <c r="W15" s="198">
        <f>SUMIFS('GL202109'!$G$4:$G$60943,'GL202109'!$E$4:$E$60943,'자금실적 및 계획(원)USD_VND'!$B15)</f>
        <v>0</v>
      </c>
      <c r="X15" s="450">
        <f>SUMIFS('GL202110'!$F$4:$F$60938,'GL202110'!$E$4:$E$60938,'자금실적 및 계획(원)USD_VND'!$B15)</f>
        <v>0</v>
      </c>
      <c r="Y15" s="198">
        <f>SUMIFS('GL202110'!$G$4:$G$60938,'GL202110'!$E$4:$E$60938,'자금실적 및 계획(원)USD_VND'!$B15)</f>
        <v>0</v>
      </c>
      <c r="Z15" s="450">
        <f>SUMIFS('GL202111'!$F$4:$F$60957,'GL202111'!$E$4:$E$60957,'자금실적 및 계획(원)USD_VND'!$B15)</f>
        <v>0</v>
      </c>
      <c r="AA15" s="198">
        <f>SUMIFS('GL202111'!$G$4:$G$60957,'GL202111'!$E$4:$E$60957,'자금실적 및 계획(원)USD_VND'!$B15)</f>
        <v>0</v>
      </c>
      <c r="AB15" s="450">
        <f>SUMIFS(Plan202112!$F$4:$F$60943,Plan202112!$E$4:$E$60943,'자금실적 및 계획(원)USD_VND'!$B15)</f>
        <v>40666.68</v>
      </c>
      <c r="AC15" s="198">
        <f>SUMIFS(Plan202112!$G$4:$G$60943,Plan202112!$E$4:$E$60943,'자금실적 및 계획(원)USD_VND'!$B15)</f>
        <v>920675722</v>
      </c>
      <c r="AD15" s="432">
        <v>0</v>
      </c>
      <c r="AE15" s="346">
        <v>0</v>
      </c>
      <c r="AF15" s="411">
        <f t="shared" si="2"/>
        <v>0</v>
      </c>
      <c r="AG15" s="363">
        <f t="shared" si="1"/>
        <v>0</v>
      </c>
      <c r="AH15" s="368"/>
      <c r="AI15" s="325"/>
      <c r="AJ15" s="18"/>
    </row>
    <row r="16" spans="1:36">
      <c r="A16" s="714"/>
      <c r="B16" s="159" t="s">
        <v>1477</v>
      </c>
      <c r="C16" s="159"/>
      <c r="D16" s="159" t="s">
        <v>768</v>
      </c>
      <c r="E16" s="178" t="s">
        <v>173</v>
      </c>
      <c r="F16" s="450">
        <f>SUMIFS('GL202101'!$F$5:$F$60804,'GL202101'!$E$5:$E$60804,'자금실적 및 계획(원)USD_VND'!$B16)</f>
        <v>0</v>
      </c>
      <c r="G16" s="198">
        <f>SUMIFS('GL202101'!$G$5:$G$60804,'GL202101'!$E$5:$E$60804,'자금실적 및 계획(원)USD_VND'!$B16)</f>
        <v>0</v>
      </c>
      <c r="H16" s="450">
        <f>SUMIFS('GL202102'!$F$5:$F$60862,'GL202102'!$E$5:$E$60862,'자금실적 및 계획(원)USD_VND'!$B16)</f>
        <v>90.82</v>
      </c>
      <c r="I16" s="198">
        <f>SUMIFS('GL202102'!$G$5:$G$60862,'GL202102'!$E$5:$E$60862,'자금실적 및 계획(원)USD_VND'!$B16)</f>
        <v>2086968</v>
      </c>
      <c r="J16" s="450">
        <f>SUMIFS('GL202103'!$F$5:$F$60829,'GL202103'!$E$5:$E$60829,'자금실적 및 계획(원)USD_VND'!$B16)</f>
        <v>0</v>
      </c>
      <c r="K16" s="198">
        <f>SUMIFS('GL202103'!$G$5:$G$60829,'GL202103'!$E$5:$E$60829,'자금실적 및 계획(원)USD_VND'!$B16)</f>
        <v>0</v>
      </c>
      <c r="L16" s="450">
        <f>SUMIFS('GL202104'!$F$5:$F$60829,'GL202104'!$E$5:$E$60829,'자금실적 및 계획(원)USD_VND'!$B16)</f>
        <v>0</v>
      </c>
      <c r="M16" s="198">
        <f>SUMIFS('GL202104'!$G$5:$G$60829,'GL202104'!$E$5:$E$60829,'자금실적 및 계획(원)USD_VND'!$B16)</f>
        <v>0</v>
      </c>
      <c r="N16" s="450">
        <f>SUMIFS('GL202105'!$F$4:$F$60815,'GL202105'!$E$4:$E$60815,'자금실적 및 계획(원)USD_VND'!$B16)</f>
        <v>7421.49</v>
      </c>
      <c r="O16" s="198">
        <f>SUMIFS('GL202105'!$G$4:$G$60815,'GL202105'!$E$4:$E$60815,'자금실적 및 계획(원)USD_VND'!$B16)</f>
        <v>170254878</v>
      </c>
      <c r="P16" s="450">
        <f>SUMIFS('GL202106'!$F$4:$F$60807,'GL202106'!$E$4:$E$60807,'자금실적 및 계획(원)USD_VND'!$B16)</f>
        <v>0</v>
      </c>
      <c r="Q16" s="198">
        <f>SUMIFS('GL202106'!$G$4:$G$60807,'GL202106'!$E$4:$E$60807,'자금실적 및 계획(원)USD_VND'!$B16)</f>
        <v>0</v>
      </c>
      <c r="R16" s="450">
        <f>SUMIFS('GL202107'!$F$4:$F$60896,'GL202107'!$E$4:$E$60896,'자금실적 및 계획(원)USD_VND'!$B16)</f>
        <v>0</v>
      </c>
      <c r="S16" s="198">
        <f>SUMIFS('GL202107'!$G$4:$G$60896,'GL202107'!$E$4:$E$60896,'자금실적 및 계획(원)USD_VND'!$B16)</f>
        <v>0</v>
      </c>
      <c r="T16" s="450">
        <f>SUMIFS('GL202108'!$F$4:$F$60957,'GL202108'!$E$4:$E$60957,'자금실적 및 계획(원)USD_VND'!$B16)</f>
        <v>0</v>
      </c>
      <c r="U16" s="198">
        <f>SUMIFS('GL202108'!$G$4:$G$60957,'GL202108'!$E$4:$E$60957,'자금실적 및 계획(원)USD_VND'!$B16)</f>
        <v>0</v>
      </c>
      <c r="V16" s="450">
        <f>SUMIFS('GL202109'!$F$4:$F$60943,'GL202109'!$E$4:$E$60943,'자금실적 및 계획(원)USD_VND'!$B16)</f>
        <v>0</v>
      </c>
      <c r="W16" s="198">
        <f>SUMIFS('GL202109'!$G$4:$G$60943,'GL202109'!$E$4:$E$60943,'자금실적 및 계획(원)USD_VND'!$B16)</f>
        <v>0</v>
      </c>
      <c r="X16" s="450">
        <f>SUMIFS('GL202110'!$F$4:$F$60938,'GL202110'!$E$4:$E$60938,'자금실적 및 계획(원)USD_VND'!$B16)</f>
        <v>0</v>
      </c>
      <c r="Y16" s="198">
        <f>SUMIFS('GL202110'!$G$4:$G$60938,'GL202110'!$E$4:$E$60938,'자금실적 및 계획(원)USD_VND'!$B16)</f>
        <v>0</v>
      </c>
      <c r="Z16" s="450">
        <f>SUMIFS('GL202111'!$F$4:$F$60957,'GL202111'!$E$4:$E$60957,'자금실적 및 계획(원)USD_VND'!$B16)</f>
        <v>0</v>
      </c>
      <c r="AA16" s="198">
        <f>SUMIFS('GL202111'!$G$4:$G$60957,'GL202111'!$E$4:$E$60957,'자금실적 및 계획(원)USD_VND'!$B16)</f>
        <v>0</v>
      </c>
      <c r="AB16" s="450">
        <f>SUMIFS(Plan202112!$F$4:$F$60943,Plan202112!$E$4:$E$60943,'자금실적 및 계획(원)USD_VND'!$B16)</f>
        <v>0</v>
      </c>
      <c r="AC16" s="198">
        <f>SUMIFS(Plan202112!$G$4:$G$60943,Plan202112!$E$4:$E$60943,'자금실적 및 계획(원)USD_VND'!$B16)</f>
        <v>0</v>
      </c>
      <c r="AD16" s="432">
        <v>0</v>
      </c>
      <c r="AE16" s="346">
        <v>0</v>
      </c>
      <c r="AF16" s="411">
        <f t="shared" si="2"/>
        <v>0</v>
      </c>
      <c r="AG16" s="363">
        <f t="shared" si="1"/>
        <v>0</v>
      </c>
      <c r="AH16" s="465"/>
      <c r="AI16" s="325"/>
      <c r="AJ16" s="18"/>
    </row>
    <row r="17" spans="1:36">
      <c r="A17" s="714"/>
      <c r="B17" s="159" t="s">
        <v>17</v>
      </c>
      <c r="C17" s="159"/>
      <c r="D17" s="159" t="s">
        <v>768</v>
      </c>
      <c r="E17" s="178" t="s">
        <v>87</v>
      </c>
      <c r="F17" s="450">
        <f>SUMIFS('GL202101'!$F$5:$F$60804,'GL202101'!$E$5:$E$60804,'자금실적 및 계획(원)USD_VND'!$B17)</f>
        <v>0</v>
      </c>
      <c r="G17" s="198">
        <f>SUMIFS('GL202101'!$G$5:$G$60804,'GL202101'!$E$5:$E$60804,'자금실적 및 계획(원)USD_VND'!$B17)</f>
        <v>359638</v>
      </c>
      <c r="H17" s="450">
        <f>SUMIFS('GL202102'!$F$5:$F$60862,'GL202102'!$E$5:$E$60862,'자금실적 및 계획(원)USD_VND'!$B17)</f>
        <v>0</v>
      </c>
      <c r="I17" s="198">
        <f>SUMIFS('GL202102'!$G$5:$G$60862,'GL202102'!$E$5:$E$60862,'자금실적 및 계획(원)USD_VND'!$B17)</f>
        <v>314487</v>
      </c>
      <c r="J17" s="450">
        <f>SUMIFS('GL202103'!$F$5:$F$60829,'GL202103'!$E$5:$E$60829,'자금실적 및 계획(원)USD_VND'!$B17)</f>
        <v>0</v>
      </c>
      <c r="K17" s="198">
        <f>SUMIFS('GL202103'!$G$5:$G$60829,'GL202103'!$E$5:$E$60829,'자금실적 및 계획(원)USD_VND'!$B17)</f>
        <v>475199</v>
      </c>
      <c r="L17" s="450">
        <f>SUMIFS('GL202104'!$F$5:$F$60829,'GL202104'!$E$5:$E$60829,'자금실적 및 계획(원)USD_VND'!$B17)</f>
        <v>0</v>
      </c>
      <c r="M17" s="198">
        <f>SUMIFS('GL202104'!$G$5:$G$60829,'GL202104'!$E$5:$E$60829,'자금실적 및 계획(원)USD_VND'!$B17)</f>
        <v>381197</v>
      </c>
      <c r="N17" s="450">
        <f>SUMIFS('GL202105'!$F$4:$F$60815,'GL202105'!$E$4:$E$60815,'자금실적 및 계획(원)USD_VND'!$B17)</f>
        <v>0</v>
      </c>
      <c r="O17" s="198">
        <f>SUMIFS('GL202105'!$G$4:$G$60815,'GL202105'!$E$4:$E$60815,'자금실적 및 계획(원)USD_VND'!$B17)</f>
        <v>410509</v>
      </c>
      <c r="P17" s="450">
        <f>SUMIFS('GL202106'!$F$4:$F$60807,'GL202106'!$E$4:$E$60807,'자금실적 및 계획(원)USD_VND'!$B17)</f>
        <v>0</v>
      </c>
      <c r="Q17" s="198">
        <f>SUMIFS('GL202106'!$G$4:$G$60807,'GL202106'!$E$4:$E$60807,'자금실적 및 계획(원)USD_VND'!$B17)</f>
        <v>518049</v>
      </c>
      <c r="R17" s="450">
        <f>SUMIFS('GL202107'!$F$4:$F$60896,'GL202107'!$E$4:$E$60896,'자금실적 및 계획(원)USD_VND'!$B17)</f>
        <v>0</v>
      </c>
      <c r="S17" s="198">
        <f>SUMIFS('GL202107'!$G$4:$G$60896,'GL202107'!$E$4:$E$60896,'자금실적 및 계획(원)USD_VND'!$B17)</f>
        <v>512394</v>
      </c>
      <c r="T17" s="450">
        <f>SUMIFS('GL202108'!$F$4:$F$60957,'GL202108'!$E$4:$E$60957,'자금실적 및 계획(원)USD_VND'!$B17)</f>
        <v>0</v>
      </c>
      <c r="U17" s="198">
        <f>SUMIFS('GL202108'!$G$4:$G$60957,'GL202108'!$E$4:$E$60957,'자금실적 및 계획(원)USD_VND'!$B17)</f>
        <v>593752</v>
      </c>
      <c r="V17" s="450">
        <f>SUMIFS('GL202109'!$F$4:$F$60943,'GL202109'!$E$4:$E$60943,'자금실적 및 계획(원)USD_VND'!$B17)</f>
        <v>0</v>
      </c>
      <c r="W17" s="198">
        <f>SUMIFS('GL202109'!$G$4:$G$60943,'GL202109'!$E$4:$E$60943,'자금실적 및 계획(원)USD_VND'!$B17)</f>
        <v>549160</v>
      </c>
      <c r="X17" s="450">
        <f>SUMIFS('GL202110'!$F$4:$F$60938,'GL202110'!$E$4:$E$60938,'자금실적 및 계획(원)USD_VND'!$B17)</f>
        <v>0</v>
      </c>
      <c r="Y17" s="198">
        <f>SUMIFS('GL202110'!$G$4:$G$60938,'GL202110'!$E$4:$E$60938,'자금실적 및 계획(원)USD_VND'!$B17)</f>
        <v>852803</v>
      </c>
      <c r="Z17" s="450">
        <f>SUMIFS('GL202111'!$F$4:$F$60957,'GL202111'!$E$4:$E$60957,'자금실적 및 계획(원)USD_VND'!$B17)</f>
        <v>0</v>
      </c>
      <c r="AA17" s="198">
        <f>SUMIFS('GL202111'!$G$4:$G$60957,'GL202111'!$E$4:$E$60957,'자금실적 및 계획(원)USD_VND'!$B17)</f>
        <v>991099</v>
      </c>
      <c r="AB17" s="450">
        <f>SUMIFS(Plan202112!$F$4:$F$60943,Plan202112!$E$4:$E$60943,'자금실적 및 계획(원)USD_VND'!$B17)</f>
        <v>0</v>
      </c>
      <c r="AC17" s="198">
        <f>SUMIFS(Plan202112!$G$4:$G$60943,Plan202112!$E$4:$E$60943,'자금실적 및 계획(원)USD_VND'!$B17)</f>
        <v>852411</v>
      </c>
      <c r="AD17" s="432">
        <v>0</v>
      </c>
      <c r="AE17" s="346">
        <v>548457</v>
      </c>
      <c r="AF17" s="411">
        <f t="shared" si="2"/>
        <v>0</v>
      </c>
      <c r="AG17" s="363">
        <f t="shared" si="1"/>
        <v>304346</v>
      </c>
      <c r="AH17" s="365"/>
      <c r="AI17" s="325"/>
      <c r="AJ17" s="18"/>
    </row>
    <row r="18" spans="1:36">
      <c r="A18" s="714"/>
      <c r="B18" s="159" t="s">
        <v>161</v>
      </c>
      <c r="C18" s="159"/>
      <c r="D18" s="159" t="s">
        <v>769</v>
      </c>
      <c r="E18" s="178" t="s">
        <v>159</v>
      </c>
      <c r="F18" s="450">
        <f>SUMIFS('GL202101'!$F$5:$F$60804,'GL202101'!$E$5:$E$60804,'자금실적 및 계획(원)USD_VND'!$B18)</f>
        <v>0</v>
      </c>
      <c r="G18" s="198">
        <f>SUMIFS('GL202101'!$G$5:$G$60804,'GL202101'!$E$5:$E$60804,'자금실적 및 계획(원)USD_VND'!$B18)</f>
        <v>20674500000</v>
      </c>
      <c r="H18" s="450">
        <f>SUMIFS('GL202102'!$F$5:$F$60862,'GL202102'!$E$5:$E$60862,'자금실적 및 계획(원)USD_VND'!$B18)</f>
        <v>0</v>
      </c>
      <c r="I18" s="198">
        <f>SUMIFS('GL202102'!$G$5:$G$60862,'GL202102'!$E$5:$E$60862,'자금실적 및 계획(원)USD_VND'!$B18)</f>
        <v>43554996000</v>
      </c>
      <c r="J18" s="450">
        <f>SUMIFS('GL202103'!$F$5:$F$60829,'GL202103'!$E$5:$E$60829,'자금실적 및 계획(원)USD_VND'!$B18)</f>
        <v>0</v>
      </c>
      <c r="K18" s="198">
        <f>SUMIFS('GL202103'!$G$5:$G$60829,'GL202103'!$E$5:$E$60829,'자금실적 및 계획(원)USD_VND'!$B18)</f>
        <v>30981000000</v>
      </c>
      <c r="L18" s="450">
        <f>SUMIFS('GL202104'!$F$5:$F$60829,'GL202104'!$E$5:$E$60829,'자금실적 및 계획(원)USD_VND'!$B18)</f>
        <v>0</v>
      </c>
      <c r="M18" s="198">
        <f>SUMIFS('GL202104'!$G$5:$G$60829,'GL202104'!$E$5:$E$60829,'자금실적 및 계획(원)USD_VND'!$B18)</f>
        <v>26410750000</v>
      </c>
      <c r="N18" s="450">
        <f>SUMIFS('GL202105'!$F$4:$F$60815,'GL202105'!$E$4:$E$60815,'자금실적 및 계획(원)USD_VND'!$B18)</f>
        <v>0</v>
      </c>
      <c r="O18" s="198">
        <f>SUMIFS('GL202105'!$G$4:$G$60815,'GL202105'!$E$4:$E$60815,'자금실적 및 계획(원)USD_VND'!$B18)</f>
        <v>25238000000</v>
      </c>
      <c r="P18" s="450">
        <f>SUMIFS('GL202106'!$F$4:$F$60807,'GL202106'!$E$4:$E$60807,'자금실적 및 계획(원)USD_VND'!$B18)</f>
        <v>0</v>
      </c>
      <c r="Q18" s="198">
        <f>SUMIFS('GL202106'!$G$4:$G$60807,'GL202106'!$E$4:$E$60807,'자금실적 및 계획(원)USD_VND'!$B18)</f>
        <v>26307000000</v>
      </c>
      <c r="R18" s="450">
        <f>SUMIFS('GL202107'!$F$4:$F$60896,'GL202107'!$E$4:$E$60896,'자금실적 및 계획(원)USD_VND'!$B18)</f>
        <v>0</v>
      </c>
      <c r="S18" s="198">
        <f>SUMIFS('GL202107'!$G$4:$G$60896,'GL202107'!$E$4:$E$60896,'자금실적 및 계획(원)USD_VND'!$B18)</f>
        <v>38921500000</v>
      </c>
      <c r="T18" s="450">
        <f>SUMIFS('GL202108'!$F$4:$F$60957,'GL202108'!$E$4:$E$60957,'자금실적 및 계획(원)USD_VND'!$B18)</f>
        <v>0</v>
      </c>
      <c r="U18" s="198">
        <f>SUMIFS('GL202108'!$G$4:$G$60957,'GL202108'!$E$4:$E$60957,'자금실적 및 계획(원)USD_VND'!$B18)</f>
        <v>25016250000</v>
      </c>
      <c r="V18" s="450">
        <f>SUMIFS('GL202109'!$F$4:$F$60943,'GL202109'!$E$4:$E$60943,'자금실적 및 계획(원)USD_VND'!$B18)</f>
        <v>0</v>
      </c>
      <c r="W18" s="198">
        <f>SUMIFS('GL202109'!$G$4:$G$60943,'GL202109'!$E$4:$E$60943,'자금실적 및 계획(원)USD_VND'!$B18)</f>
        <v>12449250000</v>
      </c>
      <c r="X18" s="450">
        <f>SUMIFS('GL202110'!$F$4:$F$60938,'GL202110'!$E$4:$E$60938,'자금실적 및 계획(원)USD_VND'!$B18)</f>
        <v>0</v>
      </c>
      <c r="Y18" s="198">
        <f>SUMIFS('GL202110'!$G$4:$G$60938,'GL202110'!$E$4:$E$60938,'자금실적 및 계획(원)USD_VND'!$B18)</f>
        <v>5661250000</v>
      </c>
      <c r="Z18" s="450">
        <f>SUMIFS('GL202111'!$F$4:$F$60957,'GL202111'!$E$4:$E$60957,'자금실적 및 계획(원)USD_VND'!$B18)</f>
        <v>0</v>
      </c>
      <c r="AA18" s="198">
        <f>SUMIFS('GL202111'!$G$4:$G$60957,'GL202111'!$E$4:$E$60957,'자금실적 및 계획(원)USD_VND'!$B18)</f>
        <v>14641250000</v>
      </c>
      <c r="AB18" s="450">
        <f>SUMIFS(Plan202112!$F$4:$F$60943,Plan202112!$E$4:$E$60943,'자금실적 및 계획(원)USD_VND'!$B18)</f>
        <v>0</v>
      </c>
      <c r="AC18" s="198">
        <f>SUMIFS(Plan202112!$G$4:$G$60943,Plan202112!$E$4:$E$60943,'자금실적 및 계획(원)USD_VND'!$B18)</f>
        <v>14723105237</v>
      </c>
      <c r="AD18" s="432">
        <v>0</v>
      </c>
      <c r="AE18" s="346">
        <v>4535911806</v>
      </c>
      <c r="AF18" s="411">
        <f t="shared" si="2"/>
        <v>0</v>
      </c>
      <c r="AG18" s="363">
        <f t="shared" si="1"/>
        <v>1125338194</v>
      </c>
      <c r="AH18" s="369"/>
      <c r="AI18" s="325"/>
      <c r="AJ18" s="18"/>
    </row>
    <row r="19" spans="1:36">
      <c r="A19" s="714"/>
      <c r="B19" s="159" t="s">
        <v>18</v>
      </c>
      <c r="C19" s="159"/>
      <c r="D19" s="159" t="s">
        <v>768</v>
      </c>
      <c r="E19" s="162" t="s">
        <v>88</v>
      </c>
      <c r="F19" s="451">
        <f>SUMIFS('GL202101'!$F$5:$F$60804,'GL202101'!$E$5:$E$60804,'자금실적 및 계획(원)USD_VND'!$B19)</f>
        <v>0</v>
      </c>
      <c r="G19" s="361">
        <f>SUMIFS('GL202101'!$G$5:$G$60804,'GL202101'!$E$5:$E$60804,'자금실적 및 계획(원)USD_VND'!$B19)</f>
        <v>299927184</v>
      </c>
      <c r="H19" s="451">
        <f>SUMIFS('GL202102'!$F$5:$F$60862,'GL202102'!$E$5:$E$60862,'자금실적 및 계획(원)USD_VND'!$B19)</f>
        <v>0</v>
      </c>
      <c r="I19" s="361">
        <f>SUMIFS('GL202102'!$G$5:$G$60862,'GL202102'!$E$5:$E$60862,'자금실적 및 계획(원)USD_VND'!$B19)</f>
        <v>890000</v>
      </c>
      <c r="J19" s="451">
        <f>SUMIFS('GL202103'!$F$5:$F$60829,'GL202103'!$E$5:$E$60829,'자금실적 및 계획(원)USD_VND'!$B19)</f>
        <v>0</v>
      </c>
      <c r="K19" s="361">
        <f>SUMIFS('GL202103'!$G$5:$G$60829,'GL202103'!$E$5:$E$60829,'자금실적 및 계획(원)USD_VND'!$B19)</f>
        <v>227313730</v>
      </c>
      <c r="L19" s="451">
        <f>SUMIFS('GL202104'!$F$5:$F$60829,'GL202104'!$E$5:$E$60829,'자금실적 및 계획(원)USD_VND'!$B19)</f>
        <v>0</v>
      </c>
      <c r="M19" s="361">
        <f>SUMIFS('GL202104'!$G$5:$G$60829,'GL202104'!$E$5:$E$60829,'자금실적 및 계획(원)USD_VND'!$B19)</f>
        <v>639494173</v>
      </c>
      <c r="N19" s="451">
        <f>SUMIFS('GL202105'!$F$4:$F$60815,'GL202105'!$E$4:$E$60815,'자금실적 및 계획(원)USD_VND'!$B19)</f>
        <v>0</v>
      </c>
      <c r="O19" s="361">
        <f>SUMIFS('GL202105'!$G$4:$G$60815,'GL202105'!$E$4:$E$60815,'자금실적 및 계획(원)USD_VND'!$B19)</f>
        <v>6635977</v>
      </c>
      <c r="P19" s="451">
        <f>SUMIFS('GL202106'!$F$4:$F$60807,'GL202106'!$E$4:$E$60807,'자금실적 및 계획(원)USD_VND'!$B19)</f>
        <v>0</v>
      </c>
      <c r="Q19" s="361">
        <f>SUMIFS('GL202106'!$G$4:$G$60807,'GL202106'!$E$4:$E$60807,'자금실적 및 계획(원)USD_VND'!$B19)</f>
        <v>244753980</v>
      </c>
      <c r="R19" s="451">
        <f>SUMIFS('GL202107'!$F$4:$F$60896,'GL202107'!$E$4:$E$60896,'자금실적 및 계획(원)USD_VND'!$B19)</f>
        <v>0</v>
      </c>
      <c r="S19" s="361">
        <f>SUMIFS('GL202107'!$G$4:$G$60896,'GL202107'!$E$4:$E$60896,'자금실적 및 계획(원)USD_VND'!$B19)</f>
        <v>441151007</v>
      </c>
      <c r="T19" s="451">
        <f>SUMIFS('GL202108'!$F$4:$F$60957,'GL202108'!$E$4:$E$60957,'자금실적 및 계획(원)USD_VND'!$B19)</f>
        <v>0</v>
      </c>
      <c r="U19" s="361">
        <f>SUMIFS('GL202108'!$G$4:$G$60957,'GL202108'!$E$4:$E$60957,'자금실적 및 계획(원)USD_VND'!$B19)</f>
        <v>252481097</v>
      </c>
      <c r="V19" s="451">
        <f>SUMIFS('GL202109'!$F$4:$F$60943,'GL202109'!$E$4:$E$60943,'자금실적 및 계획(원)USD_VND'!$B19)</f>
        <v>0</v>
      </c>
      <c r="W19" s="361">
        <f>SUMIFS('GL202109'!$G$4:$G$60943,'GL202109'!$E$4:$E$60943,'자금실적 및 계획(원)USD_VND'!$B19)</f>
        <v>3937545712</v>
      </c>
      <c r="X19" s="451">
        <f>SUMIFS('GL202110'!$F$4:$F$60938,'GL202110'!$E$4:$E$60938,'자금실적 및 계획(원)USD_VND'!$B19)</f>
        <v>0</v>
      </c>
      <c r="Y19" s="361">
        <f>SUMIFS('GL202110'!$G$4:$G$60938,'GL202110'!$E$4:$E$60938,'자금실적 및 계획(원)USD_VND'!$B19)</f>
        <v>339296552</v>
      </c>
      <c r="Z19" s="451">
        <f>SUMIFS('GL202111'!$F$4:$F$60957,'GL202111'!$E$4:$E$60957,'자금실적 및 계획(원)USD_VND'!$B19)</f>
        <v>0</v>
      </c>
      <c r="AA19" s="361">
        <f>SUMIFS('GL202111'!$G$4:$G$60957,'GL202111'!$E$4:$E$60957,'자금실적 및 계획(원)USD_VND'!$B19)</f>
        <v>193628000</v>
      </c>
      <c r="AB19" s="451">
        <f>SUMIFS(Plan202112!$F$4:$F$60943,Plan202112!$E$4:$E$60943,'자금실적 및 계획(원)USD_VND'!$B19)</f>
        <v>0</v>
      </c>
      <c r="AC19" s="361">
        <f>SUMIFS(Plan202112!$G$4:$G$60943,Plan202112!$E$4:$E$60943,'자금실적 및 계획(원)USD_VND'!$B19)</f>
        <v>226813700</v>
      </c>
      <c r="AD19" s="435">
        <v>0</v>
      </c>
      <c r="AE19" s="347">
        <v>42016200</v>
      </c>
      <c r="AF19" s="412">
        <f t="shared" si="2"/>
        <v>0</v>
      </c>
      <c r="AG19" s="364">
        <f t="shared" si="1"/>
        <v>297280352</v>
      </c>
      <c r="AH19" s="365"/>
      <c r="AI19" s="325"/>
      <c r="AJ19" s="18"/>
    </row>
    <row r="20" spans="1:36">
      <c r="A20" s="715"/>
      <c r="B20" s="716" t="s">
        <v>8</v>
      </c>
      <c r="C20" s="717"/>
      <c r="D20" s="543"/>
      <c r="E20" s="168"/>
      <c r="F20" s="398">
        <f t="shared" ref="F20:O20" si="10">SUM(F9:F19)</f>
        <v>6803995.3800000008</v>
      </c>
      <c r="G20" s="323">
        <f t="shared" si="10"/>
        <v>177689457637</v>
      </c>
      <c r="H20" s="398">
        <f t="shared" si="10"/>
        <v>23800735.280000001</v>
      </c>
      <c r="I20" s="323">
        <f t="shared" si="10"/>
        <v>590491214050</v>
      </c>
      <c r="J20" s="398">
        <f t="shared" si="10"/>
        <v>15329358.290000003</v>
      </c>
      <c r="K20" s="323">
        <f t="shared" si="10"/>
        <v>383649771828</v>
      </c>
      <c r="L20" s="398">
        <f t="shared" si="10"/>
        <v>9423254.0999999978</v>
      </c>
      <c r="M20" s="323">
        <f t="shared" si="10"/>
        <v>244100639440</v>
      </c>
      <c r="N20" s="636">
        <f>SUM(N9:N19)</f>
        <v>14885906.720000001</v>
      </c>
      <c r="O20" s="323">
        <f t="shared" si="10"/>
        <v>366739576702</v>
      </c>
      <c r="P20" s="636">
        <f>SUM(P9:P19)</f>
        <v>12649870.610000003</v>
      </c>
      <c r="Q20" s="323">
        <f t="shared" ref="Q20:S20" si="11">SUM(Q9:Q19)</f>
        <v>315982446287</v>
      </c>
      <c r="R20" s="636">
        <f>SUM(R9:R19)</f>
        <v>15232466.480000002</v>
      </c>
      <c r="S20" s="323">
        <f t="shared" si="11"/>
        <v>388035629147</v>
      </c>
      <c r="T20" s="636">
        <f>SUM(T9:T19)</f>
        <v>13368244.210000001</v>
      </c>
      <c r="U20" s="323">
        <f t="shared" ref="U20:W20" si="12">SUM(U9:U19)</f>
        <v>330737421484</v>
      </c>
      <c r="V20" s="636">
        <f>SUM(V9:V19)</f>
        <v>17129311.900000002</v>
      </c>
      <c r="W20" s="323">
        <f t="shared" si="12"/>
        <v>431067808757</v>
      </c>
      <c r="X20" s="398">
        <f>SUM(X9:X19)</f>
        <v>15743301.530000001</v>
      </c>
      <c r="Y20" s="323">
        <f t="shared" ref="Y20:AA20" si="13">SUM(Y9:Y19)</f>
        <v>362422811067</v>
      </c>
      <c r="Z20" s="398">
        <f>SUM(Z9:Z19)</f>
        <v>21226369.949999996</v>
      </c>
      <c r="AA20" s="323">
        <f t="shared" si="13"/>
        <v>518928215173</v>
      </c>
      <c r="AB20" s="398">
        <f>SUM(AB9:AB19)</f>
        <v>17200212.029999997</v>
      </c>
      <c r="AC20" s="323">
        <f t="shared" ref="AC20" si="14">SUM(AC9:AC19)</f>
        <v>409132895009</v>
      </c>
      <c r="AD20" s="436">
        <v>16279391.339999998</v>
      </c>
      <c r="AE20" s="431">
        <v>383369569245</v>
      </c>
      <c r="AF20" s="355">
        <f t="shared" si="2"/>
        <v>-536089.8099999968</v>
      </c>
      <c r="AG20" s="356">
        <f t="shared" si="1"/>
        <v>-20946758178</v>
      </c>
      <c r="AH20" s="365"/>
      <c r="AI20" s="325"/>
      <c r="AJ20" s="18"/>
    </row>
    <row r="21" spans="1:36" ht="13.5" customHeight="1">
      <c r="A21" s="731" t="s">
        <v>776</v>
      </c>
      <c r="B21" s="732" t="s">
        <v>95</v>
      </c>
      <c r="C21" s="10" t="s">
        <v>120</v>
      </c>
      <c r="D21" s="544" t="s">
        <v>770</v>
      </c>
      <c r="E21" s="166" t="s">
        <v>94</v>
      </c>
      <c r="F21" s="328">
        <f>SUMIFS('GL202101'!$H$5:$H$60923,'GL202101'!$E$5:$E$60923,'자금실적 및 계획(원)USD_VND'!$C21)</f>
        <v>0</v>
      </c>
      <c r="G21" s="318">
        <f>SUMIFS('GL202101'!$I$5:$I$60923,'GL202101'!$E$5:$E$60923,'자금실적 및 계획(원)USD_VND'!$C21)</f>
        <v>0</v>
      </c>
      <c r="H21" s="328">
        <f>SUMIFS('GL202102'!$H$5:$H$60981,'GL202102'!$E$5:$E$60981,'자금실적 및 계획(원)USD_VND'!$C21)</f>
        <v>378854.77</v>
      </c>
      <c r="I21" s="318">
        <f>SUMIFS('GL202102'!$I$5:$I$60981,'GL202102'!$E$5:$E$60981,'자금실적 및 계획(원)USD_VND'!$C21)</f>
        <v>8706607905</v>
      </c>
      <c r="J21" s="328">
        <f>SUMIFS('GL202103'!$H$5:$H$60948,'GL202103'!$E$5:$E$60948,'자금실적 및 계획(원)USD_VND'!$C21)</f>
        <v>409175.15</v>
      </c>
      <c r="K21" s="318">
        <f>SUMIFS('GL202103'!$I$5:$I$60948,'GL202103'!$E$5:$E$60948,'자금실적 및 계획(원)USD_VND'!$C21)</f>
        <v>9383801170</v>
      </c>
      <c r="L21" s="328">
        <f>SUMIFS('GL202104'!$H$5:$H$60948,'GL202104'!$E$5:$E$60948,'자금실적 및 계획(원)USD_VND'!$C21)</f>
        <v>674810.7</v>
      </c>
      <c r="M21" s="318">
        <f>SUMIFS('GL202104'!$I$5:$I$60948,'GL202104'!$E$5:$E$60948,'자금실적 및 계획(원)USD_VND'!$C21)</f>
        <v>15493827631</v>
      </c>
      <c r="N21" s="328">
        <f>SUMIFS('GL202105'!$H$4:$H$60934,'GL202105'!$E$4:$E$60934,'자금실적 및 계획(원)USD_VND'!$C21)</f>
        <v>1325187.68</v>
      </c>
      <c r="O21" s="318">
        <f>SUMIFS('GL202105'!$I$4:$I$60934,'GL202105'!$E$4:$E$60934,'자금실적 및 계획(원)USD_VND'!$C21)</f>
        <v>30408624882</v>
      </c>
      <c r="P21" s="328">
        <f>SUMIFS('GL202106'!$H$4:$H$60926,'GL202106'!$E$4:$E$60926,'자금실적 및 계획(원)USD_VND'!$C21)</f>
        <v>1012987.54</v>
      </c>
      <c r="Q21" s="318">
        <f>SUMIFS('GL202106'!$I$4:$I$60926,'GL202106'!$E$4:$E$60926,'자금실적 및 계획(원)USD_VND'!$C21)</f>
        <v>23195708102</v>
      </c>
      <c r="R21" s="328">
        <f>SUMIFS('GL202107'!$H$4:$H$61015,'GL202107'!$E$4:$E$61015,'자금실적 및 계획(원)USD_VND'!$C21)</f>
        <v>1372193.48</v>
      </c>
      <c r="S21" s="318">
        <f>SUMIFS('GL202107'!$I$4:$I$61015,'GL202107'!$E$4:$E$61015,'자금실적 및 계획(원)USD_VND'!$C21)</f>
        <v>31411243164</v>
      </c>
      <c r="T21" s="328">
        <f>SUMIFS('GL202108'!$H$4:$H$61076,'GL202108'!$E$4:$E$61076,'자금실적 및 계획(원)USD_VND'!$C21)</f>
        <v>1158882.1000000001</v>
      </c>
      <c r="U21" s="318">
        <f>SUMIFS('GL202108'!$I$4:$I$61076,'GL202108'!$E$4:$E$61076,'자금실적 및 계획(원)USD_VND'!$C21)</f>
        <v>26431679685</v>
      </c>
      <c r="V21" s="328">
        <f>SUMIFS('GL202109'!$H$4:$H$61062,'GL202109'!$E$4:$E$61062,'자금실적 및 계획(원)USD_VND'!$C21)</f>
        <v>1327325.22</v>
      </c>
      <c r="W21" s="318">
        <f>SUMIFS('GL202109'!$I$4:$I$61062,'GL202109'!$E$4:$E$61062,'자금실적 및 계획(원)USD_VND'!$C21)</f>
        <v>30103150677</v>
      </c>
      <c r="X21" s="328">
        <f>SUMIFS('GL202110'!$H$4:$H$61057,'GL202110'!$E$4:$E$61057,'자금실적 및 계획(원)USD_VND'!$C21)</f>
        <v>1038995.41</v>
      </c>
      <c r="Y21" s="318">
        <f>SUMIFS('GL202110'!$I$4:$I$61057,'GL202110'!$E$4:$E$61057,'자금실적 및 계획(원)USD_VND'!$C21)</f>
        <v>23534213481</v>
      </c>
      <c r="Z21" s="328">
        <f>SUMIFS('GL202111'!$H$4:$H$61076,'GL202111'!$E$4:$E$61076,'자금실적 및 계획(원)USD_VND'!$C21)</f>
        <v>1028914.2900000003</v>
      </c>
      <c r="AA21" s="318">
        <f>SUMIFS('GL202111'!$I$4:$I$61076,'GL202111'!$E$4:$E$61076,'자금실적 및 계획(원)USD_VND'!$C21)</f>
        <v>23246399349</v>
      </c>
      <c r="AB21" s="328">
        <f>SUMIFS(Plan202112!$H$4:$H$61062,Plan202112!$E$4:$E$61062,'자금실적 및 계획(원)USD_VND'!$C21)</f>
        <v>671361.13</v>
      </c>
      <c r="AC21" s="318">
        <f>SUMIFS(Plan202112!$I$4:$I$61062,Plan202112!$E$4:$E$61062,'자금실적 및 계획(원)USD_VND'!$C21)</f>
        <v>15206954722</v>
      </c>
      <c r="AD21" s="437">
        <v>1038995.41</v>
      </c>
      <c r="AE21" s="349">
        <v>23563957732</v>
      </c>
      <c r="AF21" s="410">
        <f t="shared" si="2"/>
        <v>0</v>
      </c>
      <c r="AG21" s="362">
        <f t="shared" si="1"/>
        <v>-29744251</v>
      </c>
      <c r="AH21" s="367"/>
      <c r="AI21" s="325"/>
      <c r="AJ21" s="18"/>
    </row>
    <row r="22" spans="1:36">
      <c r="A22" s="714"/>
      <c r="B22" s="733"/>
      <c r="C22" s="11" t="s">
        <v>89</v>
      </c>
      <c r="D22" s="11" t="s">
        <v>770</v>
      </c>
      <c r="E22" s="162" t="s">
        <v>163</v>
      </c>
      <c r="F22" s="328">
        <f>SUMIFS('GL202101'!$H$5:$H$60923,'GL202101'!$E$5:$E$60923,'자금실적 및 계획(원)USD_VND'!$C22)</f>
        <v>0</v>
      </c>
      <c r="G22" s="318">
        <f>SUMIFS('GL202101'!$I$5:$I$60923,'GL202101'!$E$5:$E$60923,'자금실적 및 계획(원)USD_VND'!$C22)</f>
        <v>0</v>
      </c>
      <c r="H22" s="328">
        <f>SUMIFS('GL202102'!$H$5:$H$60981,'GL202102'!$E$5:$E$60981,'자금실적 및 계획(원)USD_VND'!$C22)</f>
        <v>2997142.24</v>
      </c>
      <c r="I22" s="318">
        <f>SUMIFS('GL202102'!$I$5:$I$60981,'GL202102'!$E$5:$E$60981,'자금실적 및 계획(원)USD_VND'!$C22)</f>
        <v>68878484273</v>
      </c>
      <c r="J22" s="328"/>
      <c r="K22" s="318">
        <f>SUMIFS('GL202103'!$I$5:$I$60948,'GL202103'!$E$5:$E$60948,'자금실적 및 계획(원)USD_VND'!$C22)</f>
        <v>0</v>
      </c>
      <c r="L22" s="328">
        <f>SUMIFS('GL202104'!$H$5:$H$61009,'GL202104'!$E$5:$E$61009,'자금실적 및 계획(원)USD_VND'!$C22)</f>
        <v>2030530.49</v>
      </c>
      <c r="M22" s="318">
        <f>SUMIFS('GL202104'!$I$5:$I$60948,'GL202104'!$E$5:$E$60948,'자금실적 및 계획(원)USD_VND'!$C22)</f>
        <v>46621503500</v>
      </c>
      <c r="N22" s="328">
        <f>SUMIFS('GL202105'!$H$4:$H$60995,'GL202105'!$E$4:$E$60995,'자금실적 및 계획(원)USD_VND'!$C22)</f>
        <v>6024134.8799999999</v>
      </c>
      <c r="O22" s="318">
        <f>SUMIFS('GL202105'!$I$4:$I$60934,'GL202105'!$E$4:$E$60934,'자금실적 및 계획(원)USD_VND'!$C22)-153587785.450256</f>
        <v>138080158699.54974</v>
      </c>
      <c r="P22" s="328">
        <f>SUMIFS('GL202106'!$H$4:$H$60987,'GL202106'!$E$4:$E$60987,'자금실적 및 계획(원)USD_VND'!$C22)</f>
        <v>5122808.78</v>
      </c>
      <c r="Q22" s="318">
        <f>SUMIFS('GL202106'!$I$4:$I$60926,'GL202106'!$E$4:$E$60926,'자금실적 및 계획(원)USD_VND'!$C22)-80345910.1499634</f>
        <v>117223344839.85004</v>
      </c>
      <c r="R22" s="328">
        <f>SUMIFS('GL202107'!$H$4:$H$61076,'GL202107'!$E$4:$E$61076,'자금실적 및 계획(원)USD_VND'!$C22)</f>
        <v>7070852.1299999999</v>
      </c>
      <c r="S22" s="318">
        <f>SUMIFS('GL202107'!$I$4:$I$61015,'GL202107'!$E$4:$E$61015,'자금실적 및 계획(원)USD_VND'!$C22)+437022280</f>
        <v>162297764858</v>
      </c>
      <c r="T22" s="328">
        <f>SUMIFS('GL202108'!$H$4:$H$61137,'GL202108'!$E$4:$E$61137,'자금실적 및 계획(원)USD_VND'!$C22)</f>
        <v>3607379.54</v>
      </c>
      <c r="U22" s="318">
        <f>SUMIFS('GL202108'!$I$4:$I$61076,'GL202108'!$E$4:$E$61076,'자금실적 및 계획(원)USD_VND'!$C22)</f>
        <v>82276791146</v>
      </c>
      <c r="V22" s="328">
        <f>SUMIFS('GL202109'!$H$4:$H$61123,'GL202109'!$E$4:$E$61123,'자금실적 및 계획(원)USD_VND'!$C22)</f>
        <v>6157820.6600000001</v>
      </c>
      <c r="W22" s="318">
        <f>SUMIFS('GL202109'!$I$4:$I$61062,'GL202109'!$E$4:$E$61062,'자금실적 및 계획(원)USD_VND'!$C22)-235391334</f>
        <v>139421265813</v>
      </c>
      <c r="X22" s="328">
        <f>SUMIFS('GL202110'!$H$4:$H$61118,'GL202110'!$E$4:$E$61118,'자금실적 및 계획(원)USD_VND'!$C22)</f>
        <v>4003240.5999999996</v>
      </c>
      <c r="Y22" s="318">
        <f>SUMIFS('GL202110'!$I$4:$I$61057,'GL202110'!$E$4:$E$61057,'자금실적 및 계획(원)USD_VND'!$C22)</f>
        <v>90677127145</v>
      </c>
      <c r="Z22" s="328">
        <f>SUMIFS('GL202111'!$H$4:$H$61137,'GL202111'!$E$4:$E$61137,'자금실적 및 계획(원)USD_VND'!$C22)</f>
        <v>3749513.64</v>
      </c>
      <c r="AA22" s="318">
        <f>SUMIFS('GL202111'!$I$4:$I$61076,'GL202111'!$E$4:$E$61076,'자금실적 및 계획(원)USD_VND'!$C22)</f>
        <v>84713267459</v>
      </c>
      <c r="AB22" s="328">
        <f>SUMIFS(Plan202112!$H$4:$H$61123,Plan202112!$E$4:$E$61123,'자금실적 및 계획(원)USD_VND'!$C22)</f>
        <v>0</v>
      </c>
      <c r="AC22" s="318">
        <f>SUMIFS(Plan202112!$I$4:$I$61062,Plan202112!$E$4:$E$61062,'자금실적 및 계획(원)USD_VND'!$C22)</f>
        <v>0</v>
      </c>
      <c r="AD22" s="437">
        <v>0</v>
      </c>
      <c r="AE22" s="349">
        <v>0</v>
      </c>
      <c r="AF22" s="411">
        <f t="shared" si="2"/>
        <v>4003240.5999999996</v>
      </c>
      <c r="AG22" s="363">
        <f t="shared" si="1"/>
        <v>90677127145</v>
      </c>
      <c r="AH22" s="367" t="s">
        <v>1587</v>
      </c>
      <c r="AI22" s="325"/>
      <c r="AJ22" s="18"/>
    </row>
    <row r="23" spans="1:36">
      <c r="A23" s="714"/>
      <c r="B23" s="733"/>
      <c r="C23" s="11" t="s">
        <v>118</v>
      </c>
      <c r="D23" s="11" t="s">
        <v>770</v>
      </c>
      <c r="E23" s="162" t="s">
        <v>164</v>
      </c>
      <c r="F23" s="328">
        <f>SUMIFS('GL202101'!$H$5:$H$60923,'GL202101'!$E$5:$E$60923,'자금실적 및 계획(원)USD_VND'!$C23)</f>
        <v>1938692.0799999998</v>
      </c>
      <c r="G23" s="318">
        <f>SUMIFS('GL202101'!$I$5:$I$60923,'GL202101'!$E$5:$E$60923,'자금실적 및 계획(원)USD_VND'!$C23)</f>
        <v>44568224858</v>
      </c>
      <c r="H23" s="328">
        <f>SUMIFS('GL202102'!$H$5:$H$60981,'GL202102'!$E$5:$E$60981,'자금실적 및 계획(원)USD_VND'!$C23)</f>
        <v>8793398.1000000015</v>
      </c>
      <c r="I23" s="318">
        <f>SUMIFS('GL202102'!$I$5:$I$60981,'GL202102'!$E$5:$E$60981,'자금실적 및 계획(원)USD_VND'!$C23)</f>
        <v>202084480561</v>
      </c>
      <c r="J23" s="328">
        <f>SUMIFS('GL202103'!$H$5:$H$60948,'GL202103'!$E$5:$E$60948,'자금실적 및 계획(원)USD_VND'!$C23)</f>
        <v>8630647.959999999</v>
      </c>
      <c r="K23" s="318">
        <f>SUMIFS('GL202103'!$I$5:$I$60948,'GL202103'!$E$5:$E$60948,'자금실적 및 계획(원)USD_VND'!$C23)</f>
        <v>197930603614</v>
      </c>
      <c r="L23" s="328">
        <f>SUMIFS('GL202104'!$H$5:$H$60948,'GL202104'!$E$5:$E$60948,'자금실적 및 계획(원)USD_VND'!$C23)</f>
        <v>4389565.83</v>
      </c>
      <c r="M23" s="318">
        <f>SUMIFS('GL202104'!$I$5:$I$60948,'GL202104'!$E$5:$E$60948,'자금실적 및 계획(원)USD_VND'!$C23)+139051910.9</f>
        <v>100924614953.89999</v>
      </c>
      <c r="N23" s="328">
        <f>SUMIFS('GL202105'!$H$4:$H$60934,'GL202105'!$E$4:$E$60934,'자금실적 및 계획(원)USD_VND'!$C23)</f>
        <v>4508827.6300000008</v>
      </c>
      <c r="O23" s="318">
        <f>SUMIFS('GL202105'!$I$4:$I$60934,'GL202105'!$E$4:$E$60934,'자금실적 및 계획(원)USD_VND'!$C23)</f>
        <v>103462513365</v>
      </c>
      <c r="P23" s="328">
        <f>SUMIFS('GL202106'!$H$4:$H$60926,'GL202106'!$E$4:$E$60926,'자금실적 및 계획(원)USD_VND'!$C23)</f>
        <v>3326766.4899999998</v>
      </c>
      <c r="Q23" s="318">
        <f>SUMIFS('GL202106'!$I$4:$I$60926,'GL202106'!$E$4:$E$60926,'자금실적 및 계획(원)USD_VND'!$C23)</f>
        <v>76177348071</v>
      </c>
      <c r="R23" s="328">
        <f>SUMIFS('GL202107'!$H$4:$H$61015,'GL202107'!$E$4:$E$61015,'자금실적 및 계획(원)USD_VND'!$C23)</f>
        <v>5061894.9799999977</v>
      </c>
      <c r="S23" s="318">
        <f>SUMIFS('GL202107'!$I$4:$I$61015,'GL202107'!$E$4:$E$61015,'자금실적 및 계획(원)USD_VND'!$C23)</f>
        <v>115873174159</v>
      </c>
      <c r="T23" s="328">
        <f>SUMIFS('GL202108'!$H$4:$H$61076,'GL202108'!$E$4:$E$61076,'자금실적 및 계획(원)USD_VND'!$C23)</f>
        <v>7360493.6899999976</v>
      </c>
      <c r="U23" s="318">
        <f>SUMIFS('GL202108'!$I$4:$I$61076,'GL202108'!$E$4:$E$61076,'자금실적 및 계획(원)USD_VND'!$C23)+644849901.60022</f>
        <v>168522334194.60022</v>
      </c>
      <c r="V23" s="328">
        <f>SUMIFS('GL202109'!$H$4:$H$61062,'GL202109'!$E$4:$E$61062,'자금실적 및 계획(원)USD_VND'!$C23)</f>
        <v>6114179.209999999</v>
      </c>
      <c r="W23" s="318">
        <f>SUMIFS('GL202109'!$I$4:$I$61062,'GL202109'!$E$4:$E$61062,'자금실적 및 계획(원)USD_VND'!$C23)</f>
        <v>138666888304</v>
      </c>
      <c r="X23" s="328">
        <f>SUMIFS('GL202110'!$H$4:$H$61057,'GL202110'!$E$4:$E$61057,'자금실적 및 계획(원)USD_VND'!$C23)</f>
        <v>8290878.3999999994</v>
      </c>
      <c r="Y23" s="318">
        <f>SUMIFS('GL202110'!$I$4:$I$61057,'GL202110'!$E$4:$E$61057,'자금실적 및 계획(원)USD_VND'!$C23)-180493075</f>
        <v>187615622607</v>
      </c>
      <c r="Z23" s="328">
        <f>SUMIFS('GL202111'!$H$4:$H$61076,'GL202111'!$E$4:$E$61076,'자금실적 및 계획(원)USD_VND'!$C23)</f>
        <v>8931860.4499999993</v>
      </c>
      <c r="AA23" s="318">
        <f>SUMIFS('GL202111'!$I$4:$I$61076,'GL202111'!$E$4:$E$61076,'자금실적 및 계획(원)USD_VND'!$C23)+42631928.8497925</f>
        <v>201841359940.84979</v>
      </c>
      <c r="AB23" s="328">
        <f>SUMIFS(Plan202112!$H$4:$H$61062,Plan202112!$E$4:$E$61062,'자금실적 및 계획(원)USD_VND'!$C23)</f>
        <v>8988247.9071069118</v>
      </c>
      <c r="AC23" s="318">
        <f>SUMIFS(Plan202112!$I$4:$I$61062,Plan202112!$E$4:$E$61062,'자금실적 및 계획(원)USD_VND'!$C23)+42715339.6497803</f>
        <v>203634899701.64978</v>
      </c>
      <c r="AD23" s="437">
        <v>7619531.7799517447</v>
      </c>
      <c r="AE23" s="349">
        <v>172807620774</v>
      </c>
      <c r="AF23" s="411">
        <f t="shared" si="2"/>
        <v>671346.62004825473</v>
      </c>
      <c r="AG23" s="363">
        <f t="shared" si="1"/>
        <v>14808001833</v>
      </c>
      <c r="AH23" s="367"/>
      <c r="AI23" s="325"/>
      <c r="AJ23" s="18"/>
    </row>
    <row r="24" spans="1:36">
      <c r="A24" s="714"/>
      <c r="B24" s="734"/>
      <c r="C24" s="14" t="s">
        <v>97</v>
      </c>
      <c r="D24" s="13" t="s">
        <v>770</v>
      </c>
      <c r="E24" s="162" t="s">
        <v>165</v>
      </c>
      <c r="F24" s="328">
        <f>SUMIFS('GL202101'!$H$5:$H$60923,'GL202101'!$E$5:$E$60923,'자금실적 및 계획(원)USD_VND'!$C24)</f>
        <v>0</v>
      </c>
      <c r="G24" s="318">
        <f>SUMIFS('GL202101'!$I$5:$I$60923,'GL202101'!$E$5:$E$60923,'자금실적 및 계획(원)USD_VND'!$C24)</f>
        <v>6527322619</v>
      </c>
      <c r="H24" s="328">
        <f>SUMIFS('GL202102'!$H$5:$H$60981,'GL202102'!$E$5:$E$60981,'자금실적 및 계획(원)USD_VND'!$C24)</f>
        <v>0</v>
      </c>
      <c r="I24" s="318">
        <f>SUMIFS('GL202102'!$I$5:$I$60981,'GL202102'!$E$5:$E$60981,'자금실적 및 계획(원)USD_VND'!$C24)</f>
        <v>5400191800</v>
      </c>
      <c r="J24" s="328">
        <f>SUMIFS('GL202103'!$H$5:$H$60948,'GL202103'!$E$5:$E$60948,'자금실적 및 계획(원)USD_VND'!$C24)</f>
        <v>0</v>
      </c>
      <c r="K24" s="318">
        <f>SUMIFS('GL202103'!$I$5:$I$60948,'GL202103'!$E$5:$E$60948,'자금실적 및 계획(원)USD_VND'!$C24)</f>
        <v>4422577546</v>
      </c>
      <c r="L24" s="328">
        <f>SUMIFS('GL202104'!$H$5:$H$60948,'GL202104'!$E$5:$E$60948,'자금실적 및 계획(원)USD_VND'!$C24)</f>
        <v>0</v>
      </c>
      <c r="M24" s="318">
        <f>SUMIFS('GL202104'!$I$5:$I$60948,'GL202104'!$E$5:$E$60948,'자금실적 및 계획(원)USD_VND'!$C24)</f>
        <v>3316896592</v>
      </c>
      <c r="N24" s="328">
        <f>SUMIFS('GL202105'!$H$4:$H$60934,'GL202105'!$E$4:$E$60934,'자금실적 및 계획(원)USD_VND'!$C24)</f>
        <v>0</v>
      </c>
      <c r="O24" s="318">
        <f>SUMIFS('GL202105'!$I$4:$I$60934,'GL202105'!$E$4:$E$60934,'자금실적 및 계획(원)USD_VND'!$C24)</f>
        <v>5716128631</v>
      </c>
      <c r="P24" s="328">
        <f>SUMIFS('GL202106'!$H$4:$H$60926,'GL202106'!$E$4:$E$60926,'자금실적 및 계획(원)USD_VND'!$C24)</f>
        <v>0</v>
      </c>
      <c r="Q24" s="318">
        <f>SUMIFS('GL202106'!$I$4:$I$60926,'GL202106'!$E$4:$E$60926,'자금실적 및 계획(원)USD_VND'!$C24)</f>
        <v>4411425110</v>
      </c>
      <c r="R24" s="328">
        <f>SUMIFS('GL202107'!$H$4:$H$61015,'GL202107'!$E$4:$E$61015,'자금실적 및 계획(원)USD_VND'!$C24)</f>
        <v>0</v>
      </c>
      <c r="S24" s="318">
        <f>SUMIFS('GL202107'!$I$4:$I$61015,'GL202107'!$E$4:$E$61015,'자금실적 및 계획(원)USD_VND'!$C24)</f>
        <v>4285943187</v>
      </c>
      <c r="T24" s="328">
        <f>SUMIFS('GL202108'!$H$4:$H$61076,'GL202108'!$E$4:$E$61076,'자금실적 및 계획(원)USD_VND'!$C24)</f>
        <v>0</v>
      </c>
      <c r="U24" s="318">
        <f>SUMIFS('GL202108'!$I$4:$I$61076,'GL202108'!$E$4:$E$61076,'자금실적 및 계획(원)USD_VND'!$C24)</f>
        <v>3817464100</v>
      </c>
      <c r="V24" s="328">
        <f>SUMIFS('GL202109'!$H$4:$H$61062,'GL202109'!$E$4:$E$61062,'자금실적 및 계획(원)USD_VND'!$C24)</f>
        <v>0</v>
      </c>
      <c r="W24" s="318">
        <f>SUMIFS('GL202109'!$I$4:$I$61062,'GL202109'!$E$4:$E$61062,'자금실적 및 계획(원)USD_VND'!$C24)</f>
        <v>3301980298</v>
      </c>
      <c r="X24" s="328">
        <f>SUMIFS('GL202110'!$H$4:$H$61057,'GL202110'!$E$4:$E$61057,'자금실적 및 계획(원)USD_VND'!$C24)</f>
        <v>0</v>
      </c>
      <c r="Y24" s="318">
        <f>SUMIFS('GL202110'!$I$4:$I$61057,'GL202110'!$E$4:$E$61057,'자금실적 및 계획(원)USD_VND'!$C24)</f>
        <v>2916018552</v>
      </c>
      <c r="Z24" s="328">
        <f>SUMIFS('GL202111'!$H$4:$H$61076,'GL202111'!$E$4:$E$61076,'자금실적 및 계획(원)USD_VND'!$C24)</f>
        <v>0</v>
      </c>
      <c r="AA24" s="318">
        <f>SUMIFS('GL202111'!$I$4:$I$61076,'GL202111'!$E$4:$E$61076,'자금실적 및 계획(원)USD_VND'!$C24)</f>
        <v>4490222777</v>
      </c>
      <c r="AB24" s="328">
        <f>SUMIFS(Plan202112!$H$4:$H$61062,Plan202112!$E$4:$E$61062,'자금실적 및 계획(원)USD_VND'!$C24)</f>
        <v>0</v>
      </c>
      <c r="AC24" s="318">
        <f>SUMIFS(Plan202112!$I$4:$I$61062,Plan202112!$E$4:$E$61062,'자금실적 및 계획(원)USD_VND'!$C24)</f>
        <v>5572514121</v>
      </c>
      <c r="AD24" s="437">
        <v>0</v>
      </c>
      <c r="AE24" s="349">
        <v>2529913252</v>
      </c>
      <c r="AF24" s="411">
        <f t="shared" si="2"/>
        <v>0</v>
      </c>
      <c r="AG24" s="363">
        <f t="shared" si="1"/>
        <v>386105300</v>
      </c>
      <c r="AH24" s="365"/>
      <c r="AI24" s="325"/>
      <c r="AJ24" s="18"/>
    </row>
    <row r="25" spans="1:36" ht="13.5" customHeight="1">
      <c r="A25" s="714"/>
      <c r="B25" s="727" t="s">
        <v>10</v>
      </c>
      <c r="C25" s="12" t="s">
        <v>19</v>
      </c>
      <c r="D25" s="545" t="s">
        <v>19</v>
      </c>
      <c r="E25" s="166" t="s">
        <v>170</v>
      </c>
      <c r="F25" s="330">
        <f>SUMIFS('GL202101'!$H$5:$H$60923,'GL202101'!$E$5:$E$60923,'자금실적 및 계획(원)USD_VND'!$C$25,'GL202101'!$J$5:$J$60923,"USD")</f>
        <v>82240</v>
      </c>
      <c r="G25" s="317">
        <f>SUMIFS('GL202101'!$I$5:$I$60919,'GL202101'!$E$5:$E$60919,'자금실적 및 계획(원)USD_VND'!$C25,'GL202101'!$J$5:$J$60919,"USD")</f>
        <v>1890599776</v>
      </c>
      <c r="H25" s="330">
        <f>SUMIFS('GL202102'!$H$5:$H$60981,'GL202102'!$E$5:$E$60981,'자금실적 및 계획(원)USD_VND'!$C$25,'GL202102'!$J$5:$J$60981,"USD")</f>
        <v>58753</v>
      </c>
      <c r="I25" s="317">
        <f>SUMIFS('GL202102'!$I$5:$I$60977,'GL202102'!$E$5:$E$60977,'자금실적 및 계획(원)USD_VND'!$C25,'GL202102'!$J$5:$J$60977,"USD")</f>
        <v>1350225402</v>
      </c>
      <c r="J25" s="330">
        <f>SUMIFS('GL202103'!$H$5:$H$60948,'GL202103'!$E$5:$E$60948,'자금실적 및 계획(원)USD_VND'!$C$25,'GL202103'!$J$5:$J$60948,"USD")</f>
        <v>48575</v>
      </c>
      <c r="K25" s="317">
        <f>SUMIFS('GL202103'!$I$5:$I$60944,'GL202103'!$E$5:$E$60944,'자금실적 및 계획(원)USD_VND'!$C25,'GL202103'!$J$5:$J$60944,"USD")</f>
        <v>1113992728</v>
      </c>
      <c r="L25" s="330">
        <f>SUMIFS('GL202104'!$H$5:$H$60948,'GL202104'!$E$5:$E$60948,'자금실적 및 계획(원)USD_VND'!$C$25,'GL202104'!$J$5:$J$60948,"USD")</f>
        <v>51852</v>
      </c>
      <c r="M25" s="317">
        <f>SUMIFS('GL202104'!$I$5:$I$60944,'GL202104'!$E$5:$E$60944,'자금실적 및 계획(원)USD_VND'!$C25,'GL202104'!$J$5:$J$60944,"USD")</f>
        <v>1190535287</v>
      </c>
      <c r="N25" s="330">
        <f>SUMIFS('GL202105'!$H$4:$H$60934,'GL202105'!$E$4:$E$60934,'자금실적 및 계획(원)USD_VND'!$C$25,'GL202105'!$J$4:$J$60934,"USD")</f>
        <v>42142</v>
      </c>
      <c r="O25" s="317">
        <f>SUMIFS('GL202105'!$I$4:$I$60930,'GL202105'!$E$4:$E$60930,'자금실적 및 계획(원)USD_VND'!$C25,'GL202105'!$J$4:$J$60930,"USD")</f>
        <v>967017947</v>
      </c>
      <c r="P25" s="330">
        <f>SUMIFS('GL202106'!$H$4:$H$60926,'GL202106'!$E$4:$E$60926,'자금실적 및 계획(원)USD_VND'!$C$25,'GL202106'!$J$4:$J$60926,"USD")</f>
        <v>36847</v>
      </c>
      <c r="Q25" s="317">
        <f>SUMIFS('GL202106'!$I$4:$I$60922,'GL202106'!$E$4:$E$60922,'자금실적 및 계획(원)USD_VND'!$C25,'GL202106'!$J$4:$J$60922,"USD")</f>
        <v>843734224</v>
      </c>
      <c r="R25" s="330">
        <f>SUMIFS('GL202107'!$H$4:$H$61015,'GL202107'!$E$4:$E$61015,'자금실적 및 계획(원)USD_VND'!$C$25,'GL202107'!$J$4:$J$61015,"USD")</f>
        <v>105188</v>
      </c>
      <c r="S25" s="317">
        <f>SUMIFS('GL202107'!$I$4:$I$61011,'GL202107'!$E$4:$E$61011,'자금실적 및 계획(원)USD_VND'!$C25,'GL202107'!$J$4:$J$61011,"USD")</f>
        <v>2407886275</v>
      </c>
      <c r="T25" s="330">
        <f>SUMIFS('GL202108'!$H$4:$H$61076,'GL202108'!$E$4:$E$61076,'자금실적 및 계획(원)USD_VND'!$C$25,'GL202108'!$J$4:$J$61076,"USD")</f>
        <v>42388</v>
      </c>
      <c r="U25" s="317">
        <f>SUMIFS('GL202108'!$I$4:$I$61072,'GL202108'!$E$4:$E$61072,'자금실적 및 계획(원)USD_VND'!$C25,'GL202108'!$J$4:$J$61072,"USD")</f>
        <v>966781728</v>
      </c>
      <c r="V25" s="330">
        <f>SUMIFS('GL202109'!$H$4:$H$61062,'GL202109'!$E$4:$E$61062,'자금실적 및 계획(원)USD_VND'!$C$25,'GL202109'!$J$4:$J$61062,"USD")</f>
        <v>74828</v>
      </c>
      <c r="W25" s="317">
        <f>SUMIFS('GL202109'!$I$4:$I$61058,'GL202109'!$E$4:$E$61058,'자금실적 및 계획(원)USD_VND'!$C25,'GL202109'!$J$4:$J$61058,"USD")</f>
        <v>1697066043</v>
      </c>
      <c r="X25" s="330">
        <f>SUMIFS('GL202110'!$H$4:$H$61057,'GL202110'!$E$4:$E$61057,'자금실적 및 계획(원)USD_VND'!$C$25,'GL202110'!$J$4:$J$61057,"USD")</f>
        <v>55587</v>
      </c>
      <c r="Y25" s="317">
        <f>SUMIFS('GL202110'!$I$4:$I$61053,'GL202110'!$E$4:$E$61053,'자금실적 및 계획(원)USD_VND'!$C25,'GL202110'!$J$4:$J$61053,"USD")</f>
        <v>1259097309</v>
      </c>
      <c r="Z25" s="330">
        <f>SUMIFS('GL202111'!$H$4:$H$61076,'GL202111'!$E$4:$E$61076,'자금실적 및 계획(원)USD_VND'!$C$25,'GL202111'!$J$4:$J$61076,"USD")</f>
        <v>54707</v>
      </c>
      <c r="AA25" s="317">
        <f>SUMIFS('GL202111'!$I$4:$I$61072,'GL202111'!$E$4:$E$61072,'자금실적 및 계획(원)USD_VND'!$C25,'GL202111'!$J$4:$J$61072,"USD")</f>
        <v>1236002631</v>
      </c>
      <c r="AB25" s="330">
        <f>SUMIFS(Plan202112!$H$4:$H$61062,Plan202112!$E$4:$E$61062,'자금실적 및 계획(원)USD_VND'!$C$25,Plan202112!$J$4:$J$61062,"USD")</f>
        <v>54429</v>
      </c>
      <c r="AC25" s="317">
        <f>SUMIFS(Plan202112!$I$4:$I$61058,Plan202112!$E$4:$E$61058,'자금실적 및 계획(원)USD_VND'!$C25,Plan202112!$J$4:$J$61058,"USD")</f>
        <v>1232867530</v>
      </c>
      <c r="AD25" s="438">
        <v>46801</v>
      </c>
      <c r="AE25" s="348">
        <v>1061426042</v>
      </c>
      <c r="AF25" s="411">
        <f t="shared" si="2"/>
        <v>8786</v>
      </c>
      <c r="AG25" s="363">
        <f t="shared" si="1"/>
        <v>197671267</v>
      </c>
      <c r="AH25" s="369"/>
      <c r="AI25" s="325"/>
      <c r="AJ25" s="18"/>
    </row>
    <row r="26" spans="1:36" ht="13.5" customHeight="1">
      <c r="A26" s="714"/>
      <c r="B26" s="728"/>
      <c r="C26" s="13" t="s">
        <v>19</v>
      </c>
      <c r="D26" s="13" t="s">
        <v>19</v>
      </c>
      <c r="E26" s="162" t="s">
        <v>123</v>
      </c>
      <c r="F26" s="328">
        <f>SUMIFS('GL202101'!$H$5:$H$60923,'GL202101'!$E$5:$E$60923,'자금실적 및 계획(원)USD_VND'!$C$26,'GL202101'!$J$5:$J$60923,"VND")</f>
        <v>0</v>
      </c>
      <c r="G26" s="318">
        <f>SUMIFS('GL202101'!$I$5:$I$60919,'GL202101'!$E$5:$E$60919,'자금실적 및 계획(원)USD_VND'!$C26,'GL202101'!$J$5:$J$60919,"VND")</f>
        <v>6086048857</v>
      </c>
      <c r="H26" s="328">
        <f>SUMIFS('GL202102'!$H$5:$H$60981,'GL202102'!$E$5:$E$60981,'자금실적 및 계획(원)USD_VND'!$C$26,'GL202102'!$J$5:$J$60981,"VND")</f>
        <v>0</v>
      </c>
      <c r="I26" s="318">
        <f>SUMIFS('GL202102'!$I$5:$I$60977,'GL202102'!$E$5:$E$60977,'자금실적 및 계획(원)USD_VND'!$C26,'GL202102'!$J$5:$J$60977,"VND")</f>
        <v>10840778293</v>
      </c>
      <c r="J26" s="328">
        <f>SUMIFS('GL202103'!$H$5:$H$60948,'GL202103'!$E$5:$E$60948,'자금실적 및 계획(원)USD_VND'!$C$26,'GL202103'!$J$5:$J$60948,"VND")</f>
        <v>0</v>
      </c>
      <c r="K26" s="318">
        <f>SUMIFS('GL202103'!$I$5:$I$60944,'GL202103'!$E$5:$E$60944,'자금실적 및 계획(원)USD_VND'!$C26,'GL202103'!$J$5:$J$60944,"VND")</f>
        <v>5892067963</v>
      </c>
      <c r="L26" s="328">
        <f>SUMIFS('GL202104'!$H$5:$H$60948,'GL202104'!$E$5:$E$60948,'자금실적 및 계획(원)USD_VND'!$C$26,'GL202104'!$J$5:$J$60948,"VND")</f>
        <v>0</v>
      </c>
      <c r="M26" s="318">
        <f>SUMIFS('GL202104'!$I$5:$I$60944,'GL202104'!$E$5:$E$60944,'자금실적 및 계획(원)USD_VND'!$C26,'GL202104'!$J$5:$J$60944,"VND")</f>
        <v>5775267133</v>
      </c>
      <c r="N26" s="328">
        <f>SUMIFS('GL202105'!$H$4:$H$60934,'GL202105'!$E$4:$E$60934,'자금실적 및 계획(원)USD_VND'!$C$26,'GL202105'!$J$4:$J$60934,"VND")</f>
        <v>0</v>
      </c>
      <c r="O26" s="318">
        <f>SUMIFS('GL202105'!$I$4:$I$60930,'GL202105'!$E$4:$E$60930,'자금실적 및 계획(원)USD_VND'!$C26,'GL202105'!$J$4:$J$60930,"VND")</f>
        <v>6481492402</v>
      </c>
      <c r="P26" s="328">
        <f>SUMIFS('GL202106'!$H$4:$H$60926,'GL202106'!$E$4:$E$60926,'자금실적 및 계획(원)USD_VND'!$C$26,'GL202106'!$J$4:$J$60926,"VND")</f>
        <v>0</v>
      </c>
      <c r="Q26" s="318">
        <f>SUMIFS('GL202106'!$I$4:$I$60922,'GL202106'!$E$4:$E$60922,'자금실적 및 계획(원)USD_VND'!$C26,'GL202106'!$J$4:$J$60922,"VND")</f>
        <v>6547371493</v>
      </c>
      <c r="R26" s="328">
        <f>SUMIFS('GL202107'!$H$4:$H$61015,'GL202107'!$E$4:$E$61015,'자금실적 및 계획(원)USD_VND'!$C$26,'GL202107'!$J$4:$J$61015,"VND")</f>
        <v>0</v>
      </c>
      <c r="S26" s="318">
        <f>SUMIFS('GL202107'!$I$4:$I$61011,'GL202107'!$E$4:$E$61011,'자금실적 및 계획(원)USD_VND'!$C26,'GL202107'!$J$4:$J$61011,"VND")</f>
        <v>11725206044</v>
      </c>
      <c r="T26" s="328">
        <f>SUMIFS('GL202108'!$H$4:$H$61076,'GL202108'!$E$4:$E$61076,'자금실적 및 계획(원)USD_VND'!$C$26,'GL202108'!$J$4:$J$61076,"VND")</f>
        <v>0</v>
      </c>
      <c r="U26" s="318">
        <f>SUMIFS('GL202108'!$I$4:$I$61072,'GL202108'!$E$4:$E$61072,'자금실적 및 계획(원)USD_VND'!$C26,'GL202108'!$J$4:$J$61072,"VND")</f>
        <v>6424969909</v>
      </c>
      <c r="V26" s="328">
        <f>SUMIFS('GL202109'!$H$4:$H$61062,'GL202109'!$E$4:$E$61062,'자금실적 및 계획(원)USD_VND'!$C$26,'GL202109'!$J$4:$J$61062,"VND")</f>
        <v>0</v>
      </c>
      <c r="W26" s="318">
        <f>SUMIFS('GL202109'!$I$4:$I$61058,'GL202109'!$E$4:$E$61058,'자금실적 및 계획(원)USD_VND'!$C26,'GL202109'!$J$4:$J$61058,"VND")</f>
        <v>6530277242</v>
      </c>
      <c r="X26" s="328">
        <f>SUMIFS('GL202110'!$H$4:$H$61057,'GL202110'!$E$4:$E$61057,'자금실적 및 계획(원)USD_VND'!$C$26,'GL202110'!$J$4:$J$61057,"VND")</f>
        <v>0</v>
      </c>
      <c r="Y26" s="318">
        <f>SUMIFS('GL202110'!$I$4:$I$61053,'GL202110'!$E$4:$E$61053,'자금실적 및 계획(원)USD_VND'!$C26,'GL202110'!$J$4:$J$61053,"VND")</f>
        <v>6898483585</v>
      </c>
      <c r="Z26" s="328">
        <f>SUMIFS('GL202111'!$H$4:$H$61076,'GL202111'!$E$4:$E$61076,'자금실적 및 계획(원)USD_VND'!$C$26,'GL202111'!$J$4:$J$61076,"VND")</f>
        <v>0</v>
      </c>
      <c r="AA26" s="318">
        <f>SUMIFS('GL202111'!$I$4:$I$61072,'GL202111'!$E$4:$E$61072,'자금실적 및 계획(원)USD_VND'!$C26,'GL202111'!$J$4:$J$61072,"VND")</f>
        <v>6226408088</v>
      </c>
      <c r="AB26" s="328">
        <f>SUMIFS(Plan202112!$H$4:$H$61062,Plan202112!$E$4:$E$61062,'자금실적 및 계획(원)USD_VND'!$C$26,Plan202112!$J$4:$J$61062,"VND")</f>
        <v>0</v>
      </c>
      <c r="AC26" s="318">
        <f>SUMIFS(Plan202112!$I$4:$I$61058,Plan202112!$E$4:$E$61058,'자금실적 및 계획(원)USD_VND'!$C26,Plan202112!$J$4:$J$61058,"VND")</f>
        <v>6230252258</v>
      </c>
      <c r="AD26" s="437">
        <v>0</v>
      </c>
      <c r="AE26" s="349">
        <v>7072557098</v>
      </c>
      <c r="AF26" s="411">
        <f t="shared" si="2"/>
        <v>0</v>
      </c>
      <c r="AG26" s="363">
        <f t="shared" si="1"/>
        <v>-174073513</v>
      </c>
      <c r="AH26" s="369"/>
      <c r="AI26" s="325"/>
      <c r="AJ26" s="18"/>
    </row>
    <row r="27" spans="1:36">
      <c r="A27" s="714"/>
      <c r="B27" s="728"/>
      <c r="C27" s="13" t="s">
        <v>162</v>
      </c>
      <c r="D27" s="13" t="s">
        <v>771</v>
      </c>
      <c r="E27" s="162" t="s">
        <v>535</v>
      </c>
      <c r="F27" s="328">
        <f>SUMIFS('GL202101'!$H$5:$H$60923,'GL202101'!$E$5:$E$60923,'자금실적 및 계획(원)USD_VND'!$C$27,'GL202101'!$J$5:$J$60923,"USD")</f>
        <v>4016809.4699999997</v>
      </c>
      <c r="G27" s="318">
        <f>SUMIFS('GL202101'!$I$5:$I$60919,'GL202101'!$E$5:$E$60919,'자금실적 및 계획(원)USD_VND'!$C27,'GL202101'!$J$5:$J$60919,"USD")-45518930.5500259</f>
        <v>92296152822.449982</v>
      </c>
      <c r="H27" s="328">
        <f>SUMIFS('GL202102'!$H$5:$H$60981,'GL202102'!$E$5:$E$60981,'자금실적 및 계획(원)USD_VND'!$C$27,'GL202102'!$J$5:$J$60981,"USD")</f>
        <v>9774763.027999999</v>
      </c>
      <c r="I27" s="318">
        <f>SUMIFS('GL202102'!$I$5:$I$60977,'GL202102'!$E$5:$E$60977,'자금실적 및 계획(원)USD_VND'!$C27,'GL202102'!$J$5:$J$60977,"USD")+67892922.4500351</f>
        <v>224705500210.45004</v>
      </c>
      <c r="J27" s="328">
        <f>SUMIFS('GL202103'!$H$5:$H$60948,'GL202103'!$E$5:$E$60948,'자금실적 및 계획(원)USD_VND'!$C$27,'GL202103'!$J$5:$J$60948,"USD")</f>
        <v>2495743.3899999997</v>
      </c>
      <c r="K27" s="318">
        <f>SUMIFS('GL202103'!$I$5:$I$60944,'GL202103'!$E$5:$E$60944,'자금실적 및 계획(원)USD_VND'!$C27,'GL202103'!$J$5:$J$60944,"USD")</f>
        <v>57236026534</v>
      </c>
      <c r="L27" s="328">
        <f>SUMIFS('GL202104'!$H$5:$H$60948,'GL202104'!$E$5:$E$60948,'자금실적 및 계획(원)USD_VND'!$C$27,'GL202104'!$J$5:$J$60948,"USD")</f>
        <v>1286163.1799999997</v>
      </c>
      <c r="M27" s="318">
        <f>SUMIFS('GL202104'!$I$5:$I$60944,'GL202104'!$E$5:$E$60944,'자금실적 및 계획(원)USD_VND'!$C27,'GL202104'!$J$5:$J$60944,"USD")</f>
        <v>29530638170</v>
      </c>
      <c r="N27" s="328">
        <f>SUMIFS('GL202105'!$H$4:$H$60934,'GL202105'!$E$4:$E$60934,'자금실적 및 계획(원)USD_VND'!$C$27,'GL202105'!$J$4:$J$60934,"USD")</f>
        <v>678987.1</v>
      </c>
      <c r="O27" s="318">
        <f>SUMIFS('GL202105'!$I$4:$I$60930,'GL202105'!$E$4:$E$60930,'자금실적 및 계획(원)USD_VND'!$C27,'GL202105'!$J$4:$J$60930,"USD")</f>
        <v>15580482927</v>
      </c>
      <c r="P27" s="328">
        <f>SUMIFS('GL202106'!$H$4:$H$60926,'GL202106'!$E$4:$E$60926,'자금실적 및 계획(원)USD_VND'!$C$27,'GL202106'!$J$4:$J$60926,"USD")</f>
        <v>1137919</v>
      </c>
      <c r="Q27" s="318">
        <f>SUMIFS('GL202106'!$I$4:$I$60922,'GL202106'!$E$4:$E$60922,'자금실적 및 계획(원)USD_VND'!$C27,'GL202106'!$J$4:$J$60922,"USD")</f>
        <v>26056428066</v>
      </c>
      <c r="R27" s="328">
        <f>SUMIFS('GL202107'!$H$4:$H$61015,'GL202107'!$E$4:$E$61015,'자금실적 및 계획(원)USD_VND'!$C$27,'GL202107'!$J$4:$J$61015,"USD")</f>
        <v>16500</v>
      </c>
      <c r="S27" s="318">
        <f>SUMIFS('GL202107'!$I$4:$I$61011,'GL202107'!$E$4:$E$61011,'자금실적 및 계획(원)USD_VND'!$C27,'GL202107'!$J$4:$J$61011,"USD")</f>
        <v>377705855</v>
      </c>
      <c r="T27" s="328">
        <f>SUMIFS('GL202108'!$H$4:$H$61076,'GL202108'!$E$4:$E$61076,'자금실적 및 계획(원)USD_VND'!$C$27,'GL202108'!$J$4:$J$61076,"USD")</f>
        <v>10365</v>
      </c>
      <c r="U27" s="318">
        <f>SUMIFS('GL202108'!$I$4:$I$61072,'GL202108'!$E$4:$E$61072,'자금실적 및 계획(원)USD_VND'!$C27,'GL202108'!$J$4:$J$61072,"USD")</f>
        <v>236403997</v>
      </c>
      <c r="V27" s="328">
        <f>SUMIFS('GL202109'!$H$4:$H$61062,'GL202109'!$E$4:$E$61062,'자금실적 및 계획(원)USD_VND'!$C$27,'GL202109'!$J$4:$J$61062,"USD")</f>
        <v>18560</v>
      </c>
      <c r="W27" s="318">
        <f>SUMIFS('GL202109'!$I$4:$I$61058,'GL202109'!$E$4:$E$61058,'자금실적 및 계획(원)USD_VND'!$C27,'GL202109'!$J$4:$J$61058,"USD")</f>
        <v>420932616</v>
      </c>
      <c r="X27" s="328">
        <f>SUMIFS('GL202110'!$H$4:$H$61057,'GL202110'!$E$4:$E$61057,'자금실적 및 계획(원)USD_VND'!$C$27,'GL202110'!$J$4:$J$61057,"USD")</f>
        <v>0</v>
      </c>
      <c r="Y27" s="318">
        <f>SUMIFS('GL202110'!$I$4:$I$61053,'GL202110'!$E$4:$E$61053,'자금실적 및 계획(원)USD_VND'!$C27,'GL202110'!$J$4:$J$61053,"USD")</f>
        <v>0</v>
      </c>
      <c r="Z27" s="328">
        <f>SUMIFS('GL202111'!$H$4:$H$61076,'GL202111'!$E$4:$E$61076,'자금실적 및 계획(원)USD_VND'!$C$27,'GL202111'!$J$4:$J$61076,"USD")</f>
        <v>28224</v>
      </c>
      <c r="AA27" s="318">
        <f>SUMIFS('GL202111'!$I$4:$I$61072,'GL202111'!$E$4:$E$61072,'자금실적 및 계획(원)USD_VND'!$C27,'GL202111'!$J$4:$J$61072,"USD")</f>
        <v>637668639</v>
      </c>
      <c r="AB27" s="328">
        <f>SUMIFS(Plan202112!$H$4:$H$61062,Plan202112!$E$4:$E$61062,'자금실적 및 계획(원)USD_VND'!$C$27,Plan202112!$J$4:$J$61062,"USD")</f>
        <v>0</v>
      </c>
      <c r="AC27" s="318">
        <f>SUMIFS(Plan202112!$I$4:$I$61058,Plan202112!$E$4:$E$61058,'자금실적 및 계획(원)USD_VND'!$C27,Plan202112!$J$4:$J$61058,"USD")</f>
        <v>0</v>
      </c>
      <c r="AD27" s="437">
        <v>0</v>
      </c>
      <c r="AE27" s="349">
        <v>0</v>
      </c>
      <c r="AF27" s="411">
        <f t="shared" si="2"/>
        <v>0</v>
      </c>
      <c r="AG27" s="363">
        <f t="shared" si="1"/>
        <v>0</v>
      </c>
      <c r="AH27" s="369"/>
      <c r="AI27" s="325"/>
      <c r="AJ27" s="18"/>
    </row>
    <row r="28" spans="1:36" s="18" customFormat="1">
      <c r="A28" s="714"/>
      <c r="B28" s="728"/>
      <c r="C28" s="13" t="s">
        <v>162</v>
      </c>
      <c r="D28" s="13" t="s">
        <v>771</v>
      </c>
      <c r="E28" s="162" t="s">
        <v>210</v>
      </c>
      <c r="F28" s="328">
        <f>SUMIFS('GL202101'!$H$5:$H$60923,'GL202101'!$E$5:$E$60923,'자금실적 및 계획(원)USD_VND'!$C$28,'GL202101'!$J$5:$J$60923,"VND")</f>
        <v>0</v>
      </c>
      <c r="G28" s="318">
        <f>SUMIFS('GL202101'!$I$5:$I$60919,'GL202101'!$E$5:$E$60919,'자금실적 및 계획(원)USD_VND'!$C28,'GL202101'!$J$5:$J$60919,"VND")</f>
        <v>670500000</v>
      </c>
      <c r="H28" s="328">
        <f>SUMIFS('GL202102'!$H$5:$H$60981,'GL202102'!$E$5:$E$60981,'자금실적 및 계획(원)USD_VND'!$C$28,'GL202102'!$J$5:$J$60981,"VND")</f>
        <v>0</v>
      </c>
      <c r="I28" s="318">
        <f>SUMIFS('GL202102'!$I$5:$I$60977,'GL202102'!$E$5:$E$60977,'자금실적 및 계획(원)USD_VND'!$C28,'GL202102'!$J$5:$J$60977,"VND")</f>
        <v>817193000</v>
      </c>
      <c r="J28" s="328">
        <f>SUMIFS('GL202103'!$H$5:$H$60948,'GL202103'!$E$5:$E$60948,'자금실적 및 계획(원)USD_VND'!$C$28,'GL202103'!$J$5:$J$60948,"VND")</f>
        <v>0</v>
      </c>
      <c r="K28" s="318">
        <f>SUMIFS('GL202103'!$I$5:$I$60944,'GL202103'!$E$5:$E$60944,'자금실적 및 계획(원)USD_VND'!$C28,'GL202103'!$J$5:$J$60944,"VND")</f>
        <v>5540000000</v>
      </c>
      <c r="L28" s="328">
        <f>SUMIFS('GL202104'!$H$5:$H$60948,'GL202104'!$E$5:$E$60948,'자금실적 및 계획(원)USD_VND'!$C$28,'GL202104'!$J$5:$J$60948,"VND")</f>
        <v>0</v>
      </c>
      <c r="M28" s="318">
        <f>SUMIFS('GL202104'!$I$5:$I$60944,'GL202104'!$E$5:$E$60944,'자금실적 및 계획(원)USD_VND'!$C28,'GL202104'!$J$5:$J$60944,"VND")</f>
        <v>3981002120</v>
      </c>
      <c r="N28" s="328">
        <f>SUMIFS('GL202105'!$H$4:$H$60934,'GL202105'!$E$4:$E$60934,'자금실적 및 계획(원)USD_VND'!$C$28,'GL202105'!$J$4:$J$60934,"VND")</f>
        <v>0</v>
      </c>
      <c r="O28" s="318">
        <f>SUMIFS('GL202105'!$I$4:$I$60930,'GL202105'!$E$4:$E$60930,'자금실적 및 계획(원)USD_VND'!$C28,'GL202105'!$J$4:$J$60930,"VND")</f>
        <v>2107872800</v>
      </c>
      <c r="P28" s="328">
        <f>SUMIFS('GL202106'!$H$4:$H$60926,'GL202106'!$E$4:$E$60926,'자금실적 및 계획(원)USD_VND'!$C$28,'GL202106'!$J$4:$J$60926,"VND")</f>
        <v>0</v>
      </c>
      <c r="Q28" s="318">
        <f>SUMIFS('GL202106'!$I$4:$I$60922,'GL202106'!$E$4:$E$60922,'자금실적 및 계획(원)USD_VND'!$C28,'GL202106'!$J$4:$J$60922,"VND")</f>
        <v>2100000000</v>
      </c>
      <c r="R28" s="328">
        <f>SUMIFS('GL202107'!$H$4:$H$61015,'GL202107'!$E$4:$E$61015,'자금실적 및 계획(원)USD_VND'!$C$28,'GL202107'!$J$4:$J$61015,"VND")</f>
        <v>0</v>
      </c>
      <c r="S28" s="318">
        <f>SUMIFS('GL202107'!$I$4:$I$61011,'GL202107'!$E$4:$E$61011,'자금실적 및 계획(원)USD_VND'!$C28,'GL202107'!$J$4:$J$61011,"VND")</f>
        <v>3686169120</v>
      </c>
      <c r="T28" s="328">
        <f>SUMIFS('GL202108'!$H$4:$H$61076,'GL202108'!$E$4:$E$61076,'자금실적 및 계획(원)USD_VND'!$C$28,'GL202108'!$J$4:$J$61076,"VND")</f>
        <v>0</v>
      </c>
      <c r="U28" s="318">
        <f>SUMIFS('GL202108'!$I$4:$I$61072,'GL202108'!$E$4:$E$61072,'자금실적 및 계획(원)USD_VND'!$C28,'GL202108'!$J$4:$J$61072,"VND")</f>
        <v>464000000</v>
      </c>
      <c r="V28" s="328">
        <f>SUMIFS('GL202109'!$H$4:$H$61062,'GL202109'!$E$4:$E$61062,'자금실적 및 계획(원)USD_VND'!$C$28,'GL202109'!$J$4:$J$61062,"VND")</f>
        <v>0</v>
      </c>
      <c r="W28" s="318">
        <f>SUMIFS('GL202109'!$I$4:$I$61058,'GL202109'!$E$4:$E$61058,'자금실적 및 계획(원)USD_VND'!$C28,'GL202109'!$J$4:$J$61058,"VND")</f>
        <v>2209600000</v>
      </c>
      <c r="X28" s="328">
        <f>SUMIFS('GL202110'!$H$4:$H$61057,'GL202110'!$E$4:$E$61057,'자금실적 및 계획(원)USD_VND'!$C$28,'GL202110'!$J$4:$J$61057,"VND")</f>
        <v>0</v>
      </c>
      <c r="Y28" s="318">
        <f>SUMIFS('GL202110'!$I$4:$I$61053,'GL202110'!$E$4:$E$61053,'자금실적 및 계획(원)USD_VND'!$C28,'GL202110'!$J$4:$J$61053,"VND")</f>
        <v>3561929049</v>
      </c>
      <c r="Z28" s="328">
        <f>SUMIFS('GL202111'!$H$4:$H$61076,'GL202111'!$E$4:$E$61076,'자금실적 및 계획(원)USD_VND'!$C$28,'GL202111'!$J$4:$J$61076,"VND")</f>
        <v>0</v>
      </c>
      <c r="AA28" s="318">
        <f>SUMIFS('GL202111'!$I$4:$I$61072,'GL202111'!$E$4:$E$61072,'자금실적 및 계획(원)USD_VND'!$C28,'GL202111'!$J$4:$J$61072,"VND")</f>
        <v>3258240000</v>
      </c>
      <c r="AB28" s="328">
        <f>SUMIFS(Plan202112!$H$4:$H$61062,Plan202112!$E$4:$E$61062,'자금실적 및 계획(원)USD_VND'!$C$28,Plan202112!$J$4:$J$61062,"VND")</f>
        <v>0</v>
      </c>
      <c r="AC28" s="318">
        <f>SUMIFS(Plan202112!$I$4:$I$61058,Plan202112!$E$4:$E$61058,'자금실적 및 계획(원)USD_VND'!$C28,Plan202112!$J$4:$J$61058,"VND")</f>
        <v>0</v>
      </c>
      <c r="AD28" s="437">
        <v>0</v>
      </c>
      <c r="AE28" s="349">
        <v>3387000000</v>
      </c>
      <c r="AF28" s="411">
        <f t="shared" si="2"/>
        <v>0</v>
      </c>
      <c r="AG28" s="363">
        <f t="shared" si="1"/>
        <v>174929049</v>
      </c>
      <c r="AH28" s="369"/>
      <c r="AI28" s="325"/>
    </row>
    <row r="29" spans="1:36">
      <c r="A29" s="714"/>
      <c r="B29" s="728"/>
      <c r="C29" s="13" t="s">
        <v>166</v>
      </c>
      <c r="D29" s="13" t="s">
        <v>771</v>
      </c>
      <c r="E29" s="162" t="s">
        <v>167</v>
      </c>
      <c r="F29" s="328">
        <f>SUMIFS('GL202101'!$H$5:$H$60923,'GL202101'!$E$5:$E$60923,'자금실적 및 계획(원)USD_VND'!$C$29,'GL202101'!$J$5:$J$60923,"USD")</f>
        <v>0</v>
      </c>
      <c r="G29" s="318">
        <f>SUMIFS('GL202101'!$I$5:$I$60840,'GL202101'!$E$5:$E$60840,'자금실적 및 계획(원)USD_VND'!$C29,'GL202101'!$J$5:$J$60840,"USD")</f>
        <v>0</v>
      </c>
      <c r="H29" s="328">
        <f>SUMIFS('GL202102'!$H$5:$H$60981,'GL202102'!$E$5:$E$60981,'자금실적 및 계획(원)USD_VND'!$C$29,'GL202102'!$J$5:$J$60981,"USD")</f>
        <v>0</v>
      </c>
      <c r="I29" s="318">
        <f>SUMIFS('GL202102'!$I$5:$I$60898,'GL202102'!$E$5:$E$60898,'자금실적 및 계획(원)USD_VND'!$C29,'GL202102'!$J$5:$J$60898,"USD")</f>
        <v>0</v>
      </c>
      <c r="J29" s="328">
        <f>SUMIFS('GL202103'!$H$5:$H$60948,'GL202103'!$E$5:$E$60948,'자금실적 및 계획(원)USD_VND'!$C$29,'GL202103'!$J$5:$J$60948,"USD")</f>
        <v>0</v>
      </c>
      <c r="K29" s="318">
        <f>SUMIFS('GL202103'!$I$5:$I$60865,'GL202103'!$E$5:$E$60865,'자금실적 및 계획(원)USD_VND'!$C29,'GL202103'!$J$5:$J$60865,"USD")</f>
        <v>0</v>
      </c>
      <c r="L29" s="328">
        <f>SUMIFS('GL202104'!$H$5:$H$60948,'GL202104'!$E$5:$E$60948,'자금실적 및 계획(원)USD_VND'!$C$29,'GL202104'!$J$5:$J$60948,"USD")</f>
        <v>0</v>
      </c>
      <c r="M29" s="318">
        <f>SUMIFS('GL202104'!$I$5:$I$60865,'GL202104'!$E$5:$E$60865,'자금실적 및 계획(원)USD_VND'!$C29,'GL202104'!$J$5:$J$60865,"USD")</f>
        <v>0</v>
      </c>
      <c r="N29" s="328">
        <f>SUMIFS('GL202105'!$H$4:$H$60934,'GL202105'!$E$4:$E$60934,'자금실적 및 계획(원)USD_VND'!$C$29,'GL202105'!$J$4:$J$60934,"USD")</f>
        <v>0</v>
      </c>
      <c r="O29" s="318">
        <f>SUMIFS('GL202105'!$I$4:$I$60851,'GL202105'!$E$4:$E$60851,'자금실적 및 계획(원)USD_VND'!$C29,'GL202105'!$J$4:$J$60851,"USD")</f>
        <v>0</v>
      </c>
      <c r="P29" s="328">
        <f>SUMIFS('GL202106'!$H$4:$H$60926,'GL202106'!$E$4:$E$60926,'자금실적 및 계획(원)USD_VND'!$C$29,'GL202106'!$J$4:$J$60926,"USD")</f>
        <v>0</v>
      </c>
      <c r="Q29" s="318">
        <f>SUMIFS('GL202106'!$I$4:$I$60843,'GL202106'!$E$4:$E$60843,'자금실적 및 계획(원)USD_VND'!$C29,'GL202106'!$J$4:$J$60843,"USD")</f>
        <v>0</v>
      </c>
      <c r="R29" s="328">
        <f>SUMIFS('GL202107'!$H$4:$H$61015,'GL202107'!$E$4:$E$61015,'자금실적 및 계획(원)USD_VND'!$C$29,'GL202107'!$J$4:$J$61015,"USD")</f>
        <v>0</v>
      </c>
      <c r="S29" s="318">
        <f>SUMIFS('GL202107'!$I$4:$I$60932,'GL202107'!$E$4:$E$60932,'자금실적 및 계획(원)USD_VND'!$C29,'GL202107'!$J$4:$J$60932,"USD")</f>
        <v>0</v>
      </c>
      <c r="T29" s="328">
        <f>SUMIFS('GL202108'!$H$4:$H$61076,'GL202108'!$E$4:$E$61076,'자금실적 및 계획(원)USD_VND'!$C$29,'GL202108'!$J$4:$J$61076,"USD")</f>
        <v>0</v>
      </c>
      <c r="U29" s="318">
        <f>SUMIFS('GL202108'!$I$4:$I$60993,'GL202108'!$E$4:$E$60993,'자금실적 및 계획(원)USD_VND'!$C29,'GL202108'!$J$4:$J$60993,"USD")</f>
        <v>0</v>
      </c>
      <c r="V29" s="328">
        <f>SUMIFS('GL202109'!$H$4:$H$61062,'GL202109'!$E$4:$E$61062,'자금실적 및 계획(원)USD_VND'!$C$29,'GL202109'!$J$4:$J$61062,"USD")</f>
        <v>0</v>
      </c>
      <c r="W29" s="318">
        <f>SUMIFS('GL202109'!$I$4:$I$60979,'GL202109'!$E$4:$E$60979,'자금실적 및 계획(원)USD_VND'!$C29,'GL202109'!$J$4:$J$60979,"USD")</f>
        <v>0</v>
      </c>
      <c r="X29" s="328">
        <f>SUMIFS('GL202110'!$H$4:$H$61057,'GL202110'!$E$4:$E$61057,'자금실적 및 계획(원)USD_VND'!$C$29,'GL202110'!$J$4:$J$61057,"USD")</f>
        <v>0</v>
      </c>
      <c r="Y29" s="318">
        <f>SUMIFS('GL202110'!$I$4:$I$60974,'GL202110'!$E$4:$E$60974,'자금실적 및 계획(원)USD_VND'!$C29,'GL202110'!$J$4:$J$60974,"USD")</f>
        <v>0</v>
      </c>
      <c r="Z29" s="328">
        <f>SUMIFS('GL202111'!$H$4:$H$61076,'GL202111'!$E$4:$E$61076,'자금실적 및 계획(원)USD_VND'!$C$29,'GL202111'!$J$4:$J$61076,"USD")</f>
        <v>0</v>
      </c>
      <c r="AA29" s="318">
        <f>SUMIFS('GL202111'!$I$4:$I$60993,'GL202111'!$E$4:$E$60993,'자금실적 및 계획(원)USD_VND'!$C29,'GL202111'!$J$4:$J$60993,"USD")</f>
        <v>0</v>
      </c>
      <c r="AB29" s="328">
        <f>SUMIFS(Plan202112!$H$4:$H$61062,Plan202112!$E$4:$E$61062,'자금실적 및 계획(원)USD_VND'!$C$29,Plan202112!$J$4:$J$61062,"USD")</f>
        <v>0</v>
      </c>
      <c r="AC29" s="318">
        <f>SUMIFS(Plan202112!$I$4:$I$60979,Plan202112!$E$4:$E$60979,'자금실적 및 계획(원)USD_VND'!$C29,Plan202112!$J$4:$J$60979,"USD")</f>
        <v>0</v>
      </c>
      <c r="AD29" s="437">
        <v>0</v>
      </c>
      <c r="AE29" s="349">
        <v>0</v>
      </c>
      <c r="AF29" s="411">
        <f t="shared" si="2"/>
        <v>0</v>
      </c>
      <c r="AG29" s="363">
        <f t="shared" si="1"/>
        <v>0</v>
      </c>
      <c r="AH29" s="367"/>
      <c r="AI29" s="325"/>
      <c r="AJ29" s="18"/>
    </row>
    <row r="30" spans="1:36">
      <c r="A30" s="714"/>
      <c r="B30" s="728"/>
      <c r="C30" s="13" t="s">
        <v>20</v>
      </c>
      <c r="D30" s="13" t="s">
        <v>772</v>
      </c>
      <c r="E30" s="169" t="s">
        <v>124</v>
      </c>
      <c r="F30" s="328">
        <f>SUMIFS('GL202101'!$H$5:$H$60923,'GL202101'!$E$5:$E$60923,'자금실적 및 계획(원)USD_VND'!$C$30,'GL202101'!$J$5:$J$60923,"VND")</f>
        <v>0</v>
      </c>
      <c r="G30" s="318">
        <f>SUMIFS('GL202101'!$I$5:$I$60919,'GL202101'!$E$5:$E$60919,'자금실적 및 계획(원)USD_VND'!$C30,'GL202101'!$J$5:$J$60919,"VND")</f>
        <v>123133060</v>
      </c>
      <c r="H30" s="328">
        <f>SUMIFS('GL202102'!$H$5:$H$60981,'GL202102'!$E$5:$E$60981,'자금실적 및 계획(원)USD_VND'!$C$30,'GL202102'!$J$5:$J$60981,"VND")</f>
        <v>0</v>
      </c>
      <c r="I30" s="318">
        <f>SUMIFS('GL202102'!$I$5:$I$60977,'GL202102'!$E$5:$E$60977,'자금실적 및 계획(원)USD_VND'!$C30,'GL202102'!$J$5:$J$60977,"VND")</f>
        <v>104475024</v>
      </c>
      <c r="J30" s="328">
        <f>SUMIFS('GL202103'!$H$5:$H$60948,'GL202103'!$E$5:$E$60948,'자금실적 및 계획(원)USD_VND'!$C$30,'GL202103'!$J$5:$J$60948,"VND")</f>
        <v>0</v>
      </c>
      <c r="K30" s="318">
        <f>SUMIFS('GL202103'!$I$5:$I$60944,'GL202103'!$E$5:$E$60944,'자금실적 및 계획(원)USD_VND'!$C30,'GL202103'!$J$5:$J$60944,"VND")</f>
        <v>86968600</v>
      </c>
      <c r="L30" s="328">
        <f>SUMIFS('GL202104'!$H$5:$H$60948,'GL202104'!$E$5:$E$60948,'자금실적 및 계획(원)USD_VND'!$C$30,'GL202104'!$J$5:$J$60948,"VND")</f>
        <v>0</v>
      </c>
      <c r="M30" s="318">
        <f>SUMIFS('GL202104'!$I$5:$I$60944,'GL202104'!$E$5:$E$60944,'자금실적 및 계획(원)USD_VND'!$C30,'GL202104'!$J$5:$J$60944,"VND")</f>
        <v>87030068</v>
      </c>
      <c r="N30" s="328">
        <f>SUMIFS('GL202105'!$H$4:$H$60934,'GL202105'!$E$4:$E$60934,'자금실적 및 계획(원)USD_VND'!$C$30,'GL202105'!$J$4:$J$60934,"VND")</f>
        <v>0</v>
      </c>
      <c r="O30" s="318">
        <f>SUMIFS('GL202105'!$I$4:$I$60930,'GL202105'!$E$4:$E$60930,'자금실적 및 계획(원)USD_VND'!$C30,'GL202105'!$J$4:$J$60930,"VND")</f>
        <v>118966670</v>
      </c>
      <c r="P30" s="328">
        <f>SUMIFS('GL202106'!$H$4:$H$60926,'GL202106'!$E$4:$E$60926,'자금실적 및 계획(원)USD_VND'!$C$30,'GL202106'!$J$4:$J$60926,"VND")</f>
        <v>0</v>
      </c>
      <c r="Q30" s="318">
        <f>SUMIFS('GL202106'!$I$4:$I$60922,'GL202106'!$E$4:$E$60922,'자금실적 및 계획(원)USD_VND'!$C30,'GL202106'!$J$4:$J$60922,"VND")</f>
        <v>154266500</v>
      </c>
      <c r="R30" s="328">
        <f>SUMIFS('GL202107'!$H$4:$H$61015,'GL202107'!$E$4:$E$61015,'자금실적 및 계획(원)USD_VND'!$C$30,'GL202107'!$J$4:$J$61015,"VND")</f>
        <v>0</v>
      </c>
      <c r="S30" s="318">
        <f>SUMIFS('GL202107'!$I$4:$I$61011,'GL202107'!$E$4:$E$61011,'자금실적 및 계획(원)USD_VND'!$C30,'GL202107'!$J$4:$J$61011,"VND")</f>
        <v>79445000</v>
      </c>
      <c r="T30" s="328">
        <f>SUMIFS('GL202108'!$H$4:$H$61076,'GL202108'!$E$4:$E$61076,'자금실적 및 계획(원)USD_VND'!$C$30,'GL202108'!$J$4:$J$61076,"VND")</f>
        <v>0</v>
      </c>
      <c r="U30" s="318">
        <f>SUMIFS('GL202108'!$I$4:$I$61072,'GL202108'!$E$4:$E$61072,'자금실적 및 계획(원)USD_VND'!$C30,'GL202108'!$J$4:$J$61072,"VND")</f>
        <v>70618475</v>
      </c>
      <c r="V30" s="328">
        <f>SUMIFS('GL202109'!$H$4:$H$61062,'GL202109'!$E$4:$E$61062,'자금실적 및 계획(원)USD_VND'!$C$30,'GL202109'!$J$4:$J$61062,"VND")</f>
        <v>0</v>
      </c>
      <c r="W30" s="318">
        <f>SUMIFS('GL202109'!$I$4:$I$61058,'GL202109'!$E$4:$E$61058,'자금실적 및 계획(원)USD_VND'!$C30,'GL202109'!$J$4:$J$61058,"VND")</f>
        <v>91270700</v>
      </c>
      <c r="X30" s="328">
        <f>SUMIFS('GL202110'!$H$4:$H$61057,'GL202110'!$E$4:$E$61057,'자금실적 및 계획(원)USD_VND'!$C$30,'GL202110'!$J$4:$J$61057,"VND")</f>
        <v>0</v>
      </c>
      <c r="Y30" s="318">
        <f>SUMIFS('GL202110'!$I$4:$I$61053,'GL202110'!$E$4:$E$61053,'자금실적 및 계획(원)USD_VND'!$C30,'GL202110'!$J$4:$J$61053,"VND")</f>
        <v>94818798</v>
      </c>
      <c r="Z30" s="328">
        <f>SUMIFS('GL202111'!$H$4:$H$61076,'GL202111'!$E$4:$E$61076,'자금실적 및 계획(원)USD_VND'!$C$30,'GL202111'!$J$4:$J$61076,"VND")</f>
        <v>0</v>
      </c>
      <c r="AA30" s="318">
        <f>SUMIFS('GL202111'!$I$4:$I$61072,'GL202111'!$E$4:$E$61072,'자금실적 및 계획(원)USD_VND'!$C30,'GL202111'!$J$4:$J$61072,"VND")</f>
        <v>75816404</v>
      </c>
      <c r="AB30" s="328">
        <f>SUMIFS(Plan202112!$H$4:$H$61062,Plan202112!$E$4:$E$61062,'자금실적 및 계획(원)USD_VND'!$C$30,Plan202112!$J$4:$J$61062,"VND")</f>
        <v>0</v>
      </c>
      <c r="AC30" s="318">
        <f>SUMIFS(Plan202112!$I$4:$I$61058,Plan202112!$E$4:$E$61058,'자금실적 및 계획(원)USD_VND'!$C30,Plan202112!$J$4:$J$61058,"VND")</f>
        <v>37035188</v>
      </c>
      <c r="AD30" s="437">
        <v>0</v>
      </c>
      <c r="AE30" s="349">
        <v>94818798</v>
      </c>
      <c r="AF30" s="411">
        <f t="shared" si="2"/>
        <v>0</v>
      </c>
      <c r="AG30" s="363">
        <f t="shared" si="1"/>
        <v>0</v>
      </c>
      <c r="AH30" s="368"/>
      <c r="AI30" s="325"/>
      <c r="AJ30" s="18"/>
    </row>
    <row r="31" spans="1:36">
      <c r="A31" s="714"/>
      <c r="B31" s="728"/>
      <c r="C31" s="13" t="s">
        <v>119</v>
      </c>
      <c r="D31" s="13" t="s">
        <v>119</v>
      </c>
      <c r="E31" s="169" t="s">
        <v>202</v>
      </c>
      <c r="F31" s="328">
        <f>SUMIFS('GL202101'!$H$5:$H$60923,'GL202101'!$E$5:$E$60923,'자금실적 및 계획(원)USD_VND'!$C$31,'GL202101'!$J$5:$J$60923,"VND")</f>
        <v>0</v>
      </c>
      <c r="G31" s="318">
        <f>SUMIFS('GL202101'!$I$5:$I$60919,'GL202101'!$E$5:$E$60919,'자금실적 및 계획(원)USD_VND'!$C31,'GL202101'!$J$5:$J$60919,"VND")</f>
        <v>1026035858</v>
      </c>
      <c r="H31" s="328">
        <f>SUMIFS('GL202102'!$H$5:$H$60981,'GL202102'!$E$5:$E$60981,'자금실적 및 계획(원)USD_VND'!$C$31,'GL202102'!$J$5:$J$60981,"VND")</f>
        <v>0</v>
      </c>
      <c r="I31" s="318">
        <f>SUMIFS('GL202102'!$I$5:$I$60977,'GL202102'!$E$5:$E$60977,'자금실적 및 계획(원)USD_VND'!$C31,'GL202102'!$J$5:$J$60977,"VND")</f>
        <v>1343151648</v>
      </c>
      <c r="J31" s="328">
        <f>SUMIFS('GL202103'!$H$5:$H$60948,'GL202103'!$E$5:$E$60948,'자금실적 및 계획(원)USD_VND'!$C$31,'GL202103'!$J$5:$J$60948,"VND")</f>
        <v>0</v>
      </c>
      <c r="K31" s="318">
        <f>SUMIFS('GL202103'!$I$5:$I$60944,'GL202103'!$E$5:$E$60944,'자금실적 및 계획(원)USD_VND'!$C31,'GL202103'!$J$5:$J$60944,"VND")</f>
        <v>1838691297</v>
      </c>
      <c r="L31" s="328">
        <f>SUMIFS('GL202104'!$H$5:$H$60948,'GL202104'!$E$5:$E$60948,'자금실적 및 계획(원)USD_VND'!$C$31,'GL202104'!$J$5:$J$60948,"VND")</f>
        <v>0</v>
      </c>
      <c r="M31" s="318">
        <f>SUMIFS('GL202104'!$I$5:$I$60944,'GL202104'!$E$5:$E$60944,'자금실적 및 계획(원)USD_VND'!$C31,'GL202104'!$J$5:$J$60944,"VND")</f>
        <v>1056395837</v>
      </c>
      <c r="N31" s="328">
        <f>SUMIFS('GL202105'!$H$4:$H$60934,'GL202105'!$E$4:$E$60934,'자금실적 및 계획(원)USD_VND'!$C$31,'GL202105'!$J$4:$J$60934,"VND")</f>
        <v>0</v>
      </c>
      <c r="O31" s="318">
        <f>SUMIFS('GL202105'!$I$4:$I$60930,'GL202105'!$E$4:$E$60930,'자금실적 및 계획(원)USD_VND'!$C31,'GL202105'!$J$4:$J$60930,"VND")</f>
        <v>1834727706</v>
      </c>
      <c r="P31" s="328">
        <f>SUMIFS('GL202106'!$H$4:$H$60926,'GL202106'!$E$4:$E$60926,'자금실적 및 계획(원)USD_VND'!$C$31,'GL202106'!$J$4:$J$60926,"VND")</f>
        <v>0</v>
      </c>
      <c r="Q31" s="318">
        <f>SUMIFS('GL202106'!$I$4:$I$60922,'GL202106'!$E$4:$E$60922,'자금실적 및 계획(원)USD_VND'!$C31,'GL202106'!$J$4:$J$60922,"VND")</f>
        <v>839813843</v>
      </c>
      <c r="R31" s="328">
        <f>SUMIFS('GL202107'!$H$4:$H$61015,'GL202107'!$E$4:$E$61015,'자금실적 및 계획(원)USD_VND'!$C$31,'GL202107'!$J$4:$J$61015,"VND")</f>
        <v>0</v>
      </c>
      <c r="S31" s="318">
        <f>SUMIFS('GL202107'!$I$4:$I$61011,'GL202107'!$E$4:$E$61011,'자금실적 및 계획(원)USD_VND'!$C31,'GL202107'!$J$4:$J$61011,"VND")</f>
        <v>1901051972</v>
      </c>
      <c r="T31" s="328">
        <f>SUMIFS('GL202108'!$H$4:$H$61076,'GL202108'!$E$4:$E$61076,'자금실적 및 계획(원)USD_VND'!$C$31,'GL202108'!$J$4:$J$61076,"VND")</f>
        <v>0</v>
      </c>
      <c r="U31" s="318">
        <f>SUMIFS('GL202108'!$I$4:$I$61072,'GL202108'!$E$4:$E$61072,'자금실적 및 계획(원)USD_VND'!$C31,'GL202108'!$J$4:$J$61072,"VND")</f>
        <v>2224459166</v>
      </c>
      <c r="V31" s="328">
        <f>SUMIFS('GL202109'!$H$4:$H$61062,'GL202109'!$E$4:$E$61062,'자금실적 및 계획(원)USD_VND'!$C$31,'GL202109'!$J$4:$J$61062,"VND")</f>
        <v>0</v>
      </c>
      <c r="W31" s="318">
        <f>SUMIFS('GL202109'!$I$4:$I$61058,'GL202109'!$E$4:$E$61058,'자금실적 및 계획(원)USD_VND'!$C31,'GL202109'!$J$4:$J$61058,"VND")</f>
        <v>797499882</v>
      </c>
      <c r="X31" s="328">
        <f>SUMIFS('GL202110'!$H$4:$H$61057,'GL202110'!$E$4:$E$61057,'자금실적 및 계획(원)USD_VND'!$C$31,'GL202110'!$J$4:$J$61057,"VND")</f>
        <v>0</v>
      </c>
      <c r="Y31" s="318">
        <f>SUMIFS('GL202110'!$I$4:$I$61053,'GL202110'!$E$4:$E$61053,'자금실적 및 계획(원)USD_VND'!$C31,'GL202110'!$J$4:$J$61053,"VND")</f>
        <v>1188895280</v>
      </c>
      <c r="Z31" s="328">
        <f>SUMIFS('GL202111'!$H$4:$H$61076,'GL202111'!$E$4:$E$61076,'자금실적 및 계획(원)USD_VND'!$C$31,'GL202111'!$J$4:$J$61076,"VND")</f>
        <v>0</v>
      </c>
      <c r="AA31" s="318">
        <f>SUMIFS('GL202111'!$I$4:$I$61072,'GL202111'!$E$4:$E$61072,'자금실적 및 계획(원)USD_VND'!$C31,'GL202111'!$J$4:$J$61072,"VND")</f>
        <v>4607271173</v>
      </c>
      <c r="AB31" s="328">
        <f>SUMIFS(Plan202112!$H$4:$H$61062,Plan202112!$E$4:$E$61062,'자금실적 및 계획(원)USD_VND'!$C$31,Plan202112!$J$4:$J$61062,"VND")</f>
        <v>0</v>
      </c>
      <c r="AC31" s="318">
        <f>SUMIFS(Plan202112!$I$4:$I$61058,Plan202112!$E$4:$E$61058,'자금실적 및 계획(원)USD_VND'!$C31,Plan202112!$J$4:$J$61058,"VND")</f>
        <v>826907757</v>
      </c>
      <c r="AD31" s="437">
        <v>0</v>
      </c>
      <c r="AE31" s="349">
        <v>1166109832</v>
      </c>
      <c r="AF31" s="411">
        <f t="shared" si="2"/>
        <v>0</v>
      </c>
      <c r="AG31" s="363">
        <f t="shared" si="1"/>
        <v>22785448</v>
      </c>
      <c r="AH31" s="367"/>
      <c r="AI31" s="325"/>
      <c r="AJ31" s="18"/>
    </row>
    <row r="32" spans="1:36">
      <c r="A32" s="714"/>
      <c r="B32" s="728"/>
      <c r="C32" s="13" t="s">
        <v>121</v>
      </c>
      <c r="D32" s="13" t="s">
        <v>772</v>
      </c>
      <c r="E32" s="169" t="s">
        <v>125</v>
      </c>
      <c r="F32" s="328">
        <f>SUMIFS('GL202101'!$H$5:$H$60923,'GL202101'!$E$5:$E$60923,'자금실적 및 계획(원)USD_VND'!$C$32,'GL202101'!$J$5:$J$60923,"USD")</f>
        <v>0</v>
      </c>
      <c r="G32" s="318">
        <f>SUMIFS('GL202101'!$I$5:$I$60919,'GL202101'!$E$5:$E$60919,'자금실적 및 계획(원)USD_VND'!$C32,'GL202101'!$J$5:$J$60919,"USD")</f>
        <v>0</v>
      </c>
      <c r="H32" s="328">
        <f>SUMIFS('GL202102'!$H$5:$H$60981,'GL202102'!$E$5:$E$60981,'자금실적 및 계획(원)USD_VND'!$C$32,'GL202102'!$J$5:$J$60981,"USD")</f>
        <v>5924.64</v>
      </c>
      <c r="I32" s="318">
        <f>SUMIFS('GL202102'!$I$5:$I$60977,'GL202102'!$E$5:$E$60977,'자금실적 및 계획(원)USD_VND'!$C32,'GL202102'!$J$5:$J$60977,"USD")</f>
        <v>136156442</v>
      </c>
      <c r="J32" s="328">
        <f>SUMIFS('GL202103'!$H$5:$H$60948,'GL202103'!$E$5:$E$60948,'자금실적 및 계획(원)USD_VND'!$C$32,'GL202103'!$J$5:$J$60948,"USD")</f>
        <v>11048.57</v>
      </c>
      <c r="K32" s="318">
        <f>SUMIFS('GL202103'!$I$5:$I$60944,'GL202103'!$E$5:$E$60944,'자금실적 및 계획(원)USD_VND'!$C32,'GL202103'!$J$5:$J$60944,"USD")</f>
        <v>253381918</v>
      </c>
      <c r="L32" s="328">
        <f>SUMIFS('GL202104'!$H$5:$H$60948,'GL202104'!$E$5:$E$60948,'자금실적 및 계획(원)USD_VND'!$C$32,'GL202104'!$J$5:$J$60948,"USD")</f>
        <v>0</v>
      </c>
      <c r="M32" s="318">
        <f>SUMIFS('GL202104'!$I$5:$I$60944,'GL202104'!$E$5:$E$60944,'자금실적 및 계획(원)USD_VND'!$C32,'GL202104'!$J$5:$J$60944,"USD")</f>
        <v>0</v>
      </c>
      <c r="N32" s="328">
        <f>SUMIFS('GL202105'!$H$4:$H$60934,'GL202105'!$E$4:$E$60934,'자금실적 및 계획(원)USD_VND'!$C$32,'GL202105'!$J$4:$J$60934,"USD")</f>
        <v>11244.869999999999</v>
      </c>
      <c r="O32" s="318">
        <f>SUMIFS('GL202105'!$I$4:$I$60930,'GL202105'!$E$4:$E$60930,'자금실적 및 계획(원)USD_VND'!$C32,'GL202105'!$J$4:$J$60930,"USD")</f>
        <v>258032156</v>
      </c>
      <c r="P32" s="328">
        <f>SUMIFS('GL202106'!$H$4:$H$60926,'GL202106'!$E$4:$E$60926,'자금실적 및 계획(원)USD_VND'!$C$32,'GL202106'!$J$4:$J$60926,"USD")</f>
        <v>5420.96</v>
      </c>
      <c r="Q32" s="318">
        <f>SUMIFS('GL202106'!$I$4:$I$60922,'GL202106'!$E$4:$E$60922,'자금실적 및 계획(원)USD_VND'!$C32,'GL202106'!$J$4:$J$60922,"USD")</f>
        <v>124130851</v>
      </c>
      <c r="R32" s="328">
        <f>SUMIFS('GL202107'!$H$4:$H$61015,'GL202107'!$E$4:$E$61015,'자금실적 및 계획(원)USD_VND'!$C$32,'GL202107'!$J$4:$J$61015,"USD")</f>
        <v>0</v>
      </c>
      <c r="S32" s="318">
        <f>SUMIFS('GL202107'!$I$4:$I$61011,'GL202107'!$E$4:$E$61011,'자금실적 및 계획(원)USD_VND'!$C32,'GL202107'!$J$4:$J$61011,"USD")</f>
        <v>0</v>
      </c>
      <c r="T32" s="328">
        <f>SUMIFS('GL202108'!$H$4:$H$61076,'GL202108'!$E$4:$E$61076,'자금실적 및 계획(원)USD_VND'!$C$32,'GL202108'!$J$4:$J$61076,"USD")</f>
        <v>11175.95</v>
      </c>
      <c r="U32" s="318">
        <f>SUMIFS('GL202108'!$I$4:$I$61072,'GL202108'!$E$4:$E$61072,'자금실적 및 계획(원)USD_VND'!$C32,'GL202108'!$J$4:$J$61072,"USD")</f>
        <v>254900072</v>
      </c>
      <c r="V32" s="328">
        <f>SUMIFS('GL202109'!$H$4:$H$61062,'GL202109'!$E$4:$E$61062,'자금실적 및 계획(원)USD_VND'!$C$32,'GL202109'!$J$4:$J$61062,"USD")</f>
        <v>5329.73</v>
      </c>
      <c r="W32" s="318">
        <f>SUMIFS('GL202109'!$I$4:$I$61058,'GL202109'!$E$4:$E$61058,'자금실적 및 계획(원)USD_VND'!$C32,'GL202109'!$J$4:$J$61058,"USD")</f>
        <v>120875926</v>
      </c>
      <c r="X32" s="328">
        <f>SUMIFS('GL202110'!$H$4:$H$61057,'GL202110'!$E$4:$E$61057,'자금실적 및 계획(원)USD_VND'!$C$32,'GL202110'!$J$4:$J$61057,"USD")</f>
        <v>0</v>
      </c>
      <c r="Y32" s="318">
        <f>SUMIFS('GL202110'!$I$4:$I$61053,'GL202110'!$E$4:$E$61053,'자금실적 및 계획(원)USD_VND'!$C32,'GL202110'!$J$4:$J$61053,"USD")</f>
        <v>0</v>
      </c>
      <c r="Z32" s="328">
        <f>SUMIFS('GL202111'!$H$4:$H$61076,'GL202111'!$E$4:$E$61076,'자금실적 및 계획(원)USD_VND'!$C$32,'GL202111'!$J$4:$J$61076,"USD")</f>
        <v>10697.71</v>
      </c>
      <c r="AA32" s="318">
        <f>SUMIFS('GL202111'!$I$4:$I$61072,'GL202111'!$E$4:$E$61072,'자금실적 및 계획(원)USD_VND'!$C32,'GL202111'!$J$4:$J$61072,"USD")</f>
        <v>241694805</v>
      </c>
      <c r="AB32" s="328">
        <f>SUMIFS(Plan202112!$H$4:$H$61062,Plan202112!$E$4:$E$61062,'자금실적 및 계획(원)USD_VND'!$C$32,Plan202112!$J$4:$J$61062,"USD")</f>
        <v>5329.73</v>
      </c>
      <c r="AC32" s="318">
        <f>SUMIFS(Plan202112!$I$4:$I$61058,Plan202112!$E$4:$E$61058,'자금실적 및 계획(원)USD_VND'!$C32,Plan202112!$J$4:$J$61058,"USD")</f>
        <v>120723347</v>
      </c>
      <c r="AD32" s="437">
        <v>5329.73</v>
      </c>
      <c r="AE32" s="349">
        <v>120875926</v>
      </c>
      <c r="AF32" s="411">
        <f t="shared" si="2"/>
        <v>-5329.73</v>
      </c>
      <c r="AG32" s="363">
        <f t="shared" si="1"/>
        <v>-120875926</v>
      </c>
      <c r="AH32" s="477"/>
      <c r="AI32" s="325"/>
      <c r="AJ32" s="18"/>
    </row>
    <row r="33" spans="1:37">
      <c r="A33" s="714"/>
      <c r="B33" s="728"/>
      <c r="C33" s="13" t="s">
        <v>160</v>
      </c>
      <c r="D33" s="13" t="s">
        <v>773</v>
      </c>
      <c r="E33" s="178" t="s">
        <v>159</v>
      </c>
      <c r="F33" s="328">
        <f>SUMIFS('GL202101'!$H$5:$H$60923,'GL202101'!$E$5:$E$60923,'자금실적 및 계획(원)USD_VND'!$C$33,'GL202101'!$J$5:$J$60923,"USD")</f>
        <v>900000</v>
      </c>
      <c r="G33" s="318">
        <f>SUMIFS('GL202101'!$I$5:$I$60919,'GL202101'!$E$5:$E$60919,'자금실적 및 계획(원)USD_VND'!$C$33)</f>
        <v>20689929457</v>
      </c>
      <c r="H33" s="328">
        <f>SUMIFS('GL202102'!$H$5:$H$60981,'GL202102'!$E$5:$E$60981,'자금실적 및 계획(원)USD_VND'!$C$33,'GL202102'!$J$5:$J$60981,"USD")</f>
        <v>1900000</v>
      </c>
      <c r="I33" s="318">
        <f>SUMIFS('GL202102'!$I$5:$I$60977,'GL202102'!$E$5:$E$60977,'자금실적 및 계획(원)USD_VND'!$C$33)</f>
        <v>43664634388</v>
      </c>
      <c r="J33" s="328">
        <f>SUMIFS('GL202103'!$H$5:$H$60948,'GL202103'!$E$5:$E$60948,'자금실적 및 계획(원)USD_VND'!$C$33,'GL202103'!$J$5:$J$60948,"USD")</f>
        <v>1350000</v>
      </c>
      <c r="K33" s="318">
        <f>SUMIFS('GL202103'!$I$5:$I$60944,'GL202103'!$E$5:$E$60944,'자금실적 및 계획(원)USD_VND'!$C$33)</f>
        <v>30960168473</v>
      </c>
      <c r="L33" s="328">
        <f>SUMIFS('GL202104'!$H$5:$H$60948,'GL202104'!$E$5:$E$60948,'자금실적 및 계획(원)USD_VND'!$C$33,'GL202104'!$J$5:$J$60948,"USD")</f>
        <v>1150000</v>
      </c>
      <c r="M33" s="318">
        <f>SUMIFS('GL202104'!$I$5:$I$60944,'GL202104'!$E$5:$E$60944,'자금실적 및 계획(원)USD_VND'!$C$33)</f>
        <v>26404296458</v>
      </c>
      <c r="N33" s="328">
        <f>SUMIFS('GL202105'!$H$4:$H$60934,'GL202105'!$E$4:$E$60934,'자금실적 및 계획(원)USD_VND'!$C$33,'GL202105'!$J$4:$J$60934,"USD")</f>
        <v>1100000</v>
      </c>
      <c r="O33" s="318">
        <f>SUMIFS('GL202105'!$I$4:$I$60930,'GL202105'!$E$4:$E$60930,'자금실적 및 계획(원)USD_VND'!$C$33)</f>
        <v>25241320814</v>
      </c>
      <c r="P33" s="328">
        <f>SUMIFS('GL202106'!$H$4:$H$60926,'GL202106'!$E$4:$E$60926,'자금실적 및 계획(원)USD_VND'!$C$33,'GL202106'!$J$4:$J$60926,"USD")</f>
        <v>1150000</v>
      </c>
      <c r="Q33" s="318">
        <f>SUMIFS('GL202106'!$I$4:$I$60922,'GL202106'!$E$4:$E$60922,'자금실적 및 계획(원)USD_VND'!$C$33)</f>
        <v>26333062614</v>
      </c>
      <c r="R33" s="328">
        <f>SUMIFS('GL202107'!$H$4:$H$61015,'GL202107'!$E$4:$E$61015,'자금실적 및 계획(원)USD_VND'!$C$33,'GL202107'!$J$4:$J$61015,"USD")</f>
        <v>1700000</v>
      </c>
      <c r="S33" s="318">
        <f>SUMIFS('GL202107'!$I$4:$I$61011,'GL202107'!$E$4:$E$61011,'자금실적 및 계획(원)USD_VND'!$C$33)</f>
        <v>38915148743</v>
      </c>
      <c r="T33" s="328">
        <f>SUMIFS('GL202108'!$H$4:$H$61076,'GL202108'!$E$4:$E$61076,'자금실적 및 계획(원)USD_VND'!$C$33,'GL202108'!$J$4:$J$61076,"USD")</f>
        <v>1100000</v>
      </c>
      <c r="U33" s="318">
        <f>SUMIFS('GL202108'!$I$4:$I$61072,'GL202108'!$E$4:$E$61072,'자금실적 및 계획(원)USD_VND'!$C$33)</f>
        <v>25088701995</v>
      </c>
      <c r="V33" s="328">
        <f>SUMIFS('GL202109'!$H$4:$H$61062,'GL202109'!$E$4:$E$61062,'자금실적 및 계획(원)USD_VND'!$C$33,'GL202109'!$J$4:$J$61062,"USD")</f>
        <v>550000</v>
      </c>
      <c r="W33" s="318">
        <f>SUMIFS('GL202109'!$I$4:$I$61058,'GL202109'!$E$4:$E$61058,'자금실적 및 계획(원)USD_VND'!$C$33)</f>
        <v>12473757466</v>
      </c>
      <c r="X33" s="328">
        <f>SUMIFS('GL202110'!$H$4:$H$61057,'GL202110'!$E$4:$E$61057,'자금실적 및 계획(원)USD_VND'!$C$33,'GL202110'!$J$4:$J$61057,"USD")</f>
        <v>250000</v>
      </c>
      <c r="Y33" s="318">
        <f>SUMIFS('GL202110'!$I$4:$I$61053,'GL202110'!$E$4:$E$61053,'자금실적 및 계획(원)USD_VND'!$C$33)</f>
        <v>5662732784</v>
      </c>
      <c r="Z33" s="328">
        <f>SUMIFS('GL202111'!$H$4:$H$61076,'GL202111'!$E$4:$E$61076,'자금실적 및 계획(원)USD_VND'!$C$33,'GL202111'!$J$4:$J$61076,"USD")</f>
        <v>650000</v>
      </c>
      <c r="AA33" s="318">
        <f>SUMIFS('GL202111'!$I$4:$I$61072,'GL202111'!$E$4:$E$61072,'자금실적 및 계획(원)USD_VND'!$C$33)</f>
        <v>14685537682</v>
      </c>
      <c r="AB33" s="328">
        <f>SUMIFS(Plan202112!$H$4:$H$61062,Plan202112!$E$4:$E$61062,'자금실적 및 계획(원)USD_VND'!$C$33,Plan202112!$J$4:$J$61062,"USD")</f>
        <v>650000</v>
      </c>
      <c r="AC33" s="318">
        <f>SUMIFS(Plan202112!$I$4:$I$61058,Plan202112!$E$4:$E$61058,'자금실적 및 계획(원)USD_VND'!$C$33)</f>
        <v>14723105237</v>
      </c>
      <c r="AD33" s="437">
        <v>200000</v>
      </c>
      <c r="AE33" s="349">
        <v>4535911806</v>
      </c>
      <c r="AF33" s="411">
        <f t="shared" si="2"/>
        <v>50000</v>
      </c>
      <c r="AG33" s="363">
        <f t="shared" si="1"/>
        <v>1126820978</v>
      </c>
      <c r="AH33" s="369"/>
      <c r="AI33" s="325"/>
      <c r="AJ33" s="18"/>
    </row>
    <row r="34" spans="1:37">
      <c r="A34" s="714"/>
      <c r="B34" s="728"/>
      <c r="C34" s="13" t="s">
        <v>116</v>
      </c>
      <c r="D34" s="13" t="s">
        <v>772</v>
      </c>
      <c r="E34" s="162" t="s">
        <v>171</v>
      </c>
      <c r="F34" s="328">
        <f>SUMIFS('GL202101'!$H$5:$H$60922,'GL202101'!$E$5:$E$60922,'자금실적 및 계획(원)USD_VND'!$C$34,'GL202101'!$J$5:$J$60922,"USD")</f>
        <v>3214.9</v>
      </c>
      <c r="G34" s="318">
        <f>SUMIFS('GL202101'!$I$5:$I$60919,'GL202101'!$E$5:$E$60919,'자금실적 및 계획(원)USD_VND'!$C34,'GL202101'!$J$5:$J$60919,"USD")</f>
        <v>73906727</v>
      </c>
      <c r="H34" s="328">
        <f>SUMIFS('GL202102'!$H$5:$H$60980,'GL202102'!$E$5:$E$60980,'자금실적 및 계획(원)USD_VND'!$C$34,'GL202102'!$J$5:$J$60980,"USD")</f>
        <v>4584.2720000000008</v>
      </c>
      <c r="I34" s="318">
        <f>SUMIFS('GL202102'!$I$5:$I$60977,'GL202102'!$E$5:$E$60977,'자금실적 및 계획(원)USD_VND'!$C34,'GL202102'!$J$5:$J$60977,"USD")</f>
        <v>105352930</v>
      </c>
      <c r="J34" s="328">
        <f>SUMIFS('GL202103'!$H$5:$H$60947,'GL202103'!$E$5:$E$60947,'자금실적 및 계획(원)USD_VND'!$C$34,'GL202103'!$J$5:$J$60947,"USD")</f>
        <v>2292.77</v>
      </c>
      <c r="K34" s="318">
        <f>SUMIFS('GL202103'!$I$5:$I$60944,'GL202103'!$E$5:$E$60944,'자금실적 및 계획(원)USD_VND'!$C34,'GL202103'!$J$5:$J$60944,"USD")</f>
        <v>52581145</v>
      </c>
      <c r="L34" s="328">
        <f>SUMIFS('GL202104'!$H$5:$H$60947,'GL202104'!$E$5:$E$60947,'자금실적 및 계획(원)USD_VND'!$C$34,'GL202104'!$J$5:$J$60947,"USD")</f>
        <v>35917.129999999997</v>
      </c>
      <c r="M34" s="318">
        <f>SUMIFS('GL202104'!$I$5:$I$60944,'GL202104'!$E$5:$E$60944,'자금실적 및 계획(원)USD_VND'!$C34,'GL202104'!$J$5:$J$60944,"USD")</f>
        <v>824666564</v>
      </c>
      <c r="N34" s="328">
        <f>SUMIFS('GL202105'!$H$4:$H$60933,'GL202105'!$E$4:$E$60933,'자금실적 및 계획(원)USD_VND'!$C$34,'GL202105'!$J$4:$J$60933,"USD")</f>
        <v>2094.9</v>
      </c>
      <c r="O34" s="318">
        <f>SUMIFS('GL202105'!$I$4:$I$60930,'GL202105'!$E$4:$E$60930,'자금실적 및 계획(원)USD_VND'!$C34,'GL202105'!$J$4:$J$60930,"USD")</f>
        <v>48070950</v>
      </c>
      <c r="P34" s="328">
        <f>SUMIFS('GL202106'!$H$4:$H$60925,'GL202106'!$E$4:$E$60925,'자금실적 및 계획(원)USD_VND'!$C$34,'GL202106'!$J$4:$J$60925,"USD")</f>
        <v>1948.78</v>
      </c>
      <c r="Q34" s="318">
        <f>SUMIFS('GL202106'!$I$4:$I$60922,'GL202106'!$E$4:$E$60922,'자금실적 및 계획(원)USD_VND'!$C34,'GL202106'!$J$4:$J$60922,"USD")</f>
        <v>44623780</v>
      </c>
      <c r="R34" s="328">
        <f>SUMIFS('GL202107'!$H$4:$H$61014,'GL202107'!$E$4:$E$61014,'자금실적 및 계획(원)USD_VND'!$C$34,'GL202107'!$J$4:$J$61014,"USD")</f>
        <v>1891.3900000000003</v>
      </c>
      <c r="S34" s="318">
        <f>SUMIFS('GL202107'!$I$4:$I$61011,'GL202107'!$E$4:$E$61011,'자금실적 및 계획(원)USD_VND'!$C34,'GL202107'!$J$4:$J$61011,"USD")</f>
        <v>43296305</v>
      </c>
      <c r="T34" s="328">
        <f>SUMIFS('GL202108'!$H$4:$H$61075,'GL202108'!$E$4:$E$61075,'자금실적 및 계획(원)USD_VND'!$C$34,'GL202108'!$J$4:$J$61075,"USD")</f>
        <v>10810.29</v>
      </c>
      <c r="U34" s="318">
        <f>SUMIFS('GL202108'!$I$4:$I$61072,'GL202108'!$E$4:$E$61072,'자금실적 및 계획(원)USD_VND'!$C34,'GL202108'!$J$4:$J$61072,"USD")</f>
        <v>127804961</v>
      </c>
      <c r="V34" s="328">
        <f>SUMIFS('GL202109'!$H$4:$H$61061,'GL202109'!$E$4:$E$61061,'자금실적 및 계획(원)USD_VND'!$C$34,'GL202109'!$J$4:$J$61061,"USD")</f>
        <v>1920.6399999999999</v>
      </c>
      <c r="W34" s="318">
        <f>SUMIFS('GL202109'!$I$4:$I$61058,'GL202109'!$E$4:$E$61058,'자금실적 및 계획(원)USD_VND'!$C34,'GL202109'!$J$4:$J$61058,"USD")</f>
        <v>43559268</v>
      </c>
      <c r="X34" s="328">
        <f>SUMIFS('GL202110'!$H$4:$H$61056,'GL202110'!$E$4:$E$61056,'자금실적 및 계획(원)USD_VND'!$C$34,'GL202110'!$J$4:$J$61056,"USD")</f>
        <v>12785.58</v>
      </c>
      <c r="Y34" s="318">
        <f>SUMIFS('GL202110'!$I$4:$I$61053,'GL202110'!$E$4:$E$61053,'자금실적 및 계획(원)USD_VND'!$C34,'GL202110'!$J$4:$J$61053,"USD")</f>
        <v>289605293</v>
      </c>
      <c r="Z34" s="328">
        <f>SUMIFS('GL202111'!$H$4:$H$61075,'GL202111'!$E$4:$E$61075,'자금실적 및 계획(원)USD_VND'!$C$34,'GL202111'!$J$4:$J$61075,"USD")</f>
        <v>1884.9699999999998</v>
      </c>
      <c r="AA34" s="318">
        <f>SUMIFS('GL202111'!$I$4:$I$61072,'GL202111'!$E$4:$E$61072,'자금실적 및 계획(원)USD_VND'!$C34,'GL202111'!$J$4:$J$61072,"USD")</f>
        <v>42587382</v>
      </c>
      <c r="AB34" s="328">
        <f>SUMIFS(Plan202112!$H$4:$H$61061,Plan202112!$E$4:$E$61061,'자금실적 및 계획(원)USD_VND'!$C$34,Plan202112!$J$4:$J$61061,"USD")</f>
        <v>2115.94</v>
      </c>
      <c r="AC34" s="318">
        <f>SUMIFS(Plan202112!$I$4:$I$61058,Plan202112!$E$4:$E$61058,'자금실적 및 계획(원)USD_VND'!$C34,Plan202112!$J$4:$J$61058,"USD")</f>
        <v>3663788</v>
      </c>
      <c r="AD34" s="437">
        <v>1916.14</v>
      </c>
      <c r="AE34" s="349">
        <v>43457211</v>
      </c>
      <c r="AF34" s="411">
        <f t="shared" si="2"/>
        <v>10869.44</v>
      </c>
      <c r="AG34" s="363">
        <f t="shared" si="1"/>
        <v>246148082</v>
      </c>
      <c r="AH34" s="368"/>
      <c r="AI34" s="325"/>
      <c r="AJ34" s="184"/>
      <c r="AK34" s="255"/>
    </row>
    <row r="35" spans="1:37">
      <c r="A35" s="714"/>
      <c r="B35" s="729"/>
      <c r="C35" s="14" t="s">
        <v>116</v>
      </c>
      <c r="D35" s="14" t="s">
        <v>772</v>
      </c>
      <c r="E35" s="167" t="s">
        <v>172</v>
      </c>
      <c r="F35" s="329">
        <f>SUMIFS('GL202101'!$H$5:$H$60587,'GL202101'!$E$5:$E$60587,'자금실적 및 계획(원)USD_VND'!$C$35,'GL202101'!$J$5:$J$60587,"VND")</f>
        <v>0</v>
      </c>
      <c r="G35" s="319">
        <f>SUMIFS('GL202101'!$I$5:$I$60919,'GL202101'!$E$5:$E$60919,'자금실적 및 계획(원)USD_VND'!$C35,'GL202101'!$J$5:$J$60919,"VND")</f>
        <v>9496930807</v>
      </c>
      <c r="H35" s="329">
        <f>SUMIFS('GL202102'!$H$5:$H$60645,'GL202102'!$E$5:$E$60645,'자금실적 및 계획(원)USD_VND'!$C$35,'GL202102'!$J$5:$J$60645,"VND")</f>
        <v>0</v>
      </c>
      <c r="I35" s="319">
        <f>SUMIFS('GL202102'!$I$5:$I$60977,'GL202102'!$E$5:$E$60977,'자금실적 및 계획(원)USD_VND'!$C35,'GL202102'!$J$5:$J$60977,"VND")</f>
        <v>23546616222</v>
      </c>
      <c r="J35" s="329">
        <f>SUMIFS('GL202103'!$H$5:$H$60612,'GL202103'!$E$5:$E$60612,'자금실적 및 계획(원)USD_VND'!$C$35,'GL202103'!$J$5:$J$60612,"VND")</f>
        <v>0</v>
      </c>
      <c r="K35" s="319">
        <f>SUMIFS('GL202103'!$I$5:$I$60944,'GL202103'!$E$5:$E$60944,'자금실적 및 계획(원)USD_VND'!$C35,'GL202103'!$J$5:$J$60944,"VND")</f>
        <v>14665390872</v>
      </c>
      <c r="L35" s="329">
        <f>SUMIFS('GL202104'!$H$5:$H$60612,'GL202104'!$E$5:$E$60612,'자금실적 및 계획(원)USD_VND'!$C$35,'GL202104'!$J$5:$J$60612,"VND")</f>
        <v>0</v>
      </c>
      <c r="M35" s="319">
        <f>SUMIFS('GL202104'!$I$5:$I$60944,'GL202104'!$E$5:$E$60944,'자금실적 및 계획(원)USD_VND'!$C35,'GL202104'!$J$5:$J$60944,"VND")</f>
        <v>11701687989</v>
      </c>
      <c r="N35" s="329">
        <f>SUMIFS('GL202105'!$H$4:$H$60598,'GL202105'!$E$4:$E$60598,'자금실적 및 계획(원)USD_VND'!$C$35,'GL202105'!$J$4:$J$60598,"VND")</f>
        <v>0</v>
      </c>
      <c r="O35" s="319">
        <f>SUMIFS('GL202105'!$I$4:$I$60930,'GL202105'!$E$4:$E$60930,'자금실적 및 계획(원)USD_VND'!$C35,'GL202105'!$J$4:$J$60930,"VND")</f>
        <v>9690200935</v>
      </c>
      <c r="P35" s="329">
        <f>SUMIFS('GL202106'!$H$4:$H$60590,'GL202106'!$E$4:$E$60590,'자금실적 및 계획(원)USD_VND'!$C$35,'GL202106'!$J$4:$J$60590,"VND")</f>
        <v>0</v>
      </c>
      <c r="Q35" s="319">
        <f>SUMIFS('GL202106'!$I$4:$I$60922,'GL202106'!$E$4:$E$60922,'자금실적 및 계획(원)USD_VND'!$C35,'GL202106'!$J$4:$J$60922,"VND")</f>
        <v>11655760256</v>
      </c>
      <c r="R35" s="329">
        <f>SUMIFS('GL202107'!$H$4:$H$60679,'GL202107'!$E$4:$E$60679,'자금실적 및 계획(원)USD_VND'!$C$35,'GL202107'!$J$4:$J$60679,"VND")</f>
        <v>0</v>
      </c>
      <c r="S35" s="319">
        <f>SUMIFS('GL202107'!$I$4:$I$61011,'GL202107'!$E$4:$E$61011,'자금실적 및 계획(원)USD_VND'!$C35,'GL202107'!$J$4:$J$61011,"VND")</f>
        <v>15269643598</v>
      </c>
      <c r="T35" s="329">
        <f>SUMIFS('GL202108'!$H$4:$H$60740,'GL202108'!$E$4:$E$60740,'자금실적 및 계획(원)USD_VND'!$C$35,'GL202108'!$J$4:$J$60740,"VND")</f>
        <v>0</v>
      </c>
      <c r="U35" s="319">
        <f>SUMIFS('GL202108'!$I$4:$I$61072,'GL202108'!$E$4:$E$61072,'자금실적 및 계획(원)USD_VND'!$C35,'GL202108'!$J$4:$J$61072,"VND")</f>
        <v>10614420281</v>
      </c>
      <c r="V35" s="329">
        <f>SUMIFS('GL202109'!$H$4:$H$60726,'GL202109'!$E$4:$E$60726,'자금실적 및 계획(원)USD_VND'!$C$35,'GL202109'!$J$4:$J$60726,"VND")</f>
        <v>0</v>
      </c>
      <c r="W35" s="319">
        <f>SUMIFS('GL202109'!$I$4:$I$61058,'GL202109'!$E$4:$E$61058,'자금실적 및 계획(원)USD_VND'!$C35,'GL202109'!$J$4:$J$61058,"VND")</f>
        <v>13449197699</v>
      </c>
      <c r="X35" s="329">
        <f>SUMIFS('GL202110'!$H$4:$H$60721,'GL202110'!$E$4:$E$60721,'자금실적 및 계획(원)USD_VND'!$C$35,'GL202110'!$J$4:$J$60721,"VND")</f>
        <v>0</v>
      </c>
      <c r="Y35" s="319">
        <f>SUMIFS('GL202110'!$I$4:$I$61053,'GL202110'!$E$4:$E$61053,'자금실적 및 계획(원)USD_VND'!$C35,'GL202110'!$J$4:$J$61053,"VND")</f>
        <v>12040930968</v>
      </c>
      <c r="Z35" s="329">
        <f>SUMIFS('GL202111'!$H$4:$H$60740,'GL202111'!$E$4:$E$60740,'자금실적 및 계획(원)USD_VND'!$C$35,'GL202111'!$J$4:$J$60740,"VND")</f>
        <v>0</v>
      </c>
      <c r="AA35" s="319">
        <f>SUMIFS('GL202111'!$I$4:$I$61072,'GL202111'!$E$4:$E$61072,'자금실적 및 계획(원)USD_VND'!$C35,'GL202111'!$J$4:$J$61072,"VND")</f>
        <v>9589804046</v>
      </c>
      <c r="AB35" s="329">
        <f>SUMIFS(Plan202112!$H$4:$H$60726,Plan202112!$E$4:$E$60726,'자금실적 및 계획(원)USD_VND'!$C$35,Plan202112!$J$4:$J$60726,"VND")</f>
        <v>0</v>
      </c>
      <c r="AC35" s="319">
        <f>SUMIFS(Plan202112!$I$4:$I$61058,Plan202112!$E$4:$E$61058,'자금실적 및 계획(원)USD_VND'!$C35,Plan202112!$J$4:$J$61058,"VND")</f>
        <v>10044663817</v>
      </c>
      <c r="AD35" s="439">
        <v>0</v>
      </c>
      <c r="AE35" s="350">
        <v>11769272273</v>
      </c>
      <c r="AF35" s="412">
        <f t="shared" si="2"/>
        <v>0</v>
      </c>
      <c r="AG35" s="364">
        <f t="shared" si="1"/>
        <v>271658695</v>
      </c>
      <c r="AH35" s="367"/>
      <c r="AI35" s="325"/>
    </row>
    <row r="36" spans="1:37">
      <c r="A36" s="715"/>
      <c r="B36" s="716" t="s">
        <v>6</v>
      </c>
      <c r="C36" s="717"/>
      <c r="D36" s="543"/>
      <c r="E36" s="168"/>
      <c r="F36" s="415">
        <f>SUM(F21:F35)</f>
        <v>6940956.4500000002</v>
      </c>
      <c r="G36" s="331">
        <f t="shared" ref="G36" si="15">SUM(G21:G35)</f>
        <v>183448784841.44998</v>
      </c>
      <c r="H36" s="415">
        <f t="shared" ref="H36:M36" si="16">SUM(H21:H35)</f>
        <v>23913420.050000001</v>
      </c>
      <c r="I36" s="331">
        <f t="shared" si="16"/>
        <v>591683848098.45007</v>
      </c>
      <c r="J36" s="415">
        <f t="shared" si="16"/>
        <v>12947482.84</v>
      </c>
      <c r="K36" s="331">
        <f t="shared" si="16"/>
        <v>329376251860</v>
      </c>
      <c r="L36" s="415">
        <f>SUM(L21:L35)</f>
        <v>9618839.3300000001</v>
      </c>
      <c r="M36" s="331">
        <f t="shared" si="16"/>
        <v>246908362302.89999</v>
      </c>
      <c r="N36" s="637">
        <f>SUM(N21:N35)</f>
        <v>13692619.060000001</v>
      </c>
      <c r="O36" s="638">
        <f t="shared" ref="O36:Q36" si="17">SUM(O21:O35)</f>
        <v>339995610884.54974</v>
      </c>
      <c r="P36" s="637">
        <f>SUM(P21:P35)</f>
        <v>11794698.550000001</v>
      </c>
      <c r="Q36" s="638">
        <f t="shared" si="17"/>
        <v>295707017749.85004</v>
      </c>
      <c r="R36" s="637">
        <f>SUM(R21:R35)</f>
        <v>15328519.979999997</v>
      </c>
      <c r="S36" s="638">
        <f t="shared" ref="S36:U36" si="18">SUM(S21:S35)</f>
        <v>388273678280</v>
      </c>
      <c r="T36" s="637">
        <f>SUM(T21:T35)</f>
        <v>13301494.569999997</v>
      </c>
      <c r="U36" s="638">
        <f t="shared" si="18"/>
        <v>327521329709.60022</v>
      </c>
      <c r="V36" s="637">
        <f>SUM(V21:V35)</f>
        <v>14249963.460000001</v>
      </c>
      <c r="W36" s="638">
        <f t="shared" ref="W36:Y36" si="19">SUM(W21:W35)</f>
        <v>349327321934</v>
      </c>
      <c r="X36" s="415">
        <f>SUM(X21:X35)</f>
        <v>13651486.99</v>
      </c>
      <c r="Y36" s="331">
        <f t="shared" si="19"/>
        <v>335739474851</v>
      </c>
      <c r="Z36" s="415">
        <f>SUM(Z21:Z35)</f>
        <v>14455802.060000001</v>
      </c>
      <c r="AA36" s="331">
        <f t="shared" ref="AA36:AC36" si="20">SUM(AA21:AA35)</f>
        <v>354892280375.84979</v>
      </c>
      <c r="AB36" s="415">
        <f>SUM(AB21:AB35)</f>
        <v>10371483.707106913</v>
      </c>
      <c r="AC36" s="331">
        <f t="shared" si="20"/>
        <v>257633587466.64978</v>
      </c>
      <c r="AD36" s="436">
        <v>8912574.059951745</v>
      </c>
      <c r="AE36" s="440">
        <v>228152920744</v>
      </c>
      <c r="AF36" s="355">
        <f t="shared" si="2"/>
        <v>4738912.9300482552</v>
      </c>
      <c r="AG36" s="356">
        <f>+HB202102-AE36</f>
        <v>-228152920744</v>
      </c>
      <c r="AH36" s="339"/>
      <c r="AI36" s="325"/>
      <c r="AJ36" s="184"/>
      <c r="AK36" s="184"/>
    </row>
    <row r="37" spans="1:37">
      <c r="A37" s="735" t="s">
        <v>100</v>
      </c>
      <c r="B37" s="735"/>
      <c r="C37" s="735"/>
      <c r="D37" s="546"/>
      <c r="E37" s="170" t="s">
        <v>98</v>
      </c>
      <c r="F37" s="332"/>
      <c r="G37" s="200"/>
      <c r="H37" s="332"/>
      <c r="I37" s="200"/>
      <c r="J37" s="332"/>
      <c r="K37" s="200"/>
      <c r="L37" s="332"/>
      <c r="M37" s="200"/>
      <c r="N37" s="332"/>
      <c r="O37" s="200"/>
      <c r="P37" s="651"/>
      <c r="Q37" s="652"/>
      <c r="R37" s="332"/>
      <c r="S37" s="200"/>
      <c r="T37" s="651"/>
      <c r="U37" s="652"/>
      <c r="V37" s="332"/>
      <c r="W37" s="200"/>
      <c r="X37" s="332"/>
      <c r="Y37" s="200"/>
      <c r="Z37" s="332"/>
      <c r="AA37" s="200"/>
      <c r="AB37" s="332"/>
      <c r="AC37" s="200"/>
      <c r="AD37" s="441"/>
      <c r="AE37" s="442"/>
      <c r="AF37" s="410">
        <f t="shared" si="2"/>
        <v>0</v>
      </c>
      <c r="AG37" s="602">
        <f t="shared" ref="AG37:AG44" si="21">+Y37-AE37</f>
        <v>0</v>
      </c>
      <c r="AH37" s="340"/>
      <c r="AI37" s="325"/>
    </row>
    <row r="38" spans="1:37">
      <c r="A38" s="211"/>
      <c r="B38" s="212"/>
      <c r="C38" s="213" t="s">
        <v>168</v>
      </c>
      <c r="D38" s="213" t="s">
        <v>77</v>
      </c>
      <c r="E38" s="171" t="s">
        <v>99</v>
      </c>
      <c r="F38" s="333">
        <v>0</v>
      </c>
      <c r="G38" s="202">
        <v>0</v>
      </c>
      <c r="H38" s="333">
        <f>+SUMIFS('GL202102'!$H$1:$H$6550,'GL202102'!$E$1:$E$6550,$C38,'GL202102'!$J$1:$J$6550,"USD")</f>
        <v>0</v>
      </c>
      <c r="I38" s="202">
        <f>SUMIFS('GL202102'!$I$5:$I$60254,'GL202102'!$E$5:$E$60254,$C$38)</f>
        <v>0</v>
      </c>
      <c r="J38" s="333">
        <f>+SUMIFS('GL202103'!$H$1:$H$6550,'GL202103'!$E$1:$E$6550,$C38,'GL202103'!$J$1:$J$6550,"USD")</f>
        <v>0</v>
      </c>
      <c r="K38" s="202">
        <f>SUMIFS('GL202103'!$I$5:$I$60254,'GL202103'!$E$5:$E$60254,$C$38)</f>
        <v>0</v>
      </c>
      <c r="L38" s="333">
        <f>+SUMIFS('GL202104'!$H$1:$H$6550,'GL202104'!$E$1:$E$6550,$C38,'GL202104'!$J$1:$J$6550,"USD")</f>
        <v>0</v>
      </c>
      <c r="M38" s="202">
        <f>SUMIFS('GL202104'!$I$5:$I$60254,'GL202104'!$E$5:$E$60254,$C$38)</f>
        <v>0</v>
      </c>
      <c r="N38" s="333">
        <f>+SUMIFS('GL202105'!$H$1:$H$6536,'GL202105'!$E$1:$E$6536,$C38,'GL202105'!$J$1:$J$6536,"USD")</f>
        <v>0</v>
      </c>
      <c r="O38" s="202">
        <f>SUMIFS('GL202105'!$I$4:$I$60240,'GL202105'!$E$4:$E$60240,$C$38)</f>
        <v>0</v>
      </c>
      <c r="P38" s="653">
        <f>+SUMIFS('GL202106'!$H$1:$H$6528,'GL202106'!$E$1:$E$6528,$C38,'GL202106'!$J$1:$J$6528,"USD")</f>
        <v>0</v>
      </c>
      <c r="Q38" s="654">
        <f>SUMIFS('GL202106'!$I$4:$I$60232,'GL202106'!$E$4:$E$60232,$C$38)</f>
        <v>0</v>
      </c>
      <c r="R38" s="333">
        <f>+SUMIFS('GL202107'!$H$1:$H$6617,'GL202107'!$E$1:$E$6617,$C38,'GL202107'!$J$1:$J$6617,"USD")</f>
        <v>0</v>
      </c>
      <c r="S38" s="202">
        <f>SUMIFS('GL202107'!$I$4:$I$60321,'GL202107'!$E$4:$E$60321,$C$38)</f>
        <v>0</v>
      </c>
      <c r="T38" s="653">
        <f>+SUMIFS('GL202108'!$H$1:$H$6678,'GL202108'!$E$1:$E$6678,$C38,'GL202108'!$J$1:$J$6678,"USD")</f>
        <v>0</v>
      </c>
      <c r="U38" s="654">
        <f>SUMIFS('GL202108'!$I$4:$I$60382,'GL202108'!$E$4:$E$60382,$C$38)</f>
        <v>0</v>
      </c>
      <c r="V38" s="333">
        <f>+SUMIFS('GL202109'!$H$1:$H$6664,'GL202109'!$E$1:$E$6664,$C38,'GL202109'!$J$1:$J$6664,"USD")</f>
        <v>0</v>
      </c>
      <c r="W38" s="202">
        <f>SUMIFS('GL202109'!$I$4:$I$60368,'GL202109'!$E$4:$E$60368,$C$38)</f>
        <v>0</v>
      </c>
      <c r="X38" s="333">
        <f>+SUMIFS('GL202110'!$H$1:$H$6659,'GL202110'!$E$1:$E$6659,$C38,'GL202110'!$J$1:$J$6659,"USD")</f>
        <v>0</v>
      </c>
      <c r="Y38" s="202">
        <f>SUMIFS('GL202110'!$I$4:$I$60363,'GL202110'!$E$4:$E$60363,$C$38)</f>
        <v>0</v>
      </c>
      <c r="Z38" s="333">
        <f>+SUMIFS('GL202111'!$H$1:$H$6678,'GL202111'!$E$1:$E$6678,$C38,'GL202111'!$J$1:$J$6678,"USD")</f>
        <v>6000000</v>
      </c>
      <c r="AA38" s="202">
        <f>SUMIFS('GL202111'!$I$4:$I$60382,'GL202111'!$E$4:$E$60382,$C$38)</f>
        <v>135558809371</v>
      </c>
      <c r="AB38" s="333">
        <f>+SUMIFS(Plan202112!$H$1:$H$6664,Plan202112!$E$1:$E$6664,$C38,Plan202112!$J$1:$J$6664,"USD")</f>
        <v>0</v>
      </c>
      <c r="AC38" s="202">
        <f>SUMIFS(Plan202112!$I$4:$I$60368,Plan202112!$E$4:$E$60368,$C$38)</f>
        <v>0</v>
      </c>
      <c r="AD38" s="443">
        <v>0</v>
      </c>
      <c r="AE38" s="351">
        <v>0</v>
      </c>
      <c r="AF38" s="411">
        <f t="shared" si="2"/>
        <v>0</v>
      </c>
      <c r="AG38" s="363">
        <f t="shared" si="21"/>
        <v>0</v>
      </c>
      <c r="AH38" s="340"/>
      <c r="AI38" s="325"/>
      <c r="AK38" s="255"/>
    </row>
    <row r="39" spans="1:37">
      <c r="A39" s="736" t="s">
        <v>11</v>
      </c>
      <c r="B39" s="736"/>
      <c r="C39" s="736"/>
      <c r="D39" s="480"/>
      <c r="E39" s="172"/>
      <c r="F39" s="334"/>
      <c r="G39" s="204"/>
      <c r="H39" s="334"/>
      <c r="I39" s="204"/>
      <c r="J39" s="334"/>
      <c r="K39" s="204"/>
      <c r="L39" s="334"/>
      <c r="M39" s="204"/>
      <c r="N39" s="334"/>
      <c r="O39" s="204"/>
      <c r="P39" s="655"/>
      <c r="Q39" s="656"/>
      <c r="R39" s="334"/>
      <c r="S39" s="204"/>
      <c r="T39" s="655"/>
      <c r="U39" s="656"/>
      <c r="V39" s="334"/>
      <c r="W39" s="204"/>
      <c r="X39" s="334"/>
      <c r="Y39" s="204"/>
      <c r="Z39" s="334"/>
      <c r="AA39" s="204"/>
      <c r="AB39" s="334"/>
      <c r="AC39" s="204"/>
      <c r="AD39" s="444"/>
      <c r="AE39" s="352"/>
      <c r="AF39" s="411">
        <f t="shared" si="2"/>
        <v>0</v>
      </c>
      <c r="AG39" s="364">
        <f t="shared" si="21"/>
        <v>0</v>
      </c>
      <c r="AH39" s="340"/>
      <c r="AI39" s="325"/>
    </row>
    <row r="40" spans="1:37" s="475" customFormat="1" ht="13.5" customHeight="1">
      <c r="A40" s="727" t="s">
        <v>12</v>
      </c>
      <c r="B40" s="730" t="s">
        <v>3</v>
      </c>
      <c r="C40" s="730"/>
      <c r="D40" s="547"/>
      <c r="E40" s="468" t="s">
        <v>101</v>
      </c>
      <c r="F40" s="470"/>
      <c r="G40" s="469">
        <f>G4+G13-G38</f>
        <v>139422205642</v>
      </c>
      <c r="H40" s="470"/>
      <c r="I40" s="469">
        <f>I4+I13-I38</f>
        <v>415172226705</v>
      </c>
      <c r="J40" s="470"/>
      <c r="K40" s="469">
        <f>K4+K13-K38</f>
        <v>415172226705</v>
      </c>
      <c r="L40" s="470"/>
      <c r="M40" s="469">
        <f>M4+M13-M38</f>
        <v>415172226705</v>
      </c>
      <c r="N40" s="470"/>
      <c r="O40" s="469">
        <f>O4+O13-O38</f>
        <v>415172226705</v>
      </c>
      <c r="P40" s="657"/>
      <c r="Q40" s="629">
        <f>Q4+Q13-Q38</f>
        <v>415172226705</v>
      </c>
      <c r="R40" s="470"/>
      <c r="S40" s="469">
        <f>S4+S13-S38</f>
        <v>415172226705</v>
      </c>
      <c r="T40" s="657"/>
      <c r="U40" s="629">
        <f>U4+U13-U38</f>
        <v>415172226705</v>
      </c>
      <c r="V40" s="470"/>
      <c r="W40" s="469">
        <f>W4+W13-W38</f>
        <v>415172226705</v>
      </c>
      <c r="X40" s="470"/>
      <c r="Y40" s="469">
        <f>Y4+Y13-Y38</f>
        <v>415172226705</v>
      </c>
      <c r="Z40" s="470"/>
      <c r="AA40" s="469">
        <f>AA4+AA13-AA38</f>
        <v>414961244550</v>
      </c>
      <c r="AB40" s="470"/>
      <c r="AC40" s="469">
        <f>AC4+AC13-AC38</f>
        <v>414961244550</v>
      </c>
      <c r="AD40" s="471"/>
      <c r="AE40" s="472">
        <v>415172226705</v>
      </c>
      <c r="AF40" s="355">
        <f t="shared" si="2"/>
        <v>0</v>
      </c>
      <c r="AG40" s="603">
        <f t="shared" si="21"/>
        <v>0</v>
      </c>
      <c r="AH40" s="473"/>
      <c r="AI40" s="474"/>
    </row>
    <row r="41" spans="1:37">
      <c r="A41" s="728"/>
      <c r="B41" s="718" t="s">
        <v>4</v>
      </c>
      <c r="C41" s="5" t="s">
        <v>5</v>
      </c>
      <c r="D41" s="5"/>
      <c r="E41" s="166" t="s">
        <v>102</v>
      </c>
      <c r="F41" s="335">
        <f>+F8+F20-F36-F38</f>
        <v>2922106.1502781948</v>
      </c>
      <c r="G41" s="417">
        <f>+G5+G10+G11+G13-G21-G23-G25-G27-G32-G33-G34-G38-G22</f>
        <v>67065203131.350037</v>
      </c>
      <c r="H41" s="335">
        <f>+H8+H20-H36-H38</f>
        <v>2809421.3802781962</v>
      </c>
      <c r="I41" s="417">
        <f>+I5+I10+I11+I13-I21-I23-I25-I27-I32-I33-I34-I38-I22</f>
        <v>64352778614.900055</v>
      </c>
      <c r="J41" s="335">
        <f>+J8+J20-J36-J38</f>
        <v>5191296.8302781992</v>
      </c>
      <c r="K41" s="417">
        <f>+K5+K10+K11+K13-K21-K23-K25-K27-K32-K33-K34-K38-K22</f>
        <v>119202485931.90002</v>
      </c>
      <c r="L41" s="335">
        <f>+L8+L20-L36-L38</f>
        <v>4995711.6002781969</v>
      </c>
      <c r="M41" s="417">
        <f>+M5+M10+M11+M13-M21-M23-M25-M27-M32-M33-M34-M38-M22</f>
        <v>114601697438.00003</v>
      </c>
      <c r="N41" s="639">
        <f>+N8+N20-N36-N38</f>
        <v>6188999.260278197</v>
      </c>
      <c r="O41" s="640">
        <f>+O5+O10+O11+O13-O21-O23-O25-O27-O32-O33-O34-O38-O22</f>
        <v>141879751035.45026</v>
      </c>
      <c r="P41" s="639">
        <f>+P8+P20-P36-P38</f>
        <v>7044171.3202782013</v>
      </c>
      <c r="Q41" s="640">
        <f>+Q5+Q10+Q11+Q13-Q21-Q23-Q25-Q27-Q32-Q33-Q34-Q38-Q22</f>
        <v>161311544745.60022</v>
      </c>
      <c r="R41" s="639">
        <f>+R8+R20-R36-R38</f>
        <v>6948117.820278205</v>
      </c>
      <c r="S41" s="640">
        <f>+S5+S10+S11+S13-S21-S23-S25-S27-S32-S33-S34-S38-S22</f>
        <v>158657791132.60022</v>
      </c>
      <c r="T41" s="639">
        <f>+T8+T20-T36-T38</f>
        <v>7014867.4602782093</v>
      </c>
      <c r="U41" s="640">
        <f>+U5+U10+U11+U15+U9-U21-U23-U25-U27-U32-U33-U34-U38-U22</f>
        <v>158933769989</v>
      </c>
      <c r="V41" s="639">
        <f>+V8+V20-V36-V38</f>
        <v>9894215.9002782106</v>
      </c>
      <c r="W41" s="640">
        <f>+W5+W10+W11+W15+W9-W21-W23-W25-W27-W32-W33-W34-W38-W22</f>
        <v>223920817761</v>
      </c>
      <c r="X41" s="335">
        <f>+X8+X20-X36-X38</f>
        <v>11986030.440278212</v>
      </c>
      <c r="Y41" s="417">
        <f>+Y5+Y10+Y11+Y15+Y9-Y21-Y23-Y25-Y27-Y32-Y33-Y34-Y38-Y22</f>
        <v>271303830854</v>
      </c>
      <c r="Z41" s="335">
        <f>+Z8+Z20-Z36-Z38</f>
        <v>12756598.330278203</v>
      </c>
      <c r="AA41" s="417">
        <f>+AA5+AA10+AA11+AA15+AA13+AA9-AA21-AA23-AA25-AA27-AA32-AA33-AA34-AA38-AA22</f>
        <v>287924345669.15021</v>
      </c>
      <c r="AB41" s="335">
        <f>+AB8+AB20-AB36-AB38</f>
        <v>19585326.653171286</v>
      </c>
      <c r="AC41" s="417">
        <f>+AC5+AC10+AC11+AC15+AC13+AC9-AC21-AC23-AC25-AC27-AC32-AC33-AC34-AC38-AC22</f>
        <v>442407355004.50037</v>
      </c>
      <c r="AD41" s="445">
        <v>17261033.180326462</v>
      </c>
      <c r="AE41" s="446">
        <v>390473613052</v>
      </c>
      <c r="AF41" s="355">
        <f t="shared" si="2"/>
        <v>-5275002.7400482502</v>
      </c>
      <c r="AG41" s="603">
        <f t="shared" si="21"/>
        <v>-119169782198</v>
      </c>
      <c r="AH41" s="341"/>
      <c r="AI41" s="325"/>
      <c r="AJ41" s="255" t="s">
        <v>495</v>
      </c>
      <c r="AK41" s="223"/>
    </row>
    <row r="42" spans="1:37">
      <c r="A42" s="728"/>
      <c r="B42" s="719"/>
      <c r="C42" s="5" t="s">
        <v>105</v>
      </c>
      <c r="D42" s="5"/>
      <c r="E42" s="162" t="s">
        <v>106</v>
      </c>
      <c r="F42" s="476"/>
      <c r="G42" s="240">
        <f>+G6+G12+G17+G19+G18-G24-G26-G28-G30-G31-G35</f>
        <v>3748177507</v>
      </c>
      <c r="H42" s="476"/>
      <c r="I42" s="240">
        <f>+I6+I12+I17+I19+I18-I24-I26-I28-I30-I31-I35</f>
        <v>5265881007</v>
      </c>
      <c r="J42" s="476"/>
      <c r="K42" s="240">
        <f>+K6+K12+K17+K19+K18-K24-K26-K28-K30-K31-K35</f>
        <v>4689693658</v>
      </c>
      <c r="L42" s="476"/>
      <c r="M42" s="240">
        <f>+M6+M12+M17+M18+M19-M24-M26-M28-M30-M31-M35</f>
        <v>6482759289</v>
      </c>
      <c r="N42" s="641"/>
      <c r="O42" s="642">
        <f>+O6+O12+O17+O18+O19-O24-O26-O28-O30-O31-O35</f>
        <v>5778416631</v>
      </c>
      <c r="P42" s="641"/>
      <c r="Q42" s="642">
        <f>+Q6+Q12+Q17+Q18+Q19-Q24-Q26-Q28-Q30-Q31-Q35</f>
        <v>6622051458</v>
      </c>
      <c r="R42" s="641"/>
      <c r="S42" s="642">
        <f>+S6+S12+S17+S18+S19-S24-S26-S28-S30-S31-S35</f>
        <v>9037755938</v>
      </c>
      <c r="T42" s="641"/>
      <c r="U42" s="642">
        <f>+U6+U12+U17+U18+U19-U24-U26-U28-U30-U31-U35</f>
        <v>11977868856</v>
      </c>
      <c r="V42" s="641"/>
      <c r="W42" s="642">
        <f>+W6+W12+W17+W18+W19-W24-W26-W28-W30-W31-W35</f>
        <v>28731307907</v>
      </c>
      <c r="X42" s="476"/>
      <c r="Y42" s="240">
        <f>+Y6+Y12+Y17+Y18+Y19-Y24-Y26-Y28-Y30-Y31-Y35</f>
        <v>8031631030</v>
      </c>
      <c r="Z42" s="476"/>
      <c r="AA42" s="240">
        <f>+AA6+AA12+AA17+AA18+AA19-AA24-AA26-AA28-AA30-AA31-AA35</f>
        <v>19888241641</v>
      </c>
      <c r="AB42" s="476"/>
      <c r="AC42" s="240">
        <f>+AC6+AC12+AC17+AC18+AC19-AC24-AC26-AC28-AC30-AC31-AC35</f>
        <v>16904539848</v>
      </c>
      <c r="AD42" s="443"/>
      <c r="AE42" s="353">
        <v>17395161117</v>
      </c>
      <c r="AF42" s="355">
        <f t="shared" si="2"/>
        <v>0</v>
      </c>
      <c r="AG42" s="603">
        <f t="shared" si="21"/>
        <v>-9363530087</v>
      </c>
      <c r="AH42" s="339"/>
      <c r="AK42" s="223"/>
    </row>
    <row r="43" spans="1:37">
      <c r="A43" s="728"/>
      <c r="B43" s="719"/>
      <c r="C43" s="6" t="s">
        <v>104</v>
      </c>
      <c r="D43" s="6"/>
      <c r="E43" s="167" t="s">
        <v>103</v>
      </c>
      <c r="F43" s="327"/>
      <c r="G43" s="193">
        <f>G7-G14+G39</f>
        <v>0</v>
      </c>
      <c r="H43" s="327"/>
      <c r="I43" s="193">
        <f>I7-I14+I39</f>
        <v>0</v>
      </c>
      <c r="J43" s="327"/>
      <c r="K43" s="193">
        <f>K7-K14+K39</f>
        <v>0</v>
      </c>
      <c r="L43" s="327"/>
      <c r="M43" s="193">
        <f>M7-M14+M39</f>
        <v>0</v>
      </c>
      <c r="N43" s="632"/>
      <c r="O43" s="633">
        <f>O7-O14+O39</f>
        <v>0</v>
      </c>
      <c r="P43" s="632"/>
      <c r="Q43" s="633">
        <f>Q7-Q14+Q39</f>
        <v>0</v>
      </c>
      <c r="R43" s="632"/>
      <c r="S43" s="633">
        <f>S7-S14+S39</f>
        <v>0</v>
      </c>
      <c r="T43" s="632"/>
      <c r="U43" s="633">
        <f>U7-U14+U39</f>
        <v>0</v>
      </c>
      <c r="V43" s="632"/>
      <c r="W43" s="633">
        <f>W7-W14+W39</f>
        <v>0</v>
      </c>
      <c r="X43" s="327"/>
      <c r="Y43" s="193">
        <f>Y7-Y14+Y39</f>
        <v>0</v>
      </c>
      <c r="Z43" s="327"/>
      <c r="AA43" s="193">
        <f>AA7-AA14+AA39</f>
        <v>0</v>
      </c>
      <c r="AB43" s="327"/>
      <c r="AC43" s="193">
        <f>AC7-AC14+AC39</f>
        <v>0</v>
      </c>
      <c r="AD43" s="429"/>
      <c r="AE43" s="345">
        <v>0</v>
      </c>
      <c r="AF43" s="355">
        <f t="shared" si="2"/>
        <v>0</v>
      </c>
      <c r="AG43" s="603">
        <f t="shared" si="21"/>
        <v>0</v>
      </c>
      <c r="AH43" s="339"/>
    </row>
    <row r="44" spans="1:37">
      <c r="A44" s="729"/>
      <c r="B44" s="720"/>
      <c r="C44" s="7" t="s">
        <v>6</v>
      </c>
      <c r="D44" s="541"/>
      <c r="E44" s="174"/>
      <c r="F44" s="206"/>
      <c r="G44" s="207">
        <f>SUM(G41:G43)</f>
        <v>70813380638.350037</v>
      </c>
      <c r="H44" s="206"/>
      <c r="I44" s="207">
        <f>SUM(I41:I43)</f>
        <v>69618659621.900055</v>
      </c>
      <c r="J44" s="206"/>
      <c r="K44" s="207">
        <f>SUM(K41:K43)</f>
        <v>123892179589.90002</v>
      </c>
      <c r="L44" s="206"/>
      <c r="M44" s="207">
        <f>SUM(M41:M43)</f>
        <v>121084456727.00003</v>
      </c>
      <c r="N44" s="643"/>
      <c r="O44" s="644">
        <f>SUM(O41:O43)</f>
        <v>147658167666.45026</v>
      </c>
      <c r="P44" s="643"/>
      <c r="Q44" s="644">
        <f>SUM(Q41:Q43)</f>
        <v>167933596203.60022</v>
      </c>
      <c r="R44" s="643"/>
      <c r="S44" s="644">
        <f>SUM(S41:S43)</f>
        <v>167695547070.60022</v>
      </c>
      <c r="T44" s="643"/>
      <c r="U44" s="644">
        <f>SUM(U41:U43)</f>
        <v>170911638845</v>
      </c>
      <c r="V44" s="206"/>
      <c r="W44" s="207">
        <f>SUM(W41:W43)</f>
        <v>252652125668</v>
      </c>
      <c r="X44" s="206"/>
      <c r="Y44" s="207">
        <f>SUM(Y41:Y43)</f>
        <v>279335461884</v>
      </c>
      <c r="Z44" s="206"/>
      <c r="AA44" s="207">
        <f>SUM(AA41:AA43)</f>
        <v>307812587310.15021</v>
      </c>
      <c r="AB44" s="206"/>
      <c r="AC44" s="207">
        <f>SUM(AC41:AC43)</f>
        <v>459311894852.50037</v>
      </c>
      <c r="AD44" s="447"/>
      <c r="AE44" s="448">
        <v>407868774169</v>
      </c>
      <c r="AF44" s="355">
        <f t="shared" si="2"/>
        <v>0</v>
      </c>
      <c r="AG44" s="603">
        <f t="shared" si="21"/>
        <v>-128533312285</v>
      </c>
      <c r="AH44" s="342"/>
    </row>
    <row r="45" spans="1:37">
      <c r="E45" s="175" t="s">
        <v>122</v>
      </c>
      <c r="F45" s="254" t="s">
        <v>730</v>
      </c>
      <c r="G45" s="254">
        <v>70813380638.350037</v>
      </c>
      <c r="H45" s="254" t="s">
        <v>730</v>
      </c>
      <c r="I45" s="254">
        <v>69618659621.900101</v>
      </c>
      <c r="J45" s="254" t="s">
        <v>730</v>
      </c>
      <c r="K45" s="254">
        <v>123892179589.89999</v>
      </c>
      <c r="L45" s="254" t="s">
        <v>730</v>
      </c>
      <c r="M45" s="254">
        <v>121084456727.00003</v>
      </c>
      <c r="N45" s="645" t="s">
        <v>730</v>
      </c>
      <c r="O45" s="645">
        <v>147658167666.45026</v>
      </c>
      <c r="P45" s="645" t="s">
        <v>730</v>
      </c>
      <c r="Q45" s="645">
        <v>167933596203.60022</v>
      </c>
      <c r="R45" s="645" t="s">
        <v>730</v>
      </c>
      <c r="S45" s="254">
        <v>167695547070.60022</v>
      </c>
      <c r="T45" s="645" t="s">
        <v>730</v>
      </c>
      <c r="U45" s="254">
        <v>170911638845</v>
      </c>
      <c r="V45" s="645" t="s">
        <v>730</v>
      </c>
      <c r="W45" s="254">
        <v>252652125668</v>
      </c>
      <c r="X45" s="645" t="s">
        <v>730</v>
      </c>
      <c r="Y45" s="254">
        <v>279335461884</v>
      </c>
      <c r="Z45" s="645" t="s">
        <v>730</v>
      </c>
      <c r="AA45" s="254">
        <v>307812587310.15021</v>
      </c>
      <c r="AB45" s="645" t="s">
        <v>730</v>
      </c>
      <c r="AC45" s="254">
        <v>459316740596.50037</v>
      </c>
      <c r="AI45" s="18"/>
      <c r="AJ45" s="18"/>
      <c r="AK45" s="223"/>
    </row>
    <row r="46" spans="1:37">
      <c r="G46" s="18" t="b">
        <f>+G45=G44</f>
        <v>1</v>
      </c>
      <c r="I46" s="18" t="b">
        <f>+I45=I44</f>
        <v>1</v>
      </c>
      <c r="K46" s="18" t="b">
        <f>+K45=K44</f>
        <v>1</v>
      </c>
      <c r="M46" s="18" t="b">
        <f>+M45=M44</f>
        <v>1</v>
      </c>
      <c r="O46" s="646" t="b">
        <f>+O45=O44</f>
        <v>1</v>
      </c>
      <c r="Q46" s="18" t="b">
        <f>+Q45=Q44</f>
        <v>1</v>
      </c>
      <c r="S46" s="18" t="b">
        <f>+S45=S44</f>
        <v>1</v>
      </c>
      <c r="U46" s="18" t="b">
        <f>+U45=U44</f>
        <v>1</v>
      </c>
      <c r="W46" s="18" t="b">
        <f>+W45=W44</f>
        <v>1</v>
      </c>
      <c r="Y46" s="18" t="b">
        <f>+Y45=Y44</f>
        <v>1</v>
      </c>
      <c r="AA46" s="18" t="b">
        <f>+AA45=AA44</f>
        <v>1</v>
      </c>
      <c r="AC46" s="18" t="b">
        <f>+AC45=AC44</f>
        <v>0</v>
      </c>
      <c r="AI46" s="18"/>
      <c r="AJ46" s="18"/>
    </row>
    <row r="47" spans="1:37" ht="13.5" hidden="1" customHeight="1">
      <c r="G47" s="254"/>
      <c r="I47" s="254"/>
      <c r="J47" s="254"/>
      <c r="K47" s="254"/>
      <c r="L47" s="254"/>
      <c r="M47" s="254"/>
      <c r="N47" s="645"/>
      <c r="O47" s="645"/>
      <c r="P47" s="254"/>
      <c r="Q47" s="254"/>
      <c r="R47" s="254"/>
      <c r="S47" s="254"/>
      <c r="T47" s="254"/>
      <c r="U47" s="254"/>
      <c r="V47" s="254"/>
      <c r="W47" s="254"/>
      <c r="X47" s="254"/>
      <c r="Y47" s="254"/>
      <c r="Z47" s="254"/>
      <c r="AA47" s="254"/>
      <c r="AB47" s="254"/>
      <c r="AC47" s="254"/>
      <c r="AI47" s="18"/>
      <c r="AJ47" s="18"/>
    </row>
    <row r="48" spans="1:37" ht="13.5" hidden="1" customHeight="1">
      <c r="C48" s="1" t="s">
        <v>177</v>
      </c>
      <c r="E48" s="176" t="s">
        <v>175</v>
      </c>
      <c r="G48" s="254"/>
      <c r="I48" s="254"/>
      <c r="J48" s="254"/>
      <c r="K48" s="254"/>
      <c r="L48" s="254"/>
      <c r="M48" s="254"/>
      <c r="N48" s="645"/>
      <c r="O48" s="645"/>
      <c r="P48" s="254"/>
      <c r="Q48" s="254"/>
      <c r="R48" s="254"/>
      <c r="S48" s="254"/>
      <c r="T48" s="254"/>
      <c r="U48" s="254"/>
      <c r="V48" s="254"/>
      <c r="W48" s="254"/>
      <c r="X48" s="254"/>
      <c r="Y48" s="254"/>
      <c r="Z48" s="254"/>
      <c r="AA48" s="254"/>
      <c r="AB48" s="254"/>
      <c r="AC48" s="254"/>
      <c r="AI48" s="18"/>
      <c r="AJ48" s="18"/>
    </row>
    <row r="49" spans="5:36" ht="13.5" hidden="1" customHeight="1">
      <c r="E49" s="176" t="s">
        <v>176</v>
      </c>
      <c r="G49" s="254"/>
      <c r="I49" s="254"/>
      <c r="J49" s="254"/>
      <c r="K49" s="254"/>
      <c r="L49" s="254"/>
      <c r="M49" s="254"/>
      <c r="N49" s="645"/>
      <c r="O49" s="645"/>
      <c r="P49" s="254"/>
      <c r="Q49" s="254"/>
      <c r="R49" s="254"/>
      <c r="S49" s="254"/>
      <c r="T49" s="254"/>
      <c r="U49" s="254"/>
      <c r="V49" s="254"/>
      <c r="W49" s="254"/>
      <c r="X49" s="254"/>
      <c r="Y49" s="254"/>
      <c r="Z49" s="254"/>
      <c r="AA49" s="254"/>
      <c r="AB49" s="254"/>
      <c r="AC49" s="254"/>
      <c r="AI49" s="18"/>
      <c r="AJ49" s="18"/>
    </row>
    <row r="50" spans="5:36" ht="13.5" hidden="1" customHeight="1">
      <c r="E50" s="183"/>
      <c r="G50" s="254"/>
      <c r="I50" s="254"/>
      <c r="J50" s="254"/>
      <c r="K50" s="254"/>
      <c r="L50" s="254"/>
      <c r="M50" s="254"/>
      <c r="N50" s="645"/>
      <c r="O50" s="645"/>
      <c r="P50" s="254"/>
      <c r="Q50" s="254"/>
      <c r="R50" s="254"/>
      <c r="S50" s="254"/>
      <c r="T50" s="254"/>
      <c r="U50" s="254"/>
      <c r="V50" s="254"/>
      <c r="W50" s="254"/>
      <c r="X50" s="254"/>
      <c r="Y50" s="254"/>
      <c r="Z50" s="254"/>
      <c r="AA50" s="254"/>
      <c r="AB50" s="254"/>
      <c r="AC50" s="254"/>
      <c r="AI50" s="18"/>
      <c r="AJ50" s="18"/>
    </row>
    <row r="51" spans="5:36" ht="13.5" hidden="1" customHeight="1">
      <c r="G51" s="254"/>
      <c r="I51" s="254"/>
      <c r="J51" s="254"/>
      <c r="K51" s="254"/>
      <c r="L51" s="254"/>
      <c r="M51" s="254"/>
      <c r="N51" s="645"/>
      <c r="O51" s="645"/>
      <c r="P51" s="254"/>
      <c r="Q51" s="254"/>
      <c r="R51" s="254"/>
      <c r="S51" s="254"/>
      <c r="T51" s="254"/>
      <c r="U51" s="254"/>
      <c r="V51" s="254"/>
      <c r="W51" s="254"/>
      <c r="X51" s="254"/>
      <c r="Y51" s="254"/>
      <c r="Z51" s="254"/>
      <c r="AA51" s="254"/>
      <c r="AB51" s="254"/>
      <c r="AC51" s="254"/>
      <c r="AI51" s="18"/>
      <c r="AJ51" s="18"/>
    </row>
    <row r="52" spans="5:36" ht="13.5" hidden="1" customHeight="1">
      <c r="E52" s="183"/>
      <c r="G52" s="254"/>
      <c r="I52" s="254"/>
      <c r="J52" s="254"/>
      <c r="K52" s="254"/>
      <c r="L52" s="254"/>
      <c r="M52" s="254"/>
      <c r="N52" s="645"/>
      <c r="O52" s="645"/>
      <c r="P52" s="254"/>
      <c r="Q52" s="254"/>
      <c r="R52" s="254"/>
      <c r="S52" s="254"/>
      <c r="T52" s="254"/>
      <c r="U52" s="254"/>
      <c r="V52" s="254"/>
      <c r="W52" s="254"/>
      <c r="X52" s="254"/>
      <c r="Y52" s="254"/>
      <c r="Z52" s="254"/>
      <c r="AA52" s="254"/>
      <c r="AB52" s="254"/>
      <c r="AC52" s="254"/>
      <c r="AE52" s="18">
        <f>AE41/AD41</f>
        <v>22621.682547777531</v>
      </c>
      <c r="AI52" s="18"/>
      <c r="AJ52" s="18"/>
    </row>
    <row r="53" spans="5:36" ht="13.5" hidden="1" customHeight="1">
      <c r="G53" s="254"/>
      <c r="I53" s="254"/>
      <c r="J53" s="254"/>
      <c r="K53" s="254"/>
      <c r="L53" s="254"/>
      <c r="M53" s="254"/>
      <c r="N53" s="645"/>
      <c r="O53" s="645"/>
      <c r="P53" s="254"/>
      <c r="Q53" s="254"/>
      <c r="R53" s="254"/>
      <c r="S53" s="254"/>
      <c r="T53" s="254"/>
      <c r="U53" s="254"/>
      <c r="V53" s="254"/>
      <c r="W53" s="254"/>
      <c r="X53" s="254"/>
      <c r="Y53" s="254"/>
      <c r="Z53" s="254"/>
      <c r="AA53" s="254"/>
      <c r="AB53" s="254"/>
      <c r="AC53" s="254"/>
      <c r="AI53" s="18"/>
      <c r="AJ53" s="18"/>
    </row>
    <row r="54" spans="5:36" ht="13.5" hidden="1" customHeight="1">
      <c r="G54" s="254"/>
      <c r="I54" s="254"/>
      <c r="J54" s="254"/>
      <c r="K54" s="254"/>
      <c r="L54" s="254"/>
      <c r="M54" s="254"/>
      <c r="N54" s="645"/>
      <c r="O54" s="645"/>
      <c r="P54" s="254"/>
      <c r="Q54" s="254"/>
      <c r="R54" s="254"/>
      <c r="S54" s="254"/>
      <c r="T54" s="254"/>
      <c r="U54" s="254"/>
      <c r="V54" s="254"/>
      <c r="W54" s="254"/>
      <c r="X54" s="254"/>
      <c r="Y54" s="254"/>
      <c r="Z54" s="254"/>
      <c r="AA54" s="254"/>
      <c r="AB54" s="254"/>
      <c r="AC54" s="254"/>
      <c r="AI54" s="18"/>
      <c r="AJ54" s="18"/>
    </row>
    <row r="55" spans="5:36" ht="13.5" hidden="1" customHeight="1">
      <c r="G55" s="254"/>
      <c r="I55" s="254"/>
      <c r="J55" s="254"/>
      <c r="K55" s="254"/>
      <c r="L55" s="254"/>
      <c r="M55" s="254"/>
      <c r="N55" s="645"/>
      <c r="O55" s="645"/>
      <c r="P55" s="254"/>
      <c r="Q55" s="254"/>
      <c r="R55" s="254"/>
      <c r="S55" s="254"/>
      <c r="T55" s="254"/>
      <c r="U55" s="254"/>
      <c r="V55" s="254"/>
      <c r="W55" s="254"/>
      <c r="X55" s="254"/>
      <c r="Y55" s="254"/>
      <c r="Z55" s="254"/>
      <c r="AA55" s="254"/>
      <c r="AB55" s="254"/>
      <c r="AC55" s="254"/>
      <c r="AI55" s="18"/>
      <c r="AJ55" s="18"/>
    </row>
    <row r="56" spans="5:36" ht="13.5" hidden="1" customHeight="1">
      <c r="G56" s="254"/>
      <c r="I56" s="254"/>
      <c r="J56" s="254"/>
      <c r="K56" s="254"/>
      <c r="L56" s="254"/>
      <c r="M56" s="254"/>
      <c r="N56" s="645"/>
      <c r="O56" s="645"/>
      <c r="P56" s="254"/>
      <c r="Q56" s="254"/>
      <c r="R56" s="254"/>
      <c r="S56" s="254"/>
      <c r="T56" s="254"/>
      <c r="U56" s="254"/>
      <c r="V56" s="254"/>
      <c r="W56" s="254"/>
      <c r="X56" s="254"/>
      <c r="Y56" s="254"/>
      <c r="Z56" s="254"/>
      <c r="AA56" s="254"/>
      <c r="AB56" s="254"/>
      <c r="AC56" s="254"/>
      <c r="AI56" s="18"/>
      <c r="AJ56" s="18"/>
    </row>
    <row r="57" spans="5:36" ht="13.5" hidden="1" customHeight="1">
      <c r="G57" s="254"/>
      <c r="I57" s="254"/>
      <c r="J57" s="254"/>
      <c r="K57" s="254"/>
      <c r="L57" s="254"/>
      <c r="M57" s="254"/>
      <c r="N57" s="645"/>
      <c r="O57" s="645"/>
      <c r="P57" s="254"/>
      <c r="Q57" s="254"/>
      <c r="R57" s="254"/>
      <c r="S57" s="254"/>
      <c r="T57" s="254"/>
      <c r="U57" s="254"/>
      <c r="V57" s="254"/>
      <c r="W57" s="254"/>
      <c r="X57" s="254"/>
      <c r="Y57" s="254"/>
      <c r="Z57" s="254"/>
      <c r="AA57" s="254"/>
      <c r="AB57" s="254"/>
      <c r="AC57" s="254"/>
      <c r="AD57" s="223" t="e">
        <f>+#REF!=#REF!</f>
        <v>#REF!</v>
      </c>
      <c r="AI57" s="18"/>
      <c r="AJ57" s="18"/>
    </row>
    <row r="58" spans="5:36" ht="13.5" hidden="1" customHeight="1">
      <c r="G58" s="254"/>
      <c r="I58" s="254"/>
      <c r="J58" s="254"/>
      <c r="K58" s="254"/>
      <c r="L58" s="254"/>
      <c r="M58" s="254"/>
      <c r="N58" s="645"/>
      <c r="O58" s="645"/>
      <c r="P58" s="254"/>
      <c r="Q58" s="254"/>
      <c r="R58" s="254"/>
      <c r="S58" s="254"/>
      <c r="T58" s="254"/>
      <c r="U58" s="254"/>
      <c r="V58" s="254"/>
      <c r="W58" s="254"/>
      <c r="X58" s="254"/>
      <c r="Y58" s="254"/>
      <c r="Z58" s="254"/>
      <c r="AA58" s="254"/>
      <c r="AB58" s="254"/>
      <c r="AC58" s="254"/>
      <c r="AD58" s="223" t="e">
        <f>#REF!-#REF!</f>
        <v>#REF!</v>
      </c>
      <c r="AI58" s="18"/>
      <c r="AJ58" s="18"/>
    </row>
    <row r="59" spans="5:36" ht="13.5" hidden="1" customHeight="1">
      <c r="G59" s="254"/>
      <c r="I59" s="254"/>
      <c r="J59" s="254"/>
      <c r="K59" s="254"/>
      <c r="L59" s="254"/>
      <c r="M59" s="254"/>
      <c r="N59" s="645"/>
      <c r="O59" s="645"/>
      <c r="P59" s="254"/>
      <c r="Q59" s="254"/>
      <c r="R59" s="254"/>
      <c r="S59" s="254"/>
      <c r="T59" s="254"/>
      <c r="U59" s="254"/>
      <c r="V59" s="254"/>
      <c r="W59" s="254"/>
      <c r="X59" s="254"/>
      <c r="Y59" s="254"/>
      <c r="Z59" s="254"/>
      <c r="AA59" s="254"/>
      <c r="AB59" s="254"/>
      <c r="AC59" s="254"/>
      <c r="AD59" s="180" t="e">
        <f>#REF!-#REF!</f>
        <v>#REF!</v>
      </c>
      <c r="AI59" s="18"/>
      <c r="AJ59" s="18"/>
    </row>
    <row r="60" spans="5:36" ht="13.5" hidden="1" customHeight="1">
      <c r="G60" s="254"/>
      <c r="I60" s="254"/>
      <c r="J60" s="254"/>
      <c r="K60" s="254"/>
      <c r="L60" s="254"/>
      <c r="M60" s="254"/>
      <c r="N60" s="645"/>
      <c r="O60" s="645"/>
      <c r="P60" s="254"/>
      <c r="Q60" s="254"/>
      <c r="R60" s="254"/>
      <c r="S60" s="254"/>
      <c r="T60" s="254"/>
      <c r="U60" s="254"/>
      <c r="V60" s="254"/>
      <c r="W60" s="254"/>
      <c r="X60" s="254"/>
      <c r="Y60" s="254"/>
      <c r="Z60" s="254"/>
      <c r="AA60" s="254"/>
      <c r="AB60" s="254"/>
      <c r="AC60" s="254"/>
      <c r="AI60" s="18"/>
      <c r="AJ60" s="18"/>
    </row>
    <row r="61" spans="5:36" ht="13.5" hidden="1" customHeight="1">
      <c r="G61" s="254"/>
      <c r="I61" s="254"/>
      <c r="J61" s="254"/>
      <c r="K61" s="254"/>
      <c r="L61" s="254"/>
      <c r="M61" s="254"/>
      <c r="N61" s="645"/>
      <c r="O61" s="645"/>
      <c r="P61" s="254"/>
      <c r="Q61" s="254"/>
      <c r="R61" s="254"/>
      <c r="S61" s="254"/>
      <c r="T61" s="254"/>
      <c r="U61" s="254"/>
      <c r="V61" s="254"/>
      <c r="W61" s="254"/>
      <c r="X61" s="254"/>
      <c r="Y61" s="254"/>
      <c r="Z61" s="254"/>
      <c r="AA61" s="254"/>
      <c r="AB61" s="254"/>
      <c r="AC61" s="254"/>
      <c r="AI61" s="18"/>
      <c r="AJ61" s="18"/>
    </row>
    <row r="62" spans="5:36" ht="13.5" hidden="1" customHeight="1">
      <c r="G62" s="254"/>
      <c r="I62" s="254"/>
      <c r="J62" s="254"/>
      <c r="K62" s="254"/>
      <c r="L62" s="254"/>
      <c r="M62" s="254"/>
      <c r="N62" s="645"/>
      <c r="O62" s="645"/>
      <c r="P62" s="254"/>
      <c r="Q62" s="254"/>
      <c r="R62" s="254"/>
      <c r="S62" s="254"/>
      <c r="T62" s="254"/>
      <c r="U62" s="254"/>
      <c r="V62" s="254"/>
      <c r="W62" s="254"/>
      <c r="X62" s="254"/>
      <c r="Y62" s="254"/>
      <c r="Z62" s="254"/>
      <c r="AA62" s="254"/>
      <c r="AB62" s="254"/>
      <c r="AC62" s="254"/>
      <c r="AI62" s="18"/>
      <c r="AJ62" s="18"/>
    </row>
    <row r="63" spans="5:36" ht="13.5" hidden="1" customHeight="1">
      <c r="G63" s="254"/>
      <c r="I63" s="254"/>
      <c r="J63" s="254"/>
      <c r="K63" s="254"/>
      <c r="L63" s="254"/>
      <c r="M63" s="254"/>
      <c r="N63" s="645"/>
      <c r="O63" s="645"/>
      <c r="P63" s="254"/>
      <c r="Q63" s="254"/>
      <c r="R63" s="254"/>
      <c r="S63" s="254"/>
      <c r="T63" s="254"/>
      <c r="U63" s="254"/>
      <c r="V63" s="254"/>
      <c r="W63" s="254"/>
      <c r="X63" s="254"/>
      <c r="Y63" s="254"/>
      <c r="Z63" s="254"/>
      <c r="AA63" s="254"/>
      <c r="AB63" s="254"/>
      <c r="AC63" s="254"/>
      <c r="AI63" s="18"/>
      <c r="AJ63" s="18"/>
    </row>
    <row r="64" spans="5:36" ht="13.5" hidden="1" customHeight="1">
      <c r="G64" s="254"/>
      <c r="I64" s="254"/>
      <c r="J64" s="254"/>
      <c r="K64" s="254"/>
      <c r="L64" s="254"/>
      <c r="M64" s="254"/>
      <c r="N64" s="645"/>
      <c r="O64" s="645"/>
      <c r="P64" s="254"/>
      <c r="Q64" s="254"/>
      <c r="R64" s="254"/>
      <c r="S64" s="254"/>
      <c r="T64" s="254"/>
      <c r="U64" s="254"/>
      <c r="V64" s="254"/>
      <c r="W64" s="254"/>
      <c r="X64" s="254"/>
      <c r="Y64" s="254"/>
      <c r="Z64" s="254"/>
      <c r="AA64" s="254"/>
      <c r="AB64" s="254"/>
      <c r="AC64" s="254"/>
      <c r="AI64" s="18"/>
      <c r="AJ64" s="18"/>
    </row>
    <row r="65" spans="5:36" s="18" customFormat="1">
      <c r="E65" s="176"/>
      <c r="F65" s="223"/>
      <c r="G65" s="223"/>
      <c r="H65" s="223"/>
      <c r="I65" s="223"/>
      <c r="J65" s="223"/>
      <c r="K65" s="223"/>
      <c r="L65" s="223"/>
      <c r="M65" s="223"/>
      <c r="N65" s="647"/>
      <c r="O65" s="647"/>
      <c r="P65" s="223"/>
      <c r="Q65" s="223"/>
      <c r="R65" s="223"/>
      <c r="S65" s="223"/>
      <c r="T65" s="223"/>
      <c r="U65" s="223"/>
      <c r="V65" s="223"/>
      <c r="W65" s="223"/>
      <c r="X65" s="223"/>
      <c r="Y65" s="223"/>
      <c r="Z65" s="223"/>
      <c r="AA65" s="223"/>
      <c r="AB65" s="223"/>
      <c r="AC65" s="223"/>
      <c r="AF65" s="357"/>
      <c r="AG65" s="357"/>
    </row>
    <row r="66" spans="5:36" s="18" customFormat="1">
      <c r="E66" s="176"/>
      <c r="F66" s="223"/>
      <c r="G66" s="223">
        <f>+G41/F41</f>
        <v>22950.981135632323</v>
      </c>
      <c r="H66" s="223"/>
      <c r="I66" s="223">
        <f>+I41/H41</f>
        <v>22906.061392800988</v>
      </c>
      <c r="J66" s="223"/>
      <c r="K66" s="223">
        <f>+K41/J41</f>
        <v>22961.986152795664</v>
      </c>
      <c r="L66" s="223"/>
      <c r="M66" s="223">
        <f>+M41/L41</f>
        <v>22940.014678112762</v>
      </c>
      <c r="N66" s="647"/>
      <c r="O66" s="647">
        <f>+O41/N41</f>
        <v>22924.50605803962</v>
      </c>
      <c r="P66" s="223"/>
      <c r="Q66" s="223">
        <f>+Q41/P41</f>
        <v>22900.003053762954</v>
      </c>
      <c r="R66" s="223"/>
      <c r="S66" s="223">
        <f>+S41/R41</f>
        <v>22834.643170493546</v>
      </c>
      <c r="T66" s="223"/>
      <c r="U66" s="223">
        <f>+U41/T41</f>
        <v>22656.70319346229</v>
      </c>
      <c r="V66" s="223"/>
      <c r="W66" s="223">
        <f>+W41/V41</f>
        <v>22631.486923052053</v>
      </c>
      <c r="X66" s="223"/>
      <c r="Y66" s="223"/>
      <c r="Z66" s="223"/>
      <c r="AA66" s="223">
        <f>+AA41/Z41</f>
        <v>22570.620961369645</v>
      </c>
      <c r="AB66" s="223"/>
      <c r="AC66" s="223">
        <f>+AC41/AB41</f>
        <v>22588.714645352371</v>
      </c>
      <c r="AF66" s="357"/>
      <c r="AG66" s="357"/>
    </row>
    <row r="67" spans="5:36" s="278" customFormat="1" ht="15" hidden="1" customHeight="1">
      <c r="E67" s="277"/>
      <c r="F67" s="223"/>
      <c r="G67" s="223"/>
      <c r="H67" s="223"/>
      <c r="I67" s="223"/>
      <c r="J67" s="223"/>
      <c r="K67" s="223"/>
      <c r="L67" s="223"/>
      <c r="M67" s="223"/>
      <c r="N67" s="647"/>
      <c r="O67" s="647"/>
      <c r="P67" s="223"/>
      <c r="Q67" s="223"/>
      <c r="R67" s="223"/>
      <c r="S67" s="223"/>
      <c r="T67" s="223"/>
      <c r="U67" s="223"/>
      <c r="V67" s="223"/>
      <c r="W67" s="223"/>
      <c r="X67" s="223"/>
      <c r="Y67" s="223"/>
      <c r="Z67" s="223"/>
      <c r="AA67" s="223"/>
      <c r="AB67" s="223"/>
      <c r="AC67" s="223"/>
      <c r="AF67" s="358"/>
      <c r="AG67" s="358"/>
      <c r="AI67" s="18"/>
      <c r="AJ67" s="18"/>
    </row>
    <row r="68" spans="5:36" s="278" customFormat="1" ht="15" hidden="1" customHeight="1">
      <c r="E68" s="277"/>
      <c r="F68" s="223"/>
      <c r="G68" s="223"/>
      <c r="H68" s="223"/>
      <c r="I68" s="223"/>
      <c r="J68" s="223"/>
      <c r="K68" s="223"/>
      <c r="L68" s="223"/>
      <c r="M68" s="223"/>
      <c r="N68" s="647"/>
      <c r="O68" s="647"/>
      <c r="P68" s="223"/>
      <c r="Q68" s="223"/>
      <c r="R68" s="223"/>
      <c r="S68" s="223"/>
      <c r="T68" s="223"/>
      <c r="U68" s="223"/>
      <c r="V68" s="223"/>
      <c r="W68" s="223"/>
      <c r="X68" s="223"/>
      <c r="Y68" s="223"/>
      <c r="Z68" s="223"/>
      <c r="AA68" s="223"/>
      <c r="AB68" s="223"/>
      <c r="AC68" s="223"/>
      <c r="AD68" s="279"/>
      <c r="AE68" s="279"/>
      <c r="AF68" s="358"/>
      <c r="AG68" s="358"/>
      <c r="AH68" s="279"/>
      <c r="AI68" s="18"/>
      <c r="AJ68" s="18"/>
    </row>
    <row r="69" spans="5:36" ht="15" hidden="1" customHeight="1">
      <c r="F69" s="223"/>
      <c r="G69" s="223"/>
      <c r="H69" s="223"/>
      <c r="I69" s="223"/>
      <c r="J69" s="223"/>
      <c r="K69" s="223"/>
      <c r="L69" s="223"/>
      <c r="M69" s="223"/>
      <c r="N69" s="647"/>
      <c r="O69" s="647"/>
      <c r="P69" s="223"/>
      <c r="Q69" s="223"/>
      <c r="R69" s="223"/>
      <c r="S69" s="223"/>
      <c r="T69" s="223"/>
      <c r="U69" s="223"/>
      <c r="V69" s="223"/>
      <c r="W69" s="223"/>
      <c r="X69" s="223"/>
      <c r="Y69" s="223"/>
      <c r="Z69" s="223"/>
      <c r="AA69" s="223"/>
      <c r="AB69" s="223"/>
      <c r="AC69" s="223"/>
      <c r="AI69" s="18"/>
      <c r="AJ69" s="18"/>
    </row>
    <row r="70" spans="5:36" s="278" customFormat="1" ht="13.5" hidden="1" customHeight="1">
      <c r="E70" s="277"/>
      <c r="F70" s="223"/>
      <c r="G70" s="223"/>
      <c r="H70" s="223"/>
      <c r="I70" s="223"/>
      <c r="J70" s="223"/>
      <c r="K70" s="223"/>
      <c r="L70" s="223"/>
      <c r="M70" s="223"/>
      <c r="N70" s="647"/>
      <c r="O70" s="647"/>
      <c r="P70" s="223"/>
      <c r="Q70" s="223"/>
      <c r="R70" s="223"/>
      <c r="S70" s="223"/>
      <c r="T70" s="223"/>
      <c r="U70" s="223"/>
      <c r="V70" s="223"/>
      <c r="W70" s="223"/>
      <c r="X70" s="223"/>
      <c r="Y70" s="223"/>
      <c r="Z70" s="223"/>
      <c r="AA70" s="223"/>
      <c r="AB70" s="223"/>
      <c r="AC70" s="223"/>
      <c r="AD70" s="280"/>
      <c r="AE70" s="280"/>
      <c r="AF70" s="358"/>
      <c r="AG70" s="358"/>
      <c r="AH70" s="280"/>
      <c r="AI70" s="18"/>
      <c r="AJ70" s="18"/>
    </row>
    <row r="71" spans="5:36" s="278" customFormat="1" ht="13.5" hidden="1" customHeight="1">
      <c r="E71" s="277"/>
      <c r="F71" s="223"/>
      <c r="G71" s="223"/>
      <c r="H71" s="223"/>
      <c r="I71" s="223"/>
      <c r="J71" s="223"/>
      <c r="K71" s="223"/>
      <c r="L71" s="223"/>
      <c r="M71" s="223"/>
      <c r="N71" s="647"/>
      <c r="O71" s="647"/>
      <c r="P71" s="223"/>
      <c r="Q71" s="223"/>
      <c r="R71" s="223"/>
      <c r="S71" s="223"/>
      <c r="T71" s="223"/>
      <c r="U71" s="223"/>
      <c r="V71" s="223"/>
      <c r="W71" s="223"/>
      <c r="X71" s="223"/>
      <c r="Y71" s="223"/>
      <c r="Z71" s="223"/>
      <c r="AA71" s="223"/>
      <c r="AB71" s="223"/>
      <c r="AC71" s="223"/>
      <c r="AD71" s="279"/>
      <c r="AE71" s="279"/>
      <c r="AF71" s="358"/>
      <c r="AG71" s="358"/>
      <c r="AH71" s="279"/>
      <c r="AI71" s="18"/>
      <c r="AJ71" s="18"/>
    </row>
    <row r="72" spans="5:36" s="278" customFormat="1" ht="13.5" hidden="1" customHeight="1">
      <c r="E72" s="277"/>
      <c r="F72" s="223"/>
      <c r="G72" s="223"/>
      <c r="H72" s="223"/>
      <c r="I72" s="223"/>
      <c r="J72" s="223"/>
      <c r="K72" s="223"/>
      <c r="L72" s="223"/>
      <c r="M72" s="223"/>
      <c r="N72" s="647"/>
      <c r="O72" s="647"/>
      <c r="P72" s="223"/>
      <c r="Q72" s="223"/>
      <c r="R72" s="223"/>
      <c r="S72" s="223"/>
      <c r="T72" s="223"/>
      <c r="U72" s="223"/>
      <c r="V72" s="223"/>
      <c r="W72" s="223"/>
      <c r="X72" s="223"/>
      <c r="Y72" s="223"/>
      <c r="Z72" s="223"/>
      <c r="AA72" s="223"/>
      <c r="AB72" s="223"/>
      <c r="AC72" s="223"/>
      <c r="AF72" s="358"/>
      <c r="AG72" s="358"/>
      <c r="AI72" s="18"/>
      <c r="AJ72" s="18"/>
    </row>
    <row r="73" spans="5:36" s="278" customFormat="1" ht="15" hidden="1" customHeight="1">
      <c r="E73" s="277"/>
      <c r="F73" s="223"/>
      <c r="G73" s="223"/>
      <c r="H73" s="223"/>
      <c r="I73" s="223"/>
      <c r="J73" s="223"/>
      <c r="K73" s="223"/>
      <c r="L73" s="223"/>
      <c r="M73" s="223"/>
      <c r="N73" s="647"/>
      <c r="O73" s="647"/>
      <c r="P73" s="223"/>
      <c r="Q73" s="223"/>
      <c r="R73" s="223"/>
      <c r="S73" s="223"/>
      <c r="T73" s="223"/>
      <c r="U73" s="223"/>
      <c r="V73" s="223"/>
      <c r="W73" s="223"/>
      <c r="X73" s="223"/>
      <c r="Y73" s="223"/>
      <c r="Z73" s="223"/>
      <c r="AA73" s="223"/>
      <c r="AB73" s="223"/>
      <c r="AC73" s="223"/>
      <c r="AF73" s="358"/>
      <c r="AG73" s="358"/>
      <c r="AI73" s="18"/>
      <c r="AJ73" s="18"/>
    </row>
    <row r="74" spans="5:36" s="278" customFormat="1" ht="15" hidden="1" customHeight="1">
      <c r="E74" s="277"/>
      <c r="F74" s="223"/>
      <c r="G74" s="223"/>
      <c r="H74" s="223"/>
      <c r="I74" s="223"/>
      <c r="J74" s="223"/>
      <c r="K74" s="223"/>
      <c r="L74" s="223"/>
      <c r="M74" s="223"/>
      <c r="N74" s="647"/>
      <c r="O74" s="647"/>
      <c r="P74" s="223"/>
      <c r="Q74" s="223"/>
      <c r="R74" s="223"/>
      <c r="S74" s="223"/>
      <c r="T74" s="223"/>
      <c r="U74" s="223"/>
      <c r="V74" s="223"/>
      <c r="W74" s="223"/>
      <c r="X74" s="223"/>
      <c r="Y74" s="223"/>
      <c r="Z74" s="223"/>
      <c r="AA74" s="223"/>
      <c r="AB74" s="223"/>
      <c r="AC74" s="223"/>
      <c r="AF74" s="358"/>
      <c r="AG74" s="358"/>
      <c r="AI74" s="18"/>
      <c r="AJ74" s="18"/>
    </row>
    <row r="75" spans="5:36" s="278" customFormat="1" ht="13.5" hidden="1" customHeight="1">
      <c r="E75" s="277"/>
      <c r="F75" s="223"/>
      <c r="G75" s="223"/>
      <c r="H75" s="223"/>
      <c r="I75" s="223"/>
      <c r="J75" s="223"/>
      <c r="K75" s="223"/>
      <c r="L75" s="223"/>
      <c r="M75" s="223"/>
      <c r="N75" s="647"/>
      <c r="O75" s="647"/>
      <c r="P75" s="223"/>
      <c r="Q75" s="223"/>
      <c r="R75" s="223"/>
      <c r="S75" s="223"/>
      <c r="T75" s="223"/>
      <c r="U75" s="223"/>
      <c r="V75" s="223"/>
      <c r="W75" s="223"/>
      <c r="X75" s="223"/>
      <c r="Y75" s="223"/>
      <c r="Z75" s="223"/>
      <c r="AA75" s="223"/>
      <c r="AB75" s="223"/>
      <c r="AC75" s="223"/>
      <c r="AF75" s="358"/>
      <c r="AG75" s="358"/>
      <c r="AI75" s="18"/>
      <c r="AJ75" s="18"/>
    </row>
    <row r="76" spans="5:36" s="278" customFormat="1" ht="15" hidden="1" customHeight="1">
      <c r="E76" s="277"/>
      <c r="F76" s="223"/>
      <c r="G76" s="223"/>
      <c r="H76" s="223"/>
      <c r="I76" s="223"/>
      <c r="J76" s="223"/>
      <c r="K76" s="223"/>
      <c r="L76" s="223"/>
      <c r="M76" s="223"/>
      <c r="N76" s="647"/>
      <c r="O76" s="647"/>
      <c r="P76" s="223"/>
      <c r="Q76" s="223"/>
      <c r="R76" s="223"/>
      <c r="S76" s="223"/>
      <c r="T76" s="223"/>
      <c r="U76" s="223"/>
      <c r="V76" s="223"/>
      <c r="W76" s="223"/>
      <c r="X76" s="223"/>
      <c r="Y76" s="223"/>
      <c r="Z76" s="223"/>
      <c r="AA76" s="223"/>
      <c r="AB76" s="223"/>
      <c r="AC76" s="223"/>
      <c r="AF76" s="358"/>
      <c r="AG76" s="358"/>
      <c r="AI76" s="18"/>
      <c r="AJ76" s="18"/>
    </row>
    <row r="77" spans="5:36" s="278" customFormat="1" ht="13.5" hidden="1" customHeight="1">
      <c r="E77" s="277"/>
      <c r="F77" s="223"/>
      <c r="G77" s="223"/>
      <c r="H77" s="223"/>
      <c r="I77" s="223"/>
      <c r="J77" s="223"/>
      <c r="K77" s="223"/>
      <c r="L77" s="223"/>
      <c r="M77" s="223"/>
      <c r="N77" s="647"/>
      <c r="O77" s="647"/>
      <c r="P77" s="223"/>
      <c r="Q77" s="223"/>
      <c r="R77" s="223"/>
      <c r="S77" s="223"/>
      <c r="T77" s="223"/>
      <c r="U77" s="223"/>
      <c r="V77" s="223"/>
      <c r="W77" s="223"/>
      <c r="X77" s="223"/>
      <c r="Y77" s="223"/>
      <c r="Z77" s="223"/>
      <c r="AA77" s="223"/>
      <c r="AB77" s="223"/>
      <c r="AC77" s="223"/>
      <c r="AF77" s="358"/>
      <c r="AG77" s="358"/>
      <c r="AI77" s="18"/>
      <c r="AJ77" s="18"/>
    </row>
    <row r="78" spans="5:36" s="278" customFormat="1" ht="13.5" hidden="1" customHeight="1">
      <c r="E78" s="277"/>
      <c r="F78" s="223"/>
      <c r="G78" s="223"/>
      <c r="H78" s="223"/>
      <c r="I78" s="223"/>
      <c r="J78" s="223"/>
      <c r="K78" s="223"/>
      <c r="L78" s="223"/>
      <c r="M78" s="223"/>
      <c r="N78" s="647"/>
      <c r="O78" s="647"/>
      <c r="P78" s="223"/>
      <c r="Q78" s="223"/>
      <c r="R78" s="223"/>
      <c r="S78" s="223"/>
      <c r="T78" s="223"/>
      <c r="U78" s="223"/>
      <c r="V78" s="223"/>
      <c r="W78" s="223"/>
      <c r="X78" s="223"/>
      <c r="Y78" s="223"/>
      <c r="Z78" s="223"/>
      <c r="AA78" s="223"/>
      <c r="AB78" s="223"/>
      <c r="AC78" s="223"/>
      <c r="AF78" s="358"/>
      <c r="AG78" s="358"/>
      <c r="AI78" s="18"/>
      <c r="AJ78" s="18"/>
    </row>
    <row r="79" spans="5:36" s="278" customFormat="1" ht="13.5" hidden="1" customHeight="1">
      <c r="E79" s="277"/>
      <c r="F79" s="223"/>
      <c r="G79" s="223"/>
      <c r="H79" s="223"/>
      <c r="I79" s="223"/>
      <c r="J79" s="223"/>
      <c r="K79" s="223"/>
      <c r="L79" s="223"/>
      <c r="M79" s="223"/>
      <c r="N79" s="647"/>
      <c r="O79" s="647"/>
      <c r="P79" s="223"/>
      <c r="Q79" s="223"/>
      <c r="R79" s="223"/>
      <c r="S79" s="223"/>
      <c r="T79" s="223"/>
      <c r="U79" s="223"/>
      <c r="V79" s="223"/>
      <c r="W79" s="223"/>
      <c r="X79" s="223"/>
      <c r="Y79" s="223"/>
      <c r="Z79" s="223"/>
      <c r="AA79" s="223"/>
      <c r="AB79" s="223"/>
      <c r="AC79" s="223"/>
      <c r="AF79" s="358"/>
      <c r="AG79" s="358"/>
      <c r="AI79" s="18"/>
      <c r="AJ79" s="18"/>
    </row>
    <row r="80" spans="5:36" s="278" customFormat="1" ht="13.5" hidden="1" customHeight="1">
      <c r="E80" s="277"/>
      <c r="F80" s="223"/>
      <c r="G80" s="223"/>
      <c r="H80" s="223"/>
      <c r="I80" s="223"/>
      <c r="J80" s="223"/>
      <c r="K80" s="223"/>
      <c r="L80" s="223"/>
      <c r="M80" s="223"/>
      <c r="N80" s="647"/>
      <c r="O80" s="647"/>
      <c r="P80" s="223"/>
      <c r="Q80" s="223"/>
      <c r="R80" s="223"/>
      <c r="S80" s="223"/>
      <c r="T80" s="223"/>
      <c r="U80" s="223"/>
      <c r="V80" s="223"/>
      <c r="W80" s="223"/>
      <c r="X80" s="223"/>
      <c r="Y80" s="223"/>
      <c r="Z80" s="223"/>
      <c r="AA80" s="223"/>
      <c r="AB80" s="223"/>
      <c r="AC80" s="223"/>
      <c r="AF80" s="358"/>
      <c r="AG80" s="358"/>
      <c r="AI80" s="18"/>
      <c r="AJ80" s="18"/>
    </row>
    <row r="81" spans="5:36" s="278" customFormat="1" ht="13.5" hidden="1" customHeight="1">
      <c r="E81" s="277"/>
      <c r="F81" s="223"/>
      <c r="G81" s="223"/>
      <c r="H81" s="223"/>
      <c r="I81" s="223"/>
      <c r="J81" s="223"/>
      <c r="K81" s="223"/>
      <c r="L81" s="223"/>
      <c r="M81" s="223"/>
      <c r="N81" s="647"/>
      <c r="O81" s="647"/>
      <c r="P81" s="223"/>
      <c r="Q81" s="223"/>
      <c r="R81" s="223"/>
      <c r="S81" s="223"/>
      <c r="T81" s="223"/>
      <c r="U81" s="223"/>
      <c r="V81" s="223"/>
      <c r="W81" s="223"/>
      <c r="X81" s="223"/>
      <c r="Y81" s="223"/>
      <c r="Z81" s="223"/>
      <c r="AA81" s="223"/>
      <c r="AB81" s="223"/>
      <c r="AC81" s="223"/>
      <c r="AF81" s="358"/>
      <c r="AG81" s="358"/>
      <c r="AI81" s="18"/>
      <c r="AJ81" s="18"/>
    </row>
    <row r="82" spans="5:36" ht="13.5" hidden="1" customHeight="1">
      <c r="F82" s="223"/>
      <c r="G82" s="223"/>
      <c r="H82" s="223"/>
      <c r="I82" s="223"/>
      <c r="J82" s="223"/>
      <c r="K82" s="223"/>
      <c r="L82" s="223"/>
      <c r="M82" s="223"/>
      <c r="N82" s="647"/>
      <c r="O82" s="647"/>
      <c r="P82" s="223"/>
      <c r="Q82" s="223"/>
      <c r="R82" s="223"/>
      <c r="S82" s="223"/>
      <c r="T82" s="223"/>
      <c r="U82" s="223"/>
      <c r="V82" s="223"/>
      <c r="W82" s="223"/>
      <c r="X82" s="223"/>
      <c r="Y82" s="223"/>
      <c r="Z82" s="223"/>
      <c r="AA82" s="223"/>
      <c r="AB82" s="223"/>
      <c r="AC82" s="223"/>
      <c r="AI82" s="18"/>
      <c r="AJ82" s="18"/>
    </row>
    <row r="83" spans="5:36">
      <c r="F83" s="223"/>
      <c r="G83" s="223"/>
      <c r="H83" s="223"/>
      <c r="I83" s="223"/>
      <c r="J83" s="223"/>
      <c r="K83" s="223"/>
      <c r="L83" s="223"/>
      <c r="M83" s="223"/>
      <c r="N83" s="647"/>
      <c r="O83" s="647"/>
      <c r="P83" s="223"/>
      <c r="Q83" s="223"/>
      <c r="R83" s="223"/>
      <c r="S83" s="223"/>
      <c r="T83" s="223"/>
      <c r="U83" s="223"/>
      <c r="V83" s="223"/>
      <c r="W83" s="223"/>
      <c r="X83" s="223"/>
      <c r="Y83" s="223"/>
      <c r="Z83" s="223"/>
      <c r="AA83" s="223"/>
      <c r="AB83" s="223"/>
      <c r="AC83" s="223"/>
      <c r="AD83" s="481"/>
      <c r="AE83" s="481"/>
      <c r="AF83" s="359"/>
      <c r="AG83" s="359"/>
      <c r="AH83" s="481"/>
      <c r="AI83" s="291"/>
    </row>
    <row r="84" spans="5:36">
      <c r="F84" s="223"/>
      <c r="G84" s="223"/>
      <c r="H84" s="223"/>
      <c r="I84" s="223"/>
      <c r="J84" s="223"/>
      <c r="K84" s="223"/>
      <c r="L84" s="223"/>
      <c r="M84" s="223"/>
      <c r="N84" s="647"/>
      <c r="O84" s="647"/>
      <c r="P84" s="223"/>
      <c r="Q84" s="223"/>
      <c r="R84" s="223"/>
      <c r="S84" s="223"/>
      <c r="T84" s="223"/>
      <c r="U84" s="223"/>
      <c r="V84" s="223"/>
      <c r="W84" s="223"/>
      <c r="X84" s="223"/>
      <c r="Y84" s="223"/>
      <c r="Z84" s="223"/>
      <c r="AA84" s="223"/>
      <c r="AB84" s="223"/>
      <c r="AC84" s="223"/>
      <c r="AE84" s="180"/>
    </row>
    <row r="85" spans="5:36">
      <c r="F85" s="223"/>
      <c r="G85" s="223"/>
      <c r="H85" s="223"/>
      <c r="I85" s="223"/>
      <c r="J85" s="223"/>
      <c r="K85" s="223"/>
      <c r="L85" s="223"/>
      <c r="M85" s="223"/>
      <c r="N85" s="647"/>
      <c r="O85" s="647"/>
      <c r="P85" s="223"/>
      <c r="Q85" s="223"/>
      <c r="R85" s="223"/>
      <c r="S85" s="223"/>
      <c r="T85" s="223"/>
      <c r="U85" s="223"/>
      <c r="V85" s="223"/>
      <c r="W85" s="223"/>
      <c r="X85" s="223"/>
      <c r="Y85" s="223"/>
      <c r="Z85" s="223"/>
      <c r="AA85" s="223"/>
      <c r="AB85" s="223"/>
      <c r="AC85" s="223"/>
    </row>
    <row r="86" spans="5:36">
      <c r="F86" s="223"/>
      <c r="G86" s="223"/>
      <c r="H86" s="223"/>
      <c r="I86" s="223"/>
      <c r="J86" s="223"/>
      <c r="K86" s="223"/>
      <c r="L86" s="223"/>
      <c r="M86" s="223"/>
      <c r="N86" s="647"/>
      <c r="O86" s="647"/>
      <c r="P86" s="223"/>
      <c r="Q86" s="223"/>
      <c r="R86" s="223"/>
      <c r="S86" s="223"/>
      <c r="T86" s="223"/>
      <c r="U86" s="223"/>
      <c r="V86" s="223"/>
      <c r="W86" s="223"/>
      <c r="X86" s="223"/>
      <c r="Y86" s="223"/>
      <c r="Z86" s="223"/>
      <c r="AA86" s="223"/>
      <c r="AB86" s="223"/>
      <c r="AC86" s="223"/>
    </row>
    <row r="87" spans="5:36">
      <c r="F87" s="223"/>
      <c r="G87" s="223"/>
      <c r="H87" s="223"/>
      <c r="I87" s="223"/>
      <c r="J87" s="223"/>
      <c r="K87" s="223"/>
      <c r="L87" s="223"/>
      <c r="M87" s="223"/>
      <c r="N87" s="647"/>
      <c r="O87" s="647"/>
      <c r="P87" s="223"/>
      <c r="Q87" s="223"/>
      <c r="R87" s="223"/>
      <c r="S87" s="223"/>
      <c r="T87" s="223"/>
      <c r="U87" s="223"/>
      <c r="V87" s="223"/>
      <c r="W87" s="223"/>
      <c r="X87" s="223"/>
      <c r="Y87" s="223"/>
      <c r="Z87" s="223"/>
      <c r="AA87" s="223"/>
      <c r="AB87" s="223"/>
      <c r="AC87" s="223"/>
    </row>
    <row r="88" spans="5:36">
      <c r="F88" s="223"/>
      <c r="G88" s="223"/>
      <c r="H88" s="223"/>
      <c r="I88" s="223"/>
      <c r="J88" s="223"/>
      <c r="K88" s="223"/>
      <c r="L88" s="223"/>
      <c r="M88" s="223"/>
      <c r="N88" s="647"/>
      <c r="O88" s="647"/>
      <c r="P88" s="223"/>
      <c r="Q88" s="223"/>
      <c r="R88" s="223"/>
      <c r="S88" s="223"/>
      <c r="T88" s="223"/>
      <c r="U88" s="223"/>
      <c r="V88" s="223"/>
      <c r="W88" s="223"/>
      <c r="X88" s="223"/>
      <c r="Y88" s="223"/>
      <c r="Z88" s="223"/>
      <c r="AA88" s="223"/>
      <c r="AB88" s="223"/>
      <c r="AC88" s="223"/>
    </row>
    <row r="89" spans="5:36">
      <c r="F89" s="223"/>
      <c r="G89" s="223"/>
      <c r="H89" s="223"/>
      <c r="I89" s="223"/>
      <c r="J89" s="223"/>
      <c r="K89" s="223"/>
      <c r="L89" s="223"/>
      <c r="M89" s="223"/>
      <c r="N89" s="647"/>
      <c r="O89" s="647"/>
      <c r="P89" s="223"/>
      <c r="Q89" s="223"/>
      <c r="R89" s="223"/>
      <c r="S89" s="223"/>
      <c r="T89" s="223"/>
      <c r="U89" s="223"/>
      <c r="V89" s="223"/>
      <c r="W89" s="223"/>
      <c r="X89" s="223"/>
      <c r="Y89" s="223"/>
      <c r="Z89" s="223"/>
      <c r="AA89" s="223"/>
      <c r="AB89" s="223"/>
      <c r="AC89" s="223"/>
    </row>
    <row r="90" spans="5:36">
      <c r="F90" s="223"/>
      <c r="G90" s="223"/>
      <c r="H90" s="223"/>
      <c r="I90" s="223"/>
      <c r="J90" s="223"/>
      <c r="K90" s="223"/>
      <c r="L90" s="223"/>
      <c r="M90" s="223"/>
      <c r="N90" s="647"/>
      <c r="O90" s="647"/>
      <c r="P90" s="223"/>
      <c r="Q90" s="223"/>
      <c r="R90" s="223"/>
      <c r="S90" s="223"/>
      <c r="T90" s="223"/>
      <c r="U90" s="223"/>
      <c r="V90" s="223"/>
      <c r="W90" s="223"/>
      <c r="X90" s="223"/>
      <c r="Y90" s="223"/>
      <c r="Z90" s="223"/>
      <c r="AA90" s="223"/>
      <c r="AB90" s="223"/>
      <c r="AC90" s="223"/>
    </row>
    <row r="91" spans="5:36">
      <c r="F91" s="223"/>
      <c r="G91" s="223"/>
      <c r="H91" s="223"/>
      <c r="I91" s="223"/>
      <c r="J91" s="223"/>
      <c r="K91" s="223"/>
      <c r="L91" s="223"/>
      <c r="M91" s="223"/>
      <c r="N91" s="647"/>
      <c r="O91" s="647"/>
      <c r="P91" s="223"/>
      <c r="Q91" s="223"/>
      <c r="R91" s="223"/>
      <c r="S91" s="223"/>
      <c r="T91" s="223"/>
      <c r="U91" s="223"/>
      <c r="V91" s="223"/>
      <c r="W91" s="223"/>
      <c r="X91" s="223"/>
      <c r="Y91" s="223"/>
      <c r="Z91" s="223"/>
      <c r="AA91" s="223"/>
      <c r="AB91" s="223"/>
      <c r="AC91" s="223"/>
    </row>
    <row r="92" spans="5:36">
      <c r="F92" s="223"/>
      <c r="G92" s="223"/>
      <c r="H92" s="223"/>
      <c r="I92" s="223"/>
      <c r="J92" s="223"/>
      <c r="K92" s="223"/>
      <c r="L92" s="223"/>
      <c r="M92" s="223"/>
      <c r="N92" s="647"/>
      <c r="O92" s="647"/>
      <c r="P92" s="223"/>
      <c r="Q92" s="223"/>
      <c r="R92" s="223"/>
      <c r="S92" s="223"/>
      <c r="T92" s="223"/>
      <c r="U92" s="223"/>
      <c r="V92" s="223"/>
      <c r="W92" s="223"/>
      <c r="X92" s="223"/>
      <c r="Y92" s="223"/>
      <c r="Z92" s="223"/>
      <c r="AA92" s="223"/>
      <c r="AB92" s="223"/>
      <c r="AC92" s="223"/>
    </row>
    <row r="93" spans="5:36">
      <c r="F93" s="223"/>
      <c r="G93" s="223"/>
      <c r="H93" s="223"/>
      <c r="I93" s="223"/>
      <c r="J93" s="223"/>
      <c r="K93" s="223"/>
      <c r="L93" s="223"/>
      <c r="M93" s="223"/>
      <c r="N93" s="647"/>
      <c r="O93" s="647"/>
      <c r="P93" s="223"/>
      <c r="Q93" s="223"/>
      <c r="R93" s="223"/>
      <c r="S93" s="223"/>
      <c r="T93" s="223"/>
      <c r="U93" s="223"/>
      <c r="V93" s="223"/>
      <c r="W93" s="223"/>
      <c r="X93" s="223"/>
      <c r="Y93" s="223"/>
      <c r="Z93" s="223"/>
      <c r="AA93" s="223"/>
      <c r="AB93" s="223"/>
      <c r="AC93" s="223"/>
    </row>
  </sheetData>
  <autoFilter ref="A3:AK46">
    <filterColumn colId="0" showButton="0"/>
    <filterColumn colId="1" showButton="0"/>
  </autoFilter>
  <mergeCells count="29">
    <mergeCell ref="F2:G2"/>
    <mergeCell ref="N2:O2"/>
    <mergeCell ref="J2:K2"/>
    <mergeCell ref="AD2:AE2"/>
    <mergeCell ref="AF2:AG2"/>
    <mergeCell ref="L2:M2"/>
    <mergeCell ref="H2:I2"/>
    <mergeCell ref="P2:Q2"/>
    <mergeCell ref="R2:S2"/>
    <mergeCell ref="T2:U2"/>
    <mergeCell ref="V2:W2"/>
    <mergeCell ref="X2:Y2"/>
    <mergeCell ref="Z2:AA2"/>
    <mergeCell ref="AB2:AC2"/>
    <mergeCell ref="A9:A20"/>
    <mergeCell ref="B20:C20"/>
    <mergeCell ref="B5:B8"/>
    <mergeCell ref="A2:C3"/>
    <mergeCell ref="A40:A44"/>
    <mergeCell ref="B40:C40"/>
    <mergeCell ref="B41:B44"/>
    <mergeCell ref="A21:A36"/>
    <mergeCell ref="B21:B24"/>
    <mergeCell ref="B25:B35"/>
    <mergeCell ref="B36:C36"/>
    <mergeCell ref="A37:C37"/>
    <mergeCell ref="A39:C39"/>
    <mergeCell ref="A4:A8"/>
    <mergeCell ref="B4:C4"/>
  </mergeCells>
  <phoneticPr fontId="4" type="noConversion"/>
  <printOptions horizontalCentered="1" verticalCentered="1"/>
  <pageMargins left="0.70866141732283472" right="0.70866141732283472" top="0.31496062992125984" bottom="0.31496062992125984" header="0.31496062992125984" footer="0.31496062992125984"/>
  <pageSetup paperSize="9" scale="7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9"/>
  <sheetViews>
    <sheetView topLeftCell="A100" zoomScale="80" zoomScaleNormal="80" workbookViewId="0">
      <selection activeCell="A137" sqref="A137:XFD137"/>
    </sheetView>
  </sheetViews>
  <sheetFormatPr defaultColWidth="9.140625" defaultRowHeight="15"/>
  <cols>
    <col min="1" max="1" width="11.42578125" style="244" bestFit="1" customWidth="1"/>
    <col min="2" max="2" width="5.42578125" style="244" bestFit="1" customWidth="1"/>
    <col min="3" max="3" width="69.5703125" style="244" customWidth="1"/>
    <col min="4" max="4" width="80.28515625" style="244" customWidth="1"/>
    <col min="5" max="5" width="23.42578125" style="244" customWidth="1"/>
    <col min="6" max="6" width="43.5703125" style="244" customWidth="1"/>
    <col min="7" max="7" width="20.140625" style="244" customWidth="1"/>
    <col min="8" max="9" width="27.85546875" style="244" customWidth="1"/>
    <col min="10" max="10" width="9.140625" style="244" bestFit="1" customWidth="1"/>
    <col min="11" max="11" width="20.42578125" style="244" bestFit="1" customWidth="1"/>
    <col min="12" max="12" width="12.28515625" style="244" bestFit="1" customWidth="1"/>
    <col min="13" max="16384" width="9.140625" style="244"/>
  </cols>
  <sheetData>
    <row r="1" spans="1:11" s="299" customFormat="1"/>
    <row r="2" spans="1:11" s="299" customFormat="1">
      <c r="I2" s="299">
        <v>22940.794715539923</v>
      </c>
      <c r="K2" s="299">
        <v>22946.655285489673</v>
      </c>
    </row>
    <row r="3" spans="1:11" s="299" customFormat="1" ht="38.25">
      <c r="A3" s="399" t="s">
        <v>198</v>
      </c>
      <c r="B3" s="400" t="s">
        <v>427</v>
      </c>
      <c r="C3" s="401" t="s">
        <v>129</v>
      </c>
      <c r="D3" s="401" t="s">
        <v>109</v>
      </c>
      <c r="E3" s="401" t="s">
        <v>126</v>
      </c>
      <c r="F3" s="402" t="s">
        <v>110</v>
      </c>
      <c r="G3" s="402" t="s">
        <v>111</v>
      </c>
      <c r="H3" s="401" t="s">
        <v>112</v>
      </c>
      <c r="I3" s="403" t="s">
        <v>113</v>
      </c>
      <c r="J3" s="402" t="s">
        <v>429</v>
      </c>
      <c r="K3" s="402" t="s">
        <v>428</v>
      </c>
    </row>
    <row r="4" spans="1:11" s="299" customFormat="1">
      <c r="A4" s="404"/>
      <c r="B4" s="404"/>
      <c r="C4" s="405"/>
      <c r="D4" s="405"/>
      <c r="E4" s="405"/>
      <c r="F4" s="461">
        <f>+SUBTOTAL(9,F5:F59781)</f>
        <v>20910041.600000001</v>
      </c>
      <c r="G4" s="462">
        <f>+SUBTOTAL(9,G57:G59781)</f>
        <v>0</v>
      </c>
      <c r="H4" s="462">
        <f>+SUBTOTAL(9,H57:H59781)</f>
        <v>19674611.939999998</v>
      </c>
      <c r="I4" s="406">
        <f>+SUBTOTAL(9,I57:I59781)</f>
        <v>469044981468</v>
      </c>
      <c r="J4" s="406"/>
      <c r="K4" s="406"/>
    </row>
    <row r="5" spans="1:11" s="313" customFormat="1">
      <c r="A5" s="612">
        <v>44320</v>
      </c>
      <c r="B5" s="320"/>
      <c r="C5" s="297" t="s">
        <v>931</v>
      </c>
      <c r="D5" s="297" t="s">
        <v>1131</v>
      </c>
      <c r="E5" s="463" t="s">
        <v>81</v>
      </c>
      <c r="F5" s="301">
        <v>1351938.35</v>
      </c>
      <c r="G5" s="321">
        <f t="shared" ref="G5:G19" si="0">+ROUND(F5*$I$2,0)</f>
        <v>31014540155</v>
      </c>
      <c r="H5" s="303"/>
      <c r="I5" s="303"/>
      <c r="J5" s="297" t="s">
        <v>115</v>
      </c>
      <c r="K5" s="297"/>
    </row>
    <row r="6" spans="1:11" s="313" customFormat="1">
      <c r="A6" s="612">
        <v>44334</v>
      </c>
      <c r="B6" s="320"/>
      <c r="C6" s="297" t="s">
        <v>502</v>
      </c>
      <c r="D6" s="297" t="s">
        <v>1412</v>
      </c>
      <c r="E6" s="463" t="s">
        <v>117</v>
      </c>
      <c r="F6" s="301">
        <v>141678.32999999999</v>
      </c>
      <c r="G6" s="321">
        <f t="shared" si="0"/>
        <v>3250213484</v>
      </c>
      <c r="H6" s="303"/>
      <c r="I6" s="303"/>
      <c r="J6" s="297" t="s">
        <v>115</v>
      </c>
      <c r="K6" s="297"/>
    </row>
    <row r="7" spans="1:11" s="313" customFormat="1">
      <c r="A7" s="612">
        <v>44344</v>
      </c>
      <c r="B7" s="320"/>
      <c r="C7" s="297" t="s">
        <v>502</v>
      </c>
      <c r="D7" s="297" t="s">
        <v>1412</v>
      </c>
      <c r="E7" s="463" t="s">
        <v>117</v>
      </c>
      <c r="F7" s="301">
        <v>211392.53</v>
      </c>
      <c r="G7" s="321">
        <f t="shared" si="0"/>
        <v>4849512635</v>
      </c>
      <c r="H7" s="303"/>
      <c r="I7" s="303"/>
      <c r="J7" s="297" t="s">
        <v>115</v>
      </c>
      <c r="K7" s="297"/>
    </row>
    <row r="8" spans="1:11" s="313" customFormat="1">
      <c r="A8" s="612">
        <v>44321</v>
      </c>
      <c r="B8" s="320"/>
      <c r="C8" s="297" t="s">
        <v>128</v>
      </c>
      <c r="D8" s="297" t="s">
        <v>1412</v>
      </c>
      <c r="E8" s="463" t="s">
        <v>117</v>
      </c>
      <c r="F8" s="301">
        <v>1452882.6</v>
      </c>
      <c r="G8" s="321">
        <f t="shared" si="0"/>
        <v>33330281472</v>
      </c>
      <c r="H8" s="303"/>
      <c r="I8" s="303"/>
      <c r="J8" s="297" t="s">
        <v>115</v>
      </c>
      <c r="K8" s="297"/>
    </row>
    <row r="9" spans="1:11" s="313" customFormat="1">
      <c r="A9" s="612">
        <v>44321</v>
      </c>
      <c r="B9" s="320"/>
      <c r="C9" s="297" t="s">
        <v>127</v>
      </c>
      <c r="D9" s="297" t="s">
        <v>1412</v>
      </c>
      <c r="E9" s="463" t="s">
        <v>117</v>
      </c>
      <c r="F9" s="301">
        <v>2136882.2000000002</v>
      </c>
      <c r="G9" s="321">
        <f t="shared" si="0"/>
        <v>49021775881</v>
      </c>
      <c r="H9" s="303"/>
      <c r="I9" s="303"/>
      <c r="J9" s="297" t="s">
        <v>115</v>
      </c>
      <c r="K9" s="297"/>
    </row>
    <row r="10" spans="1:11" s="313" customFormat="1">
      <c r="A10" s="612">
        <v>44336</v>
      </c>
      <c r="B10" s="320"/>
      <c r="C10" s="297" t="s">
        <v>128</v>
      </c>
      <c r="D10" s="297" t="s">
        <v>1412</v>
      </c>
      <c r="E10" s="463" t="s">
        <v>117</v>
      </c>
      <c r="F10" s="301">
        <v>1483910.4</v>
      </c>
      <c r="G10" s="321">
        <f t="shared" si="0"/>
        <v>34042083863</v>
      </c>
      <c r="H10" s="303"/>
      <c r="I10" s="303"/>
      <c r="J10" s="297" t="s">
        <v>115</v>
      </c>
      <c r="K10" s="297"/>
    </row>
    <row r="11" spans="1:11" s="313" customFormat="1">
      <c r="A11" s="612">
        <v>44336</v>
      </c>
      <c r="B11" s="320"/>
      <c r="C11" s="297" t="s">
        <v>127</v>
      </c>
      <c r="D11" s="297" t="s">
        <v>1412</v>
      </c>
      <c r="E11" s="463" t="s">
        <v>117</v>
      </c>
      <c r="F11" s="301">
        <v>2906806.38</v>
      </c>
      <c r="G11" s="321">
        <f t="shared" si="0"/>
        <v>66684448441</v>
      </c>
      <c r="H11" s="303"/>
      <c r="I11" s="303"/>
      <c r="J11" s="297" t="s">
        <v>115</v>
      </c>
      <c r="K11" s="297"/>
    </row>
    <row r="12" spans="1:11" s="313" customFormat="1">
      <c r="A12" s="612">
        <v>44344</v>
      </c>
      <c r="B12" s="320"/>
      <c r="C12" s="297" t="s">
        <v>503</v>
      </c>
      <c r="D12" s="297" t="s">
        <v>1412</v>
      </c>
      <c r="E12" s="463" t="s">
        <v>117</v>
      </c>
      <c r="F12" s="301">
        <v>282854.33</v>
      </c>
      <c r="G12" s="321">
        <f t="shared" si="0"/>
        <v>6488903119</v>
      </c>
      <c r="H12" s="303"/>
      <c r="I12" s="303"/>
      <c r="J12" s="297" t="s">
        <v>115</v>
      </c>
      <c r="K12" s="297"/>
    </row>
    <row r="13" spans="1:11" s="313" customFormat="1">
      <c r="A13" s="612">
        <v>44340</v>
      </c>
      <c r="B13" s="320"/>
      <c r="C13" s="297" t="s">
        <v>667</v>
      </c>
      <c r="D13" s="297" t="s">
        <v>1412</v>
      </c>
      <c r="E13" s="463" t="s">
        <v>117</v>
      </c>
      <c r="F13" s="301">
        <v>932334.73</v>
      </c>
      <c r="G13" s="321">
        <f t="shared" si="0"/>
        <v>21388499647</v>
      </c>
      <c r="H13" s="303"/>
      <c r="I13" s="303"/>
      <c r="J13" s="297" t="s">
        <v>115</v>
      </c>
      <c r="K13" s="297"/>
    </row>
    <row r="14" spans="1:11" s="313" customFormat="1">
      <c r="A14" s="612">
        <v>44337</v>
      </c>
      <c r="B14" s="320"/>
      <c r="C14" s="297" t="s">
        <v>639</v>
      </c>
      <c r="D14" s="297" t="s">
        <v>1412</v>
      </c>
      <c r="E14" s="463" t="s">
        <v>117</v>
      </c>
      <c r="F14" s="301">
        <v>343155.73</v>
      </c>
      <c r="G14" s="321">
        <f t="shared" si="0"/>
        <v>7872265157</v>
      </c>
      <c r="H14" s="303"/>
      <c r="I14" s="303"/>
      <c r="J14" s="297" t="s">
        <v>115</v>
      </c>
      <c r="K14" s="297"/>
    </row>
    <row r="15" spans="1:11" s="313" customFormat="1">
      <c r="A15" s="612">
        <v>44336</v>
      </c>
      <c r="B15" s="320"/>
      <c r="C15" s="297" t="s">
        <v>933</v>
      </c>
      <c r="D15" s="297" t="s">
        <v>1412</v>
      </c>
      <c r="E15" s="463" t="s">
        <v>117</v>
      </c>
      <c r="F15" s="301">
        <v>273076.73</v>
      </c>
      <c r="G15" s="321">
        <f t="shared" si="0"/>
        <v>6264597205</v>
      </c>
      <c r="H15" s="303"/>
      <c r="I15" s="303"/>
      <c r="J15" s="297" t="s">
        <v>115</v>
      </c>
      <c r="K15" s="297"/>
    </row>
    <row r="16" spans="1:11" s="313" customFormat="1">
      <c r="A16" s="612">
        <v>44344</v>
      </c>
      <c r="B16" s="320"/>
      <c r="C16" s="297" t="s">
        <v>686</v>
      </c>
      <c r="D16" s="297" t="s">
        <v>1412</v>
      </c>
      <c r="E16" s="463" t="s">
        <v>117</v>
      </c>
      <c r="F16" s="301">
        <v>47635.73</v>
      </c>
      <c r="G16" s="321">
        <f t="shared" si="0"/>
        <v>1092801503</v>
      </c>
      <c r="H16" s="303"/>
      <c r="I16" s="303"/>
      <c r="J16" s="297" t="s">
        <v>115</v>
      </c>
      <c r="K16" s="297"/>
    </row>
    <row r="17" spans="1:11" s="313" customFormat="1">
      <c r="A17" s="612">
        <v>44336</v>
      </c>
      <c r="B17" s="320"/>
      <c r="C17" s="297" t="s">
        <v>703</v>
      </c>
      <c r="D17" s="297" t="s">
        <v>1412</v>
      </c>
      <c r="E17" s="463" t="s">
        <v>117</v>
      </c>
      <c r="F17" s="301">
        <v>41392.730000000003</v>
      </c>
      <c r="G17" s="321">
        <f t="shared" si="0"/>
        <v>949582122</v>
      </c>
      <c r="H17" s="303"/>
      <c r="I17" s="303"/>
      <c r="J17" s="297" t="s">
        <v>115</v>
      </c>
      <c r="K17" s="297"/>
    </row>
    <row r="18" spans="1:11" s="313" customFormat="1">
      <c r="A18" s="612">
        <v>44344</v>
      </c>
      <c r="B18" s="320"/>
      <c r="C18" s="297" t="s">
        <v>463</v>
      </c>
      <c r="D18" s="297" t="s">
        <v>1412</v>
      </c>
      <c r="E18" s="463" t="s">
        <v>117</v>
      </c>
      <c r="F18" s="301">
        <v>547975.93000000005</v>
      </c>
      <c r="G18" s="321">
        <f t="shared" si="0"/>
        <v>12571003319</v>
      </c>
      <c r="H18" s="303"/>
      <c r="I18" s="303"/>
      <c r="J18" s="297" t="s">
        <v>115</v>
      </c>
      <c r="K18" s="297"/>
    </row>
    <row r="19" spans="1:11" s="313" customFormat="1">
      <c r="A19" s="612">
        <v>44320</v>
      </c>
      <c r="B19" s="320"/>
      <c r="C19" s="297" t="s">
        <v>494</v>
      </c>
      <c r="D19" s="297" t="s">
        <v>1131</v>
      </c>
      <c r="E19" s="463" t="s">
        <v>117</v>
      </c>
      <c r="F19" s="301">
        <v>2724568.53</v>
      </c>
      <c r="G19" s="321">
        <f t="shared" si="0"/>
        <v>62503767335</v>
      </c>
      <c r="H19" s="303"/>
      <c r="I19" s="303"/>
      <c r="J19" s="297" t="s">
        <v>115</v>
      </c>
      <c r="K19" s="297"/>
    </row>
    <row r="20" spans="1:11" s="313" customFormat="1">
      <c r="A20" s="612">
        <v>44317</v>
      </c>
      <c r="B20" s="320"/>
      <c r="C20" s="297" t="s">
        <v>432</v>
      </c>
      <c r="D20" s="297" t="s">
        <v>1227</v>
      </c>
      <c r="E20" s="463" t="s">
        <v>17</v>
      </c>
      <c r="F20" s="301"/>
      <c r="G20" s="321">
        <v>14393</v>
      </c>
      <c r="H20" s="303"/>
      <c r="I20" s="303"/>
      <c r="J20" s="297" t="s">
        <v>114</v>
      </c>
      <c r="K20" s="297"/>
    </row>
    <row r="21" spans="1:11" s="313" customFormat="1">
      <c r="A21" s="612">
        <v>44338</v>
      </c>
      <c r="B21" s="320"/>
      <c r="C21" s="297" t="s">
        <v>430</v>
      </c>
      <c r="D21" s="297" t="s">
        <v>1413</v>
      </c>
      <c r="E21" s="463" t="s">
        <v>17</v>
      </c>
      <c r="F21" s="301"/>
      <c r="G21" s="321">
        <v>220927</v>
      </c>
      <c r="H21" s="303"/>
      <c r="I21" s="303"/>
      <c r="J21" s="297" t="s">
        <v>114</v>
      </c>
      <c r="K21" s="297"/>
    </row>
    <row r="22" spans="1:11" s="313" customFormat="1">
      <c r="A22" s="612">
        <v>44331</v>
      </c>
      <c r="B22" s="320"/>
      <c r="C22" s="297" t="s">
        <v>131</v>
      </c>
      <c r="D22" s="297" t="s">
        <v>1413</v>
      </c>
      <c r="E22" s="463" t="s">
        <v>17</v>
      </c>
      <c r="F22" s="301"/>
      <c r="G22" s="321">
        <v>168814</v>
      </c>
      <c r="H22" s="303"/>
      <c r="I22" s="303"/>
      <c r="J22" s="297" t="s">
        <v>114</v>
      </c>
      <c r="K22" s="297"/>
    </row>
    <row r="23" spans="1:11" s="313" customFormat="1">
      <c r="A23" s="612">
        <v>44342</v>
      </c>
      <c r="B23" s="320"/>
      <c r="C23" s="297" t="s">
        <v>431</v>
      </c>
      <c r="D23" s="297" t="s">
        <v>1413</v>
      </c>
      <c r="E23" s="463" t="s">
        <v>17</v>
      </c>
      <c r="F23" s="301"/>
      <c r="G23" s="321">
        <v>4275</v>
      </c>
      <c r="H23" s="303"/>
      <c r="I23" s="303"/>
      <c r="J23" s="297" t="s">
        <v>114</v>
      </c>
      <c r="K23" s="297"/>
    </row>
    <row r="24" spans="1:11" s="313" customFormat="1">
      <c r="A24" s="612">
        <v>44347</v>
      </c>
      <c r="B24" s="320"/>
      <c r="C24" s="297" t="s">
        <v>256</v>
      </c>
      <c r="D24" s="297" t="s">
        <v>1413</v>
      </c>
      <c r="E24" s="463" t="s">
        <v>17</v>
      </c>
      <c r="F24" s="301"/>
      <c r="G24" s="321">
        <v>2100</v>
      </c>
      <c r="H24" s="303"/>
      <c r="I24" s="303"/>
      <c r="J24" s="297" t="s">
        <v>114</v>
      </c>
      <c r="K24" s="297"/>
    </row>
    <row r="25" spans="1:11" s="313" customFormat="1">
      <c r="A25" s="612">
        <v>44330</v>
      </c>
      <c r="B25" s="320"/>
      <c r="C25" s="297" t="s">
        <v>1464</v>
      </c>
      <c r="D25" s="297" t="s">
        <v>1470</v>
      </c>
      <c r="E25" s="614" t="s">
        <v>1478</v>
      </c>
      <c r="F25" s="301"/>
      <c r="G25" s="321">
        <v>611000</v>
      </c>
      <c r="H25" s="303"/>
      <c r="I25" s="303"/>
      <c r="J25" s="297" t="s">
        <v>114</v>
      </c>
      <c r="K25" s="297"/>
    </row>
    <row r="26" spans="1:11" s="313" customFormat="1">
      <c r="A26" s="612">
        <v>44338</v>
      </c>
      <c r="B26" s="320"/>
      <c r="C26" s="297" t="s">
        <v>1465</v>
      </c>
      <c r="D26" s="297" t="s">
        <v>1471</v>
      </c>
      <c r="E26" s="463" t="s">
        <v>18</v>
      </c>
      <c r="F26" s="301"/>
      <c r="G26" s="321">
        <v>24974</v>
      </c>
      <c r="H26" s="303"/>
      <c r="I26" s="303"/>
      <c r="J26" s="297" t="s">
        <v>114</v>
      </c>
      <c r="K26" s="297"/>
    </row>
    <row r="27" spans="1:11" s="313" customFormat="1">
      <c r="A27" s="612">
        <v>44342</v>
      </c>
      <c r="B27" s="320"/>
      <c r="C27" s="297" t="s">
        <v>1466</v>
      </c>
      <c r="D27" s="297" t="s">
        <v>1472</v>
      </c>
      <c r="E27" s="614" t="s">
        <v>1479</v>
      </c>
      <c r="F27" s="301"/>
      <c r="G27" s="321">
        <v>3000003</v>
      </c>
      <c r="H27" s="303"/>
      <c r="I27" s="303"/>
      <c r="J27" s="297" t="s">
        <v>114</v>
      </c>
      <c r="K27" s="297"/>
    </row>
    <row r="28" spans="1:11" s="313" customFormat="1">
      <c r="A28" s="612">
        <v>44335</v>
      </c>
      <c r="B28" s="320"/>
      <c r="C28" s="297" t="s">
        <v>1467</v>
      </c>
      <c r="D28" s="297" t="s">
        <v>1473</v>
      </c>
      <c r="E28" s="463" t="s">
        <v>1573</v>
      </c>
      <c r="F28" s="321">
        <v>1367</v>
      </c>
      <c r="G28" s="321">
        <f t="shared" ref="G28" si="1">+ROUND(F28*$I$2,0)</f>
        <v>31360066</v>
      </c>
      <c r="H28" s="303"/>
      <c r="I28" s="303"/>
      <c r="J28" s="297" t="s">
        <v>115</v>
      </c>
      <c r="K28" s="297"/>
    </row>
    <row r="29" spans="1:11" s="313" customFormat="1">
      <c r="A29" s="612">
        <v>44333</v>
      </c>
      <c r="B29" s="320"/>
      <c r="C29" s="297" t="s">
        <v>1468</v>
      </c>
      <c r="D29" s="297" t="s">
        <v>1474</v>
      </c>
      <c r="E29" s="463" t="s">
        <v>18</v>
      </c>
      <c r="F29" s="301"/>
      <c r="G29" s="321">
        <v>3000000</v>
      </c>
      <c r="H29" s="303"/>
      <c r="I29" s="303"/>
      <c r="J29" s="297" t="s">
        <v>114</v>
      </c>
      <c r="K29" s="297"/>
    </row>
    <row r="30" spans="1:11" s="313" customFormat="1">
      <c r="A30" s="612">
        <v>44344</v>
      </c>
      <c r="B30" s="320"/>
      <c r="C30" s="297" t="s">
        <v>1469</v>
      </c>
      <c r="D30" s="297" t="s">
        <v>1475</v>
      </c>
      <c r="E30" s="463" t="s">
        <v>1574</v>
      </c>
      <c r="F30" s="321">
        <v>6054.49</v>
      </c>
      <c r="G30" s="321">
        <f t="shared" ref="G30" si="2">+ROUND(F30*$I$2,0)</f>
        <v>138894812</v>
      </c>
      <c r="H30" s="303"/>
      <c r="I30" s="303"/>
      <c r="J30" s="297" t="s">
        <v>115</v>
      </c>
      <c r="K30" s="297"/>
    </row>
    <row r="31" spans="1:11" s="313" customFormat="1">
      <c r="A31" s="612">
        <v>44321</v>
      </c>
      <c r="B31" s="320"/>
      <c r="C31" s="297" t="s">
        <v>267</v>
      </c>
      <c r="D31" s="297" t="s">
        <v>693</v>
      </c>
      <c r="E31" s="297" t="s">
        <v>161</v>
      </c>
      <c r="F31" s="301"/>
      <c r="G31" s="321">
        <v>4590000000</v>
      </c>
      <c r="H31" s="303"/>
      <c r="I31" s="303"/>
      <c r="J31" s="297" t="s">
        <v>114</v>
      </c>
      <c r="K31" s="297"/>
    </row>
    <row r="32" spans="1:11" s="313" customFormat="1">
      <c r="A32" s="612">
        <v>44321</v>
      </c>
      <c r="B32" s="320"/>
      <c r="C32" s="297" t="s">
        <v>267</v>
      </c>
      <c r="D32" s="297" t="s">
        <v>657</v>
      </c>
      <c r="E32" s="297" t="s">
        <v>161</v>
      </c>
      <c r="F32" s="301"/>
      <c r="G32" s="321">
        <v>4590000000</v>
      </c>
      <c r="H32" s="303"/>
      <c r="I32" s="303"/>
      <c r="J32" s="297" t="s">
        <v>114</v>
      </c>
      <c r="K32" s="297"/>
    </row>
    <row r="33" spans="1:11" s="313" customFormat="1">
      <c r="A33" s="612">
        <v>44322</v>
      </c>
      <c r="B33" s="320"/>
      <c r="C33" s="297" t="s">
        <v>267</v>
      </c>
      <c r="D33" s="297" t="s">
        <v>1002</v>
      </c>
      <c r="E33" s="297"/>
      <c r="F33" s="321">
        <v>3000871.62</v>
      </c>
      <c r="G33" s="321">
        <f t="shared" ref="G33:G34" si="3">+ROUND(F33*$I$2,0)</f>
        <v>68842379802</v>
      </c>
      <c r="H33" s="303"/>
      <c r="I33" s="303"/>
      <c r="J33" s="297" t="s">
        <v>115</v>
      </c>
      <c r="K33" s="297"/>
    </row>
    <row r="34" spans="1:11" s="313" customFormat="1">
      <c r="A34" s="612">
        <v>44336</v>
      </c>
      <c r="B34" s="320"/>
      <c r="C34" s="297" t="s">
        <v>267</v>
      </c>
      <c r="D34" s="297" t="s">
        <v>1002</v>
      </c>
      <c r="E34" s="297"/>
      <c r="F34" s="321">
        <v>3023263.26</v>
      </c>
      <c r="G34" s="321">
        <f t="shared" si="3"/>
        <v>69356061819</v>
      </c>
      <c r="H34" s="303"/>
      <c r="I34" s="303"/>
      <c r="J34" s="297" t="s">
        <v>115</v>
      </c>
      <c r="K34" s="297"/>
    </row>
    <row r="35" spans="1:11" s="313" customFormat="1">
      <c r="A35" s="612">
        <v>44334</v>
      </c>
      <c r="B35" s="320"/>
      <c r="C35" s="297" t="s">
        <v>267</v>
      </c>
      <c r="D35" s="297" t="s">
        <v>1290</v>
      </c>
      <c r="E35" s="297" t="s">
        <v>161</v>
      </c>
      <c r="F35" s="301"/>
      <c r="G35" s="321">
        <v>4588000000</v>
      </c>
      <c r="H35" s="303"/>
      <c r="I35" s="303"/>
      <c r="J35" s="297" t="s">
        <v>114</v>
      </c>
      <c r="K35" s="297"/>
    </row>
    <row r="36" spans="1:11" s="313" customFormat="1">
      <c r="A36" s="612">
        <v>44341</v>
      </c>
      <c r="B36" s="320"/>
      <c r="C36" s="297" t="s">
        <v>267</v>
      </c>
      <c r="D36" s="297" t="s">
        <v>693</v>
      </c>
      <c r="E36" s="297" t="s">
        <v>161</v>
      </c>
      <c r="F36" s="301"/>
      <c r="G36" s="321">
        <v>11470000000</v>
      </c>
      <c r="H36" s="303"/>
      <c r="I36" s="303"/>
      <c r="J36" s="297" t="s">
        <v>114</v>
      </c>
      <c r="K36" s="297"/>
    </row>
    <row r="37" spans="1:11" s="313" customFormat="1">
      <c r="A37" s="612">
        <v>44347</v>
      </c>
      <c r="B37" s="320"/>
      <c r="C37" s="297" t="s">
        <v>267</v>
      </c>
      <c r="D37" s="297" t="s">
        <v>1476</v>
      </c>
      <c r="E37" s="297"/>
      <c r="F37" s="301"/>
      <c r="G37" s="321">
        <v>100000000</v>
      </c>
      <c r="H37" s="303"/>
      <c r="I37" s="303"/>
      <c r="J37" s="297" t="s">
        <v>114</v>
      </c>
      <c r="K37" s="297"/>
    </row>
    <row r="38" spans="1:11" s="313" customFormat="1">
      <c r="A38" s="612">
        <v>44347</v>
      </c>
      <c r="B38" s="320"/>
      <c r="C38" s="297" t="s">
        <v>267</v>
      </c>
      <c r="D38" s="297" t="s">
        <v>626</v>
      </c>
      <c r="E38" s="463"/>
      <c r="F38" s="301"/>
      <c r="G38" s="321">
        <v>22793000</v>
      </c>
      <c r="H38" s="303"/>
      <c r="I38" s="303"/>
      <c r="J38" s="297" t="s">
        <v>114</v>
      </c>
      <c r="K38" s="297"/>
    </row>
    <row r="39" spans="1:11" s="313" customFormat="1">
      <c r="A39" s="612">
        <v>44326</v>
      </c>
      <c r="B39" s="320"/>
      <c r="C39" s="297" t="s">
        <v>219</v>
      </c>
      <c r="D39" s="297" t="s">
        <v>1442</v>
      </c>
      <c r="E39" s="463" t="s">
        <v>19</v>
      </c>
      <c r="F39" s="301"/>
      <c r="G39" s="321"/>
      <c r="H39" s="303"/>
      <c r="I39" s="303">
        <v>5706740048</v>
      </c>
      <c r="J39" s="297" t="s">
        <v>114</v>
      </c>
      <c r="K39" s="297"/>
    </row>
    <row r="40" spans="1:11" s="313" customFormat="1">
      <c r="A40" s="612">
        <v>44326</v>
      </c>
      <c r="B40" s="320"/>
      <c r="C40" s="297" t="s">
        <v>219</v>
      </c>
      <c r="D40" s="297" t="s">
        <v>1443</v>
      </c>
      <c r="E40" s="463" t="s">
        <v>19</v>
      </c>
      <c r="F40" s="301"/>
      <c r="G40" s="321"/>
      <c r="H40" s="303"/>
      <c r="I40" s="303">
        <v>109633840</v>
      </c>
      <c r="J40" s="297" t="s">
        <v>114</v>
      </c>
      <c r="K40" s="297"/>
    </row>
    <row r="41" spans="1:11" s="313" customFormat="1">
      <c r="A41" s="612">
        <v>44326</v>
      </c>
      <c r="B41" s="320"/>
      <c r="C41" s="297" t="s">
        <v>219</v>
      </c>
      <c r="D41" s="297" t="s">
        <v>1443</v>
      </c>
      <c r="E41" s="463" t="s">
        <v>19</v>
      </c>
      <c r="F41" s="301"/>
      <c r="G41" s="321"/>
      <c r="H41" s="303"/>
      <c r="I41" s="303">
        <v>83958630</v>
      </c>
      <c r="J41" s="297" t="s">
        <v>114</v>
      </c>
      <c r="K41" s="297"/>
    </row>
    <row r="42" spans="1:11" s="313" customFormat="1">
      <c r="A42" s="612">
        <v>44326</v>
      </c>
      <c r="B42" s="320"/>
      <c r="C42" s="297" t="s">
        <v>219</v>
      </c>
      <c r="D42" s="297" t="s">
        <v>1443</v>
      </c>
      <c r="E42" s="463" t="s">
        <v>19</v>
      </c>
      <c r="F42" s="301"/>
      <c r="G42" s="321"/>
      <c r="H42" s="303">
        <v>15973</v>
      </c>
      <c r="I42" s="298">
        <f t="shared" ref="I42:I43" si="4">+ROUND(H42*$K$2,0)</f>
        <v>366526925</v>
      </c>
      <c r="J42" s="297" t="s">
        <v>115</v>
      </c>
      <c r="K42" s="297"/>
    </row>
    <row r="43" spans="1:11" s="313" customFormat="1">
      <c r="A43" s="612">
        <v>44336</v>
      </c>
      <c r="B43" s="320"/>
      <c r="C43" s="297" t="s">
        <v>219</v>
      </c>
      <c r="D43" s="297" t="s">
        <v>1444</v>
      </c>
      <c r="E43" s="463" t="s">
        <v>19</v>
      </c>
      <c r="F43" s="301"/>
      <c r="G43" s="321"/>
      <c r="H43" s="303">
        <v>26169</v>
      </c>
      <c r="I43" s="298">
        <f t="shared" si="4"/>
        <v>600491022</v>
      </c>
      <c r="J43" s="297" t="s">
        <v>115</v>
      </c>
      <c r="K43" s="297"/>
    </row>
    <row r="44" spans="1:11" s="313" customFormat="1">
      <c r="A44" s="612">
        <v>44336</v>
      </c>
      <c r="B44" s="320"/>
      <c r="C44" s="297" t="s">
        <v>219</v>
      </c>
      <c r="D44" s="297" t="s">
        <v>1444</v>
      </c>
      <c r="E44" s="463" t="s">
        <v>19</v>
      </c>
      <c r="F44" s="301"/>
      <c r="G44" s="321"/>
      <c r="H44" s="303"/>
      <c r="I44" s="303">
        <v>500113890</v>
      </c>
      <c r="J44" s="297" t="s">
        <v>114</v>
      </c>
      <c r="K44" s="297"/>
    </row>
    <row r="45" spans="1:11" s="313" customFormat="1">
      <c r="A45" s="612">
        <v>44326</v>
      </c>
      <c r="B45" s="320"/>
      <c r="C45" s="297" t="s">
        <v>219</v>
      </c>
      <c r="D45" s="297" t="s">
        <v>1257</v>
      </c>
      <c r="E45" s="463" t="s">
        <v>19</v>
      </c>
      <c r="F45" s="301"/>
      <c r="G45" s="321"/>
      <c r="H45" s="303"/>
      <c r="I45" s="303">
        <v>54698639</v>
      </c>
      <c r="J45" s="297" t="s">
        <v>114</v>
      </c>
      <c r="K45" s="297"/>
    </row>
    <row r="46" spans="1:11" s="313" customFormat="1">
      <c r="A46" s="612">
        <v>44344</v>
      </c>
      <c r="B46" s="320"/>
      <c r="C46" s="297" t="s">
        <v>219</v>
      </c>
      <c r="D46" s="297" t="s">
        <v>1445</v>
      </c>
      <c r="E46" s="463" t="s">
        <v>19</v>
      </c>
      <c r="F46" s="301"/>
      <c r="G46" s="321"/>
      <c r="H46" s="303"/>
      <c r="I46" s="303">
        <v>26347355</v>
      </c>
      <c r="J46" s="297" t="s">
        <v>114</v>
      </c>
      <c r="K46" s="297"/>
    </row>
    <row r="47" spans="1:11" s="313" customFormat="1">
      <c r="A47" s="612">
        <v>44333</v>
      </c>
      <c r="B47" s="320"/>
      <c r="C47" s="297" t="s">
        <v>131</v>
      </c>
      <c r="D47" s="297" t="s">
        <v>1424</v>
      </c>
      <c r="E47" s="297" t="s">
        <v>20</v>
      </c>
      <c r="F47" s="301"/>
      <c r="G47" s="321"/>
      <c r="H47" s="303"/>
      <c r="I47" s="303">
        <v>3540900</v>
      </c>
      <c r="J47" s="297" t="s">
        <v>114</v>
      </c>
      <c r="K47" s="297"/>
    </row>
    <row r="48" spans="1:11" s="313" customFormat="1">
      <c r="A48" s="612">
        <v>44333</v>
      </c>
      <c r="B48" s="320"/>
      <c r="C48" s="297" t="s">
        <v>131</v>
      </c>
      <c r="D48" s="297" t="s">
        <v>652</v>
      </c>
      <c r="E48" s="297" t="s">
        <v>20</v>
      </c>
      <c r="F48" s="301"/>
      <c r="G48" s="321"/>
      <c r="H48" s="303"/>
      <c r="I48" s="303">
        <v>10081500</v>
      </c>
      <c r="J48" s="297" t="s">
        <v>114</v>
      </c>
      <c r="K48" s="297"/>
    </row>
    <row r="49" spans="1:11" s="313" customFormat="1">
      <c r="A49" s="612">
        <v>44333</v>
      </c>
      <c r="B49" s="320"/>
      <c r="C49" s="297" t="s">
        <v>131</v>
      </c>
      <c r="D49" s="297" t="s">
        <v>682</v>
      </c>
      <c r="E49" s="297" t="s">
        <v>20</v>
      </c>
      <c r="F49" s="301"/>
      <c r="G49" s="321"/>
      <c r="H49" s="303"/>
      <c r="I49" s="303">
        <v>2123000</v>
      </c>
      <c r="J49" s="297" t="s">
        <v>114</v>
      </c>
      <c r="K49" s="297"/>
    </row>
    <row r="50" spans="1:11" s="313" customFormat="1">
      <c r="A50" s="612">
        <v>44333</v>
      </c>
      <c r="B50" s="320"/>
      <c r="C50" s="297" t="s">
        <v>131</v>
      </c>
      <c r="D50" s="297" t="s">
        <v>631</v>
      </c>
      <c r="E50" s="297" t="s">
        <v>20</v>
      </c>
      <c r="F50" s="301"/>
      <c r="G50" s="321"/>
      <c r="H50" s="303"/>
      <c r="I50" s="303">
        <v>14361200</v>
      </c>
      <c r="J50" s="297" t="s">
        <v>114</v>
      </c>
      <c r="K50" s="297"/>
    </row>
    <row r="51" spans="1:11" s="313" customFormat="1">
      <c r="A51" s="612">
        <v>44333</v>
      </c>
      <c r="B51" s="320"/>
      <c r="C51" s="297" t="s">
        <v>131</v>
      </c>
      <c r="D51" s="297" t="s">
        <v>632</v>
      </c>
      <c r="E51" s="297" t="s">
        <v>20</v>
      </c>
      <c r="F51" s="301"/>
      <c r="G51" s="321"/>
      <c r="H51" s="303"/>
      <c r="I51" s="303">
        <v>17448170</v>
      </c>
      <c r="J51" s="297" t="s">
        <v>114</v>
      </c>
      <c r="K51" s="297"/>
    </row>
    <row r="52" spans="1:11" s="313" customFormat="1">
      <c r="A52" s="612">
        <v>44333</v>
      </c>
      <c r="B52" s="320"/>
      <c r="C52" s="297" t="s">
        <v>131</v>
      </c>
      <c r="D52" s="297" t="s">
        <v>1260</v>
      </c>
      <c r="E52" s="297" t="s">
        <v>20</v>
      </c>
      <c r="F52" s="301"/>
      <c r="G52" s="321"/>
      <c r="H52" s="303"/>
      <c r="I52" s="303">
        <v>11161400</v>
      </c>
      <c r="J52" s="297" t="s">
        <v>114</v>
      </c>
      <c r="K52" s="297"/>
    </row>
    <row r="53" spans="1:11" s="313" customFormat="1">
      <c r="A53" s="612">
        <v>44333</v>
      </c>
      <c r="B53" s="320"/>
      <c r="C53" s="297" t="s">
        <v>131</v>
      </c>
      <c r="D53" s="297" t="s">
        <v>960</v>
      </c>
      <c r="E53" s="297" t="s">
        <v>20</v>
      </c>
      <c r="F53" s="301"/>
      <c r="G53" s="321"/>
      <c r="H53" s="303"/>
      <c r="I53" s="303">
        <v>3908300</v>
      </c>
      <c r="J53" s="297" t="s">
        <v>114</v>
      </c>
      <c r="K53" s="297"/>
    </row>
    <row r="54" spans="1:11" s="313" customFormat="1">
      <c r="A54" s="612">
        <v>44333</v>
      </c>
      <c r="B54" s="320"/>
      <c r="C54" s="297" t="s">
        <v>131</v>
      </c>
      <c r="D54" s="297" t="s">
        <v>645</v>
      </c>
      <c r="E54" s="297" t="s">
        <v>20</v>
      </c>
      <c r="F54" s="301"/>
      <c r="G54" s="321"/>
      <c r="H54" s="303"/>
      <c r="I54" s="303">
        <v>21828200</v>
      </c>
      <c r="J54" s="297" t="s">
        <v>114</v>
      </c>
      <c r="K54" s="297"/>
    </row>
    <row r="55" spans="1:11" s="313" customFormat="1">
      <c r="A55" s="612">
        <v>44341</v>
      </c>
      <c r="B55" s="320"/>
      <c r="C55" s="297" t="s">
        <v>1480</v>
      </c>
      <c r="D55" s="297" t="s">
        <v>1481</v>
      </c>
      <c r="E55" s="297" t="s">
        <v>20</v>
      </c>
      <c r="F55" s="301"/>
      <c r="G55" s="321"/>
      <c r="H55" s="303"/>
      <c r="I55" s="303">
        <v>34514000</v>
      </c>
      <c r="J55" s="297" t="s">
        <v>114</v>
      </c>
      <c r="K55" s="297"/>
    </row>
    <row r="56" spans="1:11" s="313" customFormat="1">
      <c r="A56" s="612">
        <v>44344</v>
      </c>
      <c r="B56" s="320"/>
      <c r="C56" s="297" t="s">
        <v>133</v>
      </c>
      <c r="D56" s="297" t="s">
        <v>1422</v>
      </c>
      <c r="E56" s="297" t="s">
        <v>116</v>
      </c>
      <c r="F56" s="301"/>
      <c r="G56" s="321"/>
      <c r="H56" s="303"/>
      <c r="I56" s="303">
        <v>1893279668</v>
      </c>
      <c r="J56" s="297" t="s">
        <v>114</v>
      </c>
      <c r="K56" s="297"/>
    </row>
    <row r="57" spans="1:11" s="313" customFormat="1">
      <c r="A57" s="612">
        <v>44344</v>
      </c>
      <c r="B57" s="320"/>
      <c r="C57" s="297" t="s">
        <v>132</v>
      </c>
      <c r="D57" s="297" t="s">
        <v>1420</v>
      </c>
      <c r="E57" s="297" t="s">
        <v>116</v>
      </c>
      <c r="F57" s="301"/>
      <c r="G57" s="321"/>
      <c r="H57" s="303"/>
      <c r="I57" s="303">
        <v>5499081</v>
      </c>
      <c r="J57" s="297" t="s">
        <v>114</v>
      </c>
      <c r="K57" s="297"/>
    </row>
    <row r="58" spans="1:11" s="313" customFormat="1">
      <c r="A58" s="612">
        <v>44344</v>
      </c>
      <c r="B58" s="320"/>
      <c r="C58" s="297" t="s">
        <v>201</v>
      </c>
      <c r="D58" s="297" t="s">
        <v>1420</v>
      </c>
      <c r="E58" s="297" t="s">
        <v>116</v>
      </c>
      <c r="F58" s="301"/>
      <c r="G58" s="321"/>
      <c r="H58" s="303"/>
      <c r="I58" s="303">
        <v>32237837</v>
      </c>
      <c r="J58" s="297" t="s">
        <v>114</v>
      </c>
      <c r="K58" s="297"/>
    </row>
    <row r="59" spans="1:11" s="313" customFormat="1">
      <c r="A59" s="612">
        <v>44344</v>
      </c>
      <c r="B59" s="320"/>
      <c r="C59" s="297" t="s">
        <v>658</v>
      </c>
      <c r="D59" s="297" t="s">
        <v>1420</v>
      </c>
      <c r="E59" s="297" t="s">
        <v>116</v>
      </c>
      <c r="F59" s="301"/>
      <c r="G59" s="321"/>
      <c r="H59" s="303"/>
      <c r="I59" s="298">
        <v>6873968</v>
      </c>
      <c r="J59" s="297" t="s">
        <v>114</v>
      </c>
      <c r="K59" s="297"/>
    </row>
    <row r="60" spans="1:11" s="313" customFormat="1">
      <c r="A60" s="612">
        <v>44344</v>
      </c>
      <c r="B60" s="320"/>
      <c r="C60" s="297" t="s">
        <v>531</v>
      </c>
      <c r="D60" s="297" t="s">
        <v>1420</v>
      </c>
      <c r="E60" s="297" t="s">
        <v>116</v>
      </c>
      <c r="F60" s="301"/>
      <c r="G60" s="321"/>
      <c r="H60" s="303"/>
      <c r="I60" s="298">
        <v>168293231</v>
      </c>
      <c r="J60" s="297" t="s">
        <v>114</v>
      </c>
      <c r="K60" s="297"/>
    </row>
    <row r="61" spans="1:11" s="313" customFormat="1">
      <c r="A61" s="612">
        <v>44344</v>
      </c>
      <c r="B61" s="320"/>
      <c r="C61" s="297" t="s">
        <v>222</v>
      </c>
      <c r="D61" s="297" t="s">
        <v>1420</v>
      </c>
      <c r="E61" s="297" t="s">
        <v>116</v>
      </c>
      <c r="F61" s="301"/>
      <c r="G61" s="321"/>
      <c r="H61" s="303"/>
      <c r="I61" s="303">
        <v>3471000</v>
      </c>
      <c r="J61" s="297" t="s">
        <v>114</v>
      </c>
      <c r="K61" s="297"/>
    </row>
    <row r="62" spans="1:11" s="313" customFormat="1">
      <c r="A62" s="612">
        <v>44341</v>
      </c>
      <c r="B62" s="320"/>
      <c r="C62" s="297" t="s">
        <v>688</v>
      </c>
      <c r="D62" s="297" t="s">
        <v>1420</v>
      </c>
      <c r="E62" s="297" t="s">
        <v>116</v>
      </c>
      <c r="F62" s="301"/>
      <c r="G62" s="321"/>
      <c r="H62" s="303"/>
      <c r="I62" s="303">
        <v>12079787</v>
      </c>
      <c r="J62" s="297" t="s">
        <v>114</v>
      </c>
      <c r="K62" s="297"/>
    </row>
    <row r="63" spans="1:11" s="313" customFormat="1">
      <c r="A63" s="612">
        <v>44342</v>
      </c>
      <c r="B63" s="320"/>
      <c r="C63" s="297" t="s">
        <v>392</v>
      </c>
      <c r="D63" s="297" t="s">
        <v>1421</v>
      </c>
      <c r="E63" s="297" t="s">
        <v>116</v>
      </c>
      <c r="F63" s="301"/>
      <c r="G63" s="321"/>
      <c r="H63" s="303"/>
      <c r="I63" s="303">
        <v>22000</v>
      </c>
      <c r="J63" s="297" t="s">
        <v>114</v>
      </c>
      <c r="K63" s="297"/>
    </row>
    <row r="64" spans="1:11" s="313" customFormat="1">
      <c r="A64" s="612">
        <v>44326</v>
      </c>
      <c r="B64" s="320"/>
      <c r="C64" s="297" t="s">
        <v>219</v>
      </c>
      <c r="D64" s="297" t="s">
        <v>1427</v>
      </c>
      <c r="E64" s="297" t="s">
        <v>116</v>
      </c>
      <c r="F64" s="301"/>
      <c r="G64" s="321"/>
      <c r="H64" s="303"/>
      <c r="I64" s="303">
        <v>1128000</v>
      </c>
      <c r="J64" s="297" t="s">
        <v>114</v>
      </c>
      <c r="K64" s="297"/>
    </row>
    <row r="65" spans="1:11" s="313" customFormat="1">
      <c r="A65" s="612">
        <v>44326</v>
      </c>
      <c r="B65" s="320"/>
      <c r="C65" s="297" t="s">
        <v>219</v>
      </c>
      <c r="D65" s="297" t="s">
        <v>1426</v>
      </c>
      <c r="E65" s="297" t="s">
        <v>116</v>
      </c>
      <c r="F65" s="301"/>
      <c r="G65" s="321"/>
      <c r="H65" s="303"/>
      <c r="I65" s="303">
        <v>3000000</v>
      </c>
      <c r="J65" s="297" t="s">
        <v>114</v>
      </c>
      <c r="K65" s="297"/>
    </row>
    <row r="66" spans="1:11" s="313" customFormat="1">
      <c r="A66" s="612">
        <v>44336</v>
      </c>
      <c r="B66" s="320"/>
      <c r="C66" s="297" t="s">
        <v>649</v>
      </c>
      <c r="D66" s="297" t="s">
        <v>1425</v>
      </c>
      <c r="E66" s="297" t="s">
        <v>116</v>
      </c>
      <c r="F66" s="301"/>
      <c r="G66" s="321"/>
      <c r="H66" s="303"/>
      <c r="I66" s="303">
        <v>330000</v>
      </c>
      <c r="J66" s="297" t="s">
        <v>114</v>
      </c>
      <c r="K66" s="297"/>
    </row>
    <row r="67" spans="1:11" s="313" customFormat="1">
      <c r="A67" s="612">
        <v>44336</v>
      </c>
      <c r="B67" s="320"/>
      <c r="C67" s="297" t="s">
        <v>259</v>
      </c>
      <c r="D67" s="297" t="s">
        <v>1425</v>
      </c>
      <c r="E67" s="297" t="s">
        <v>116</v>
      </c>
      <c r="F67" s="301"/>
      <c r="G67" s="321"/>
      <c r="H67" s="303"/>
      <c r="I67" s="303">
        <v>120000</v>
      </c>
      <c r="J67" s="297" t="s">
        <v>114</v>
      </c>
      <c r="K67" s="297"/>
    </row>
    <row r="68" spans="1:11" s="313" customFormat="1">
      <c r="A68" s="612">
        <v>44336</v>
      </c>
      <c r="B68" s="320"/>
      <c r="C68" s="297" t="s">
        <v>258</v>
      </c>
      <c r="D68" s="297" t="s">
        <v>1425</v>
      </c>
      <c r="E68" s="297" t="s">
        <v>116</v>
      </c>
      <c r="F68" s="301"/>
      <c r="G68" s="321"/>
      <c r="H68" s="303"/>
      <c r="I68" s="303">
        <v>800000</v>
      </c>
      <c r="J68" s="297" t="s">
        <v>114</v>
      </c>
      <c r="K68" s="297"/>
    </row>
    <row r="69" spans="1:11" s="313" customFormat="1">
      <c r="A69" s="612">
        <v>44333</v>
      </c>
      <c r="B69" s="320"/>
      <c r="C69" s="297" t="s">
        <v>621</v>
      </c>
      <c r="D69" s="297" t="s">
        <v>1317</v>
      </c>
      <c r="E69" s="297" t="s">
        <v>116</v>
      </c>
      <c r="F69" s="301"/>
      <c r="G69" s="321"/>
      <c r="H69" s="303"/>
      <c r="I69" s="303">
        <v>150000</v>
      </c>
      <c r="J69" s="297" t="s">
        <v>114</v>
      </c>
      <c r="K69" s="297"/>
    </row>
    <row r="70" spans="1:11" s="313" customFormat="1">
      <c r="A70" s="612">
        <v>44344</v>
      </c>
      <c r="B70" s="320"/>
      <c r="C70" s="297" t="s">
        <v>262</v>
      </c>
      <c r="D70" s="297" t="s">
        <v>1461</v>
      </c>
      <c r="E70" s="297" t="s">
        <v>116</v>
      </c>
      <c r="F70" s="301"/>
      <c r="G70" s="321"/>
      <c r="H70" s="303"/>
      <c r="I70" s="303">
        <v>1450000</v>
      </c>
      <c r="J70" s="297" t="s">
        <v>114</v>
      </c>
      <c r="K70" s="297"/>
    </row>
    <row r="71" spans="1:11" s="313" customFormat="1">
      <c r="A71" s="612">
        <v>44347</v>
      </c>
      <c r="B71" s="320"/>
      <c r="C71" s="297" t="s">
        <v>498</v>
      </c>
      <c r="D71" s="297" t="s">
        <v>1462</v>
      </c>
      <c r="E71" s="297" t="s">
        <v>116</v>
      </c>
      <c r="F71" s="301"/>
      <c r="G71" s="321"/>
      <c r="H71" s="303"/>
      <c r="I71" s="303">
        <v>11405360</v>
      </c>
      <c r="J71" s="297" t="s">
        <v>114</v>
      </c>
      <c r="K71" s="297"/>
    </row>
    <row r="72" spans="1:11" s="313" customFormat="1">
      <c r="A72" s="612">
        <v>44320</v>
      </c>
      <c r="B72" s="320"/>
      <c r="C72" s="297" t="s">
        <v>498</v>
      </c>
      <c r="D72" s="297" t="s">
        <v>1490</v>
      </c>
      <c r="E72" s="297" t="s">
        <v>116</v>
      </c>
      <c r="F72" s="301"/>
      <c r="G72" s="321"/>
      <c r="H72" s="303"/>
      <c r="I72" s="303">
        <v>5008800</v>
      </c>
      <c r="J72" s="297" t="s">
        <v>114</v>
      </c>
      <c r="K72" s="297"/>
    </row>
    <row r="73" spans="1:11" s="313" customFormat="1">
      <c r="A73" s="612">
        <v>44321</v>
      </c>
      <c r="B73" s="320"/>
      <c r="C73" s="297" t="s">
        <v>594</v>
      </c>
      <c r="D73" s="297" t="s">
        <v>264</v>
      </c>
      <c r="E73" s="297" t="s">
        <v>116</v>
      </c>
      <c r="F73" s="301"/>
      <c r="G73" s="321"/>
      <c r="H73" s="303">
        <v>5.45</v>
      </c>
      <c r="I73" s="298">
        <f t="shared" ref="I73" si="5">+ROUND(H73*$K$2,0)</f>
        <v>125059</v>
      </c>
      <c r="J73" s="297" t="s">
        <v>115</v>
      </c>
      <c r="K73" s="297"/>
    </row>
    <row r="74" spans="1:11" s="313" customFormat="1">
      <c r="A74" s="612">
        <v>44321</v>
      </c>
      <c r="B74" s="320"/>
      <c r="C74" s="297" t="s">
        <v>498</v>
      </c>
      <c r="D74" s="297" t="s">
        <v>1491</v>
      </c>
      <c r="E74" s="297" t="s">
        <v>116</v>
      </c>
      <c r="F74" s="301"/>
      <c r="G74" s="321"/>
      <c r="H74" s="303"/>
      <c r="I74" s="303">
        <v>1000000</v>
      </c>
      <c r="J74" s="297" t="s">
        <v>114</v>
      </c>
      <c r="K74" s="297"/>
    </row>
    <row r="75" spans="1:11" s="313" customFormat="1">
      <c r="A75" s="612">
        <v>44322</v>
      </c>
      <c r="B75" s="320"/>
      <c r="C75" s="297" t="s">
        <v>1482</v>
      </c>
      <c r="D75" s="297" t="s">
        <v>264</v>
      </c>
      <c r="E75" s="297" t="s">
        <v>116</v>
      </c>
      <c r="F75" s="301"/>
      <c r="G75" s="321"/>
      <c r="H75" s="303">
        <v>100</v>
      </c>
      <c r="I75" s="298">
        <f t="shared" ref="I75" si="6">+ROUND(H75*$K$2,0)</f>
        <v>2294666</v>
      </c>
      <c r="J75" s="297" t="s">
        <v>115</v>
      </c>
      <c r="K75" s="297"/>
    </row>
    <row r="76" spans="1:11" s="313" customFormat="1">
      <c r="A76" s="612">
        <v>44322</v>
      </c>
      <c r="B76" s="320"/>
      <c r="C76" s="297" t="s">
        <v>1483</v>
      </c>
      <c r="D76" s="297" t="s">
        <v>264</v>
      </c>
      <c r="E76" s="297" t="s">
        <v>116</v>
      </c>
      <c r="F76" s="301"/>
      <c r="G76" s="321"/>
      <c r="H76" s="303"/>
      <c r="I76" s="303">
        <v>20000</v>
      </c>
      <c r="J76" s="297" t="s">
        <v>114</v>
      </c>
      <c r="K76" s="297"/>
    </row>
    <row r="77" spans="1:11" s="313" customFormat="1">
      <c r="A77" s="612">
        <v>44322</v>
      </c>
      <c r="B77" s="320"/>
      <c r="C77" s="297" t="s">
        <v>1483</v>
      </c>
      <c r="D77" s="297" t="s">
        <v>264</v>
      </c>
      <c r="E77" s="297" t="s">
        <v>116</v>
      </c>
      <c r="F77" s="301"/>
      <c r="G77" s="321"/>
      <c r="H77" s="303">
        <v>33.58</v>
      </c>
      <c r="I77" s="298">
        <f t="shared" ref="I77" si="7">+ROUND(H77*$K$2,0)</f>
        <v>770549</v>
      </c>
      <c r="J77" s="297" t="s">
        <v>115</v>
      </c>
      <c r="K77" s="297"/>
    </row>
    <row r="78" spans="1:11" s="313" customFormat="1">
      <c r="A78" s="612">
        <v>44322</v>
      </c>
      <c r="B78" s="320"/>
      <c r="C78" s="297" t="s">
        <v>498</v>
      </c>
      <c r="D78" s="297" t="s">
        <v>1492</v>
      </c>
      <c r="E78" s="297" t="s">
        <v>116</v>
      </c>
      <c r="F78" s="301"/>
      <c r="G78" s="321"/>
      <c r="H78" s="303"/>
      <c r="I78" s="303">
        <v>1000000</v>
      </c>
      <c r="J78" s="297" t="s">
        <v>114</v>
      </c>
      <c r="K78" s="297"/>
    </row>
    <row r="79" spans="1:11" s="313" customFormat="1">
      <c r="A79" s="612">
        <v>44323</v>
      </c>
      <c r="B79" s="320"/>
      <c r="C79" s="297" t="s">
        <v>621</v>
      </c>
      <c r="D79" s="297" t="s">
        <v>264</v>
      </c>
      <c r="E79" s="297" t="s">
        <v>116</v>
      </c>
      <c r="F79" s="301"/>
      <c r="G79" s="321"/>
      <c r="H79" s="303"/>
      <c r="I79" s="303">
        <v>100021</v>
      </c>
      <c r="J79" s="297" t="s">
        <v>114</v>
      </c>
      <c r="K79" s="297"/>
    </row>
    <row r="80" spans="1:11" s="313" customFormat="1">
      <c r="A80" s="612">
        <v>44323</v>
      </c>
      <c r="B80" s="320"/>
      <c r="C80" s="297" t="s">
        <v>498</v>
      </c>
      <c r="D80" s="297" t="s">
        <v>1493</v>
      </c>
      <c r="E80" s="297" t="s">
        <v>116</v>
      </c>
      <c r="F80" s="301"/>
      <c r="G80" s="321"/>
      <c r="H80" s="303"/>
      <c r="I80" s="303">
        <v>1000000</v>
      </c>
      <c r="J80" s="297" t="s">
        <v>114</v>
      </c>
      <c r="K80" s="297"/>
    </row>
    <row r="81" spans="1:11" s="313" customFormat="1">
      <c r="A81" s="612">
        <v>44323</v>
      </c>
      <c r="B81" s="320"/>
      <c r="C81" s="297" t="s">
        <v>594</v>
      </c>
      <c r="D81" s="297" t="s">
        <v>264</v>
      </c>
      <c r="E81" s="297" t="s">
        <v>116</v>
      </c>
      <c r="F81" s="301"/>
      <c r="G81" s="321"/>
      <c r="H81" s="303"/>
      <c r="I81" s="303">
        <v>9091</v>
      </c>
      <c r="J81" s="297" t="s">
        <v>114</v>
      </c>
      <c r="K81" s="297"/>
    </row>
    <row r="82" spans="1:11" s="313" customFormat="1">
      <c r="A82" s="612">
        <v>44324</v>
      </c>
      <c r="B82" s="320"/>
      <c r="C82" s="297" t="s">
        <v>498</v>
      </c>
      <c r="D82" s="297" t="s">
        <v>1494</v>
      </c>
      <c r="E82" s="297" t="s">
        <v>116</v>
      </c>
      <c r="F82" s="301"/>
      <c r="G82" s="321"/>
      <c r="H82" s="303"/>
      <c r="I82" s="303">
        <v>1000000</v>
      </c>
      <c r="J82" s="297" t="s">
        <v>114</v>
      </c>
      <c r="K82" s="297"/>
    </row>
    <row r="83" spans="1:11" s="313" customFormat="1">
      <c r="A83" s="612">
        <v>44326</v>
      </c>
      <c r="B83" s="320"/>
      <c r="C83" s="297" t="s">
        <v>200</v>
      </c>
      <c r="D83" s="297" t="s">
        <v>1495</v>
      </c>
      <c r="E83" s="297" t="s">
        <v>116</v>
      </c>
      <c r="F83" s="301"/>
      <c r="G83" s="321"/>
      <c r="H83" s="303"/>
      <c r="I83" s="303">
        <v>60000</v>
      </c>
      <c r="J83" s="297" t="s">
        <v>114</v>
      </c>
      <c r="K83" s="297"/>
    </row>
    <row r="84" spans="1:11" s="313" customFormat="1">
      <c r="A84" s="612">
        <v>44326</v>
      </c>
      <c r="B84" s="320"/>
      <c r="C84" s="297" t="s">
        <v>450</v>
      </c>
      <c r="D84" s="297" t="s">
        <v>1496</v>
      </c>
      <c r="E84" s="297" t="s">
        <v>116</v>
      </c>
      <c r="F84" s="301"/>
      <c r="G84" s="321"/>
      <c r="H84" s="303"/>
      <c r="I84" s="303">
        <v>541350</v>
      </c>
      <c r="J84" s="297" t="s">
        <v>114</v>
      </c>
      <c r="K84" s="297"/>
    </row>
    <row r="85" spans="1:11" s="313" customFormat="1">
      <c r="A85" s="612">
        <v>44326</v>
      </c>
      <c r="B85" s="320"/>
      <c r="C85" s="297" t="s">
        <v>1484</v>
      </c>
      <c r="D85" s="297" t="s">
        <v>264</v>
      </c>
      <c r="E85" s="297" t="s">
        <v>116</v>
      </c>
      <c r="F85" s="301"/>
      <c r="G85" s="321"/>
      <c r="H85" s="303"/>
      <c r="I85" s="303">
        <v>131135</v>
      </c>
      <c r="J85" s="297" t="s">
        <v>114</v>
      </c>
      <c r="K85" s="297"/>
    </row>
    <row r="86" spans="1:11" s="313" customFormat="1">
      <c r="A86" s="612">
        <v>44326</v>
      </c>
      <c r="B86" s="320"/>
      <c r="C86" s="297" t="s">
        <v>437</v>
      </c>
      <c r="D86" s="297" t="s">
        <v>1497</v>
      </c>
      <c r="E86" s="297" t="s">
        <v>116</v>
      </c>
      <c r="F86" s="301"/>
      <c r="G86" s="321"/>
      <c r="H86" s="303"/>
      <c r="I86" s="303">
        <v>2090400</v>
      </c>
      <c r="J86" s="297" t="s">
        <v>114</v>
      </c>
      <c r="K86" s="297"/>
    </row>
    <row r="87" spans="1:11" s="313" customFormat="1">
      <c r="A87" s="612">
        <v>44326</v>
      </c>
      <c r="B87" s="320"/>
      <c r="C87" s="297" t="s">
        <v>594</v>
      </c>
      <c r="D87" s="297" t="s">
        <v>264</v>
      </c>
      <c r="E87" s="297" t="s">
        <v>116</v>
      </c>
      <c r="F87" s="301"/>
      <c r="G87" s="321"/>
      <c r="H87" s="303"/>
      <c r="I87" s="303">
        <v>195652</v>
      </c>
      <c r="J87" s="297" t="s">
        <v>114</v>
      </c>
      <c r="K87" s="297"/>
    </row>
    <row r="88" spans="1:11" s="313" customFormat="1">
      <c r="A88" s="612">
        <v>44326</v>
      </c>
      <c r="B88" s="320"/>
      <c r="C88" s="297" t="s">
        <v>498</v>
      </c>
      <c r="D88" s="297" t="s">
        <v>1498</v>
      </c>
      <c r="E88" s="297" t="s">
        <v>116</v>
      </c>
      <c r="F88" s="301"/>
      <c r="G88" s="321"/>
      <c r="H88" s="303"/>
      <c r="I88" s="303">
        <v>1000000</v>
      </c>
      <c r="J88" s="297" t="s">
        <v>114</v>
      </c>
      <c r="K88" s="297"/>
    </row>
    <row r="89" spans="1:11" s="313" customFormat="1">
      <c r="A89" s="612">
        <v>44326</v>
      </c>
      <c r="B89" s="320"/>
      <c r="C89" s="297" t="s">
        <v>594</v>
      </c>
      <c r="D89" s="297" t="s">
        <v>264</v>
      </c>
      <c r="E89" s="297" t="s">
        <v>116</v>
      </c>
      <c r="F89" s="301"/>
      <c r="G89" s="321"/>
      <c r="H89" s="303">
        <v>48.58</v>
      </c>
      <c r="I89" s="298">
        <f t="shared" ref="I89" si="8">+ROUND(H89*$K$2,0)</f>
        <v>1114749</v>
      </c>
      <c r="J89" s="297" t="s">
        <v>115</v>
      </c>
      <c r="K89" s="297"/>
    </row>
    <row r="90" spans="1:11" s="313" customFormat="1">
      <c r="A90" s="612">
        <v>44327</v>
      </c>
      <c r="B90" s="320"/>
      <c r="C90" s="297" t="s">
        <v>498</v>
      </c>
      <c r="D90" s="297" t="s">
        <v>1499</v>
      </c>
      <c r="E90" s="297" t="s">
        <v>116</v>
      </c>
      <c r="F90" s="301"/>
      <c r="G90" s="321"/>
      <c r="H90" s="303"/>
      <c r="I90" s="303">
        <v>2000000</v>
      </c>
      <c r="J90" s="297" t="s">
        <v>114</v>
      </c>
      <c r="K90" s="297"/>
    </row>
    <row r="91" spans="1:11" s="313" customFormat="1">
      <c r="A91" s="612">
        <v>44328</v>
      </c>
      <c r="B91" s="320"/>
      <c r="C91" s="297" t="s">
        <v>498</v>
      </c>
      <c r="D91" s="297" t="s">
        <v>1500</v>
      </c>
      <c r="E91" s="297" t="s">
        <v>116</v>
      </c>
      <c r="F91" s="301"/>
      <c r="G91" s="321"/>
      <c r="H91" s="303"/>
      <c r="I91" s="303">
        <v>1000000</v>
      </c>
      <c r="J91" s="297" t="s">
        <v>114</v>
      </c>
      <c r="K91" s="297"/>
    </row>
    <row r="92" spans="1:11" s="313" customFormat="1">
      <c r="A92" s="612">
        <v>44329</v>
      </c>
      <c r="B92" s="320"/>
      <c r="C92" s="297" t="s">
        <v>498</v>
      </c>
      <c r="D92" s="297" t="s">
        <v>1501</v>
      </c>
      <c r="E92" s="297" t="s">
        <v>116</v>
      </c>
      <c r="F92" s="301"/>
      <c r="G92" s="321"/>
      <c r="H92" s="303"/>
      <c r="I92" s="303">
        <v>1543000</v>
      </c>
      <c r="J92" s="297" t="s">
        <v>114</v>
      </c>
      <c r="K92" s="297"/>
    </row>
    <row r="93" spans="1:11" s="313" customFormat="1">
      <c r="A93" s="612">
        <v>44330</v>
      </c>
      <c r="B93" s="320"/>
      <c r="C93" s="297" t="s">
        <v>498</v>
      </c>
      <c r="D93" s="297" t="s">
        <v>1502</v>
      </c>
      <c r="E93" s="297" t="s">
        <v>116</v>
      </c>
      <c r="F93" s="301"/>
      <c r="G93" s="321"/>
      <c r="H93" s="303"/>
      <c r="I93" s="303">
        <v>1000000</v>
      </c>
      <c r="J93" s="297" t="s">
        <v>114</v>
      </c>
      <c r="K93" s="297"/>
    </row>
    <row r="94" spans="1:11" s="313" customFormat="1">
      <c r="A94" s="612">
        <v>44331</v>
      </c>
      <c r="B94" s="320"/>
      <c r="C94" s="297" t="s">
        <v>498</v>
      </c>
      <c r="D94" s="297" t="s">
        <v>1503</v>
      </c>
      <c r="E94" s="297" t="s">
        <v>116</v>
      </c>
      <c r="F94" s="301"/>
      <c r="G94" s="321"/>
      <c r="H94" s="303"/>
      <c r="I94" s="303">
        <v>1000000</v>
      </c>
      <c r="J94" s="297" t="s">
        <v>114</v>
      </c>
      <c r="K94" s="297"/>
    </row>
    <row r="95" spans="1:11" s="313" customFormat="1">
      <c r="A95" s="612">
        <v>44333</v>
      </c>
      <c r="B95" s="320"/>
      <c r="C95" s="297" t="s">
        <v>498</v>
      </c>
      <c r="D95" s="297" t="s">
        <v>1504</v>
      </c>
      <c r="E95" s="297" t="s">
        <v>116</v>
      </c>
      <c r="F95" s="301"/>
      <c r="G95" s="321"/>
      <c r="H95" s="303"/>
      <c r="I95" s="303">
        <v>1000000</v>
      </c>
      <c r="J95" s="297" t="s">
        <v>114</v>
      </c>
      <c r="K95" s="297"/>
    </row>
    <row r="96" spans="1:11" s="313" customFormat="1">
      <c r="A96" s="612">
        <v>44334</v>
      </c>
      <c r="B96" s="320"/>
      <c r="C96" s="297" t="s">
        <v>1009</v>
      </c>
      <c r="D96" s="297" t="s">
        <v>1505</v>
      </c>
      <c r="E96" s="297" t="s">
        <v>116</v>
      </c>
      <c r="F96" s="301"/>
      <c r="G96" s="321"/>
      <c r="H96" s="303"/>
      <c r="I96" s="303">
        <v>2260000</v>
      </c>
      <c r="J96" s="297" t="s">
        <v>114</v>
      </c>
      <c r="K96" s="297"/>
    </row>
    <row r="97" spans="1:11" s="313" customFormat="1" ht="14.25" customHeight="1">
      <c r="A97" s="612">
        <v>44334</v>
      </c>
      <c r="B97" s="320"/>
      <c r="C97" s="297" t="s">
        <v>1009</v>
      </c>
      <c r="D97" s="297" t="s">
        <v>1506</v>
      </c>
      <c r="E97" s="297" t="s">
        <v>116</v>
      </c>
      <c r="F97" s="301"/>
      <c r="G97" s="321"/>
      <c r="H97" s="303"/>
      <c r="I97" s="303">
        <v>2800000</v>
      </c>
      <c r="J97" s="297" t="s">
        <v>114</v>
      </c>
      <c r="K97" s="297"/>
    </row>
    <row r="98" spans="1:11" s="313" customFormat="1">
      <c r="A98" s="612">
        <v>44334</v>
      </c>
      <c r="B98" s="320"/>
      <c r="C98" s="297" t="s">
        <v>260</v>
      </c>
      <c r="D98" s="297" t="s">
        <v>1507</v>
      </c>
      <c r="E98" s="297" t="s">
        <v>116</v>
      </c>
      <c r="F98" s="301"/>
      <c r="G98" s="321"/>
      <c r="H98" s="303"/>
      <c r="I98" s="303">
        <v>14707000</v>
      </c>
      <c r="J98" s="297" t="s">
        <v>114</v>
      </c>
      <c r="K98" s="297"/>
    </row>
    <row r="99" spans="1:11" s="313" customFormat="1">
      <c r="A99" s="612">
        <v>44334</v>
      </c>
      <c r="B99" s="320"/>
      <c r="C99" s="297" t="s">
        <v>498</v>
      </c>
      <c r="D99" s="297" t="s">
        <v>1508</v>
      </c>
      <c r="E99" s="297" t="s">
        <v>116</v>
      </c>
      <c r="F99" s="301"/>
      <c r="G99" s="321"/>
      <c r="H99" s="303"/>
      <c r="I99" s="303">
        <v>2000000</v>
      </c>
      <c r="J99" s="297" t="s">
        <v>114</v>
      </c>
      <c r="K99" s="297"/>
    </row>
    <row r="100" spans="1:11" s="313" customFormat="1">
      <c r="A100" s="612">
        <v>44334</v>
      </c>
      <c r="B100" s="320"/>
      <c r="C100" s="297" t="s">
        <v>1294</v>
      </c>
      <c r="D100" s="297" t="s">
        <v>528</v>
      </c>
      <c r="E100" s="297" t="s">
        <v>116</v>
      </c>
      <c r="F100" s="301"/>
      <c r="G100" s="301"/>
      <c r="H100" s="303"/>
      <c r="I100" s="303">
        <v>29091</v>
      </c>
      <c r="J100" s="297" t="s">
        <v>114</v>
      </c>
      <c r="K100" s="297"/>
    </row>
    <row r="101" spans="1:11" s="313" customFormat="1">
      <c r="A101" s="612">
        <v>44334</v>
      </c>
      <c r="B101" s="320"/>
      <c r="C101" s="297" t="s">
        <v>1294</v>
      </c>
      <c r="D101" s="297" t="s">
        <v>528</v>
      </c>
      <c r="E101" s="297" t="s">
        <v>116</v>
      </c>
      <c r="F101" s="301"/>
      <c r="G101" s="321"/>
      <c r="H101" s="303">
        <v>59.99</v>
      </c>
      <c r="I101" s="298">
        <f t="shared" ref="I101" si="9">+ROUND(H101*$K$2,0)</f>
        <v>1376570</v>
      </c>
      <c r="J101" s="297" t="s">
        <v>115</v>
      </c>
      <c r="K101" s="297"/>
    </row>
    <row r="102" spans="1:11" s="313" customFormat="1">
      <c r="A102" s="612">
        <v>44336</v>
      </c>
      <c r="B102" s="320"/>
      <c r="C102" s="297" t="s">
        <v>659</v>
      </c>
      <c r="D102" s="297" t="s">
        <v>264</v>
      </c>
      <c r="E102" s="297" t="s">
        <v>116</v>
      </c>
      <c r="F102" s="301"/>
      <c r="G102" s="321"/>
      <c r="H102" s="303"/>
      <c r="I102" s="298">
        <v>617875</v>
      </c>
      <c r="J102" s="297" t="s">
        <v>114</v>
      </c>
      <c r="K102" s="297"/>
    </row>
    <row r="103" spans="1:11" s="313" customFormat="1">
      <c r="A103" s="612">
        <v>44336</v>
      </c>
      <c r="B103" s="320"/>
      <c r="C103" s="297" t="s">
        <v>498</v>
      </c>
      <c r="D103" s="297" t="s">
        <v>1509</v>
      </c>
      <c r="E103" s="297" t="s">
        <v>116</v>
      </c>
      <c r="F103" s="301"/>
      <c r="G103" s="321"/>
      <c r="H103" s="303"/>
      <c r="I103" s="298">
        <v>2000000</v>
      </c>
      <c r="J103" s="297" t="s">
        <v>114</v>
      </c>
      <c r="K103" s="297"/>
    </row>
    <row r="104" spans="1:11" s="313" customFormat="1">
      <c r="A104" s="612">
        <v>44336</v>
      </c>
      <c r="B104" s="320"/>
      <c r="C104" s="297" t="s">
        <v>266</v>
      </c>
      <c r="D104" s="297" t="s">
        <v>1510</v>
      </c>
      <c r="E104" s="297" t="s">
        <v>116</v>
      </c>
      <c r="F104" s="301"/>
      <c r="G104" s="321"/>
      <c r="H104" s="303"/>
      <c r="I104" s="303">
        <v>5397000</v>
      </c>
      <c r="J104" s="297" t="s">
        <v>114</v>
      </c>
      <c r="K104" s="297"/>
    </row>
    <row r="105" spans="1:11" s="313" customFormat="1">
      <c r="A105" s="612">
        <v>44336</v>
      </c>
      <c r="B105" s="320"/>
      <c r="C105" s="297" t="s">
        <v>594</v>
      </c>
      <c r="D105" s="297" t="s">
        <v>264</v>
      </c>
      <c r="E105" s="297" t="s">
        <v>116</v>
      </c>
      <c r="F105" s="301"/>
      <c r="G105" s="321"/>
      <c r="H105" s="303"/>
      <c r="I105" s="303">
        <v>217519</v>
      </c>
      <c r="J105" s="297" t="s">
        <v>114</v>
      </c>
      <c r="K105" s="297"/>
    </row>
    <row r="106" spans="1:11" s="313" customFormat="1">
      <c r="A106" s="612">
        <v>44336</v>
      </c>
      <c r="B106" s="320"/>
      <c r="C106" s="297" t="s">
        <v>1295</v>
      </c>
      <c r="D106" s="297" t="s">
        <v>264</v>
      </c>
      <c r="E106" s="297" t="s">
        <v>116</v>
      </c>
      <c r="F106" s="301"/>
      <c r="G106" s="321"/>
      <c r="H106" s="303">
        <v>100</v>
      </c>
      <c r="I106" s="298">
        <f t="shared" ref="I106:I107" si="10">+ROUND(H106*$K$2,0)</f>
        <v>2294666</v>
      </c>
      <c r="J106" s="297" t="s">
        <v>115</v>
      </c>
      <c r="K106" s="297"/>
    </row>
    <row r="107" spans="1:11" s="313" customFormat="1">
      <c r="A107" s="612">
        <v>44336</v>
      </c>
      <c r="B107" s="320"/>
      <c r="C107" s="297" t="s">
        <v>594</v>
      </c>
      <c r="D107" s="297" t="s">
        <v>264</v>
      </c>
      <c r="E107" s="297" t="s">
        <v>116</v>
      </c>
      <c r="F107" s="301"/>
      <c r="G107" s="321"/>
      <c r="H107" s="303">
        <v>253.62</v>
      </c>
      <c r="I107" s="298">
        <f t="shared" si="10"/>
        <v>5819731</v>
      </c>
      <c r="J107" s="297" t="s">
        <v>115</v>
      </c>
      <c r="K107" s="297"/>
    </row>
    <row r="108" spans="1:11" s="313" customFormat="1">
      <c r="A108" s="612">
        <v>44336</v>
      </c>
      <c r="B108" s="320"/>
      <c r="C108" s="297" t="s">
        <v>498</v>
      </c>
      <c r="D108" s="297" t="s">
        <v>1511</v>
      </c>
      <c r="E108" s="297" t="s">
        <v>116</v>
      </c>
      <c r="F108" s="301"/>
      <c r="G108" s="321"/>
      <c r="H108" s="303"/>
      <c r="I108" s="303">
        <v>1000000</v>
      </c>
      <c r="J108" s="297" t="s">
        <v>114</v>
      </c>
      <c r="K108" s="297"/>
    </row>
    <row r="109" spans="1:11" s="313" customFormat="1">
      <c r="A109" s="612">
        <v>44338</v>
      </c>
      <c r="B109" s="320"/>
      <c r="C109" s="297" t="s">
        <v>498</v>
      </c>
      <c r="D109" s="297" t="s">
        <v>1512</v>
      </c>
      <c r="E109" s="297" t="s">
        <v>116</v>
      </c>
      <c r="F109" s="301"/>
      <c r="G109" s="321"/>
      <c r="H109" s="303"/>
      <c r="I109" s="303">
        <v>1000000</v>
      </c>
      <c r="J109" s="297" t="s">
        <v>114</v>
      </c>
      <c r="K109" s="297"/>
    </row>
    <row r="110" spans="1:11" s="313" customFormat="1">
      <c r="A110" s="612">
        <v>44341</v>
      </c>
      <c r="B110" s="320"/>
      <c r="C110" s="297" t="s">
        <v>498</v>
      </c>
      <c r="D110" s="297" t="s">
        <v>1513</v>
      </c>
      <c r="E110" s="297" t="s">
        <v>116</v>
      </c>
      <c r="F110" s="301"/>
      <c r="G110" s="321"/>
      <c r="H110" s="303"/>
      <c r="I110" s="303">
        <v>3543000</v>
      </c>
      <c r="J110" s="297" t="s">
        <v>114</v>
      </c>
      <c r="K110" s="297"/>
    </row>
    <row r="111" spans="1:11" s="313" customFormat="1">
      <c r="A111" s="612">
        <v>44341</v>
      </c>
      <c r="B111" s="320"/>
      <c r="C111" s="297" t="s">
        <v>594</v>
      </c>
      <c r="D111" s="297" t="s">
        <v>264</v>
      </c>
      <c r="E111" s="297" t="s">
        <v>116</v>
      </c>
      <c r="F111" s="301"/>
      <c r="G111" s="321"/>
      <c r="H111" s="303"/>
      <c r="I111" s="303">
        <v>9091</v>
      </c>
      <c r="J111" s="297" t="s">
        <v>114</v>
      </c>
      <c r="K111" s="297"/>
    </row>
    <row r="112" spans="1:11" s="313" customFormat="1">
      <c r="A112" s="612">
        <v>44342</v>
      </c>
      <c r="B112" s="320"/>
      <c r="C112" s="297" t="s">
        <v>498</v>
      </c>
      <c r="D112" s="297" t="s">
        <v>1512</v>
      </c>
      <c r="E112" s="297" t="s">
        <v>116</v>
      </c>
      <c r="F112" s="301"/>
      <c r="G112" s="321"/>
      <c r="H112" s="303"/>
      <c r="I112" s="303">
        <v>1000000</v>
      </c>
      <c r="J112" s="297" t="s">
        <v>114</v>
      </c>
      <c r="K112" s="297"/>
    </row>
    <row r="113" spans="1:11" s="313" customFormat="1">
      <c r="A113" s="612">
        <v>44344</v>
      </c>
      <c r="B113" s="320"/>
      <c r="C113" s="297" t="s">
        <v>594</v>
      </c>
      <c r="D113" s="297" t="s">
        <v>264</v>
      </c>
      <c r="E113" s="297" t="s">
        <v>116</v>
      </c>
      <c r="F113" s="301"/>
      <c r="G113" s="321"/>
      <c r="H113" s="303">
        <v>1493.68</v>
      </c>
      <c r="I113" s="298">
        <f t="shared" ref="I113" si="11">+ROUND(H113*$K$2,0)</f>
        <v>34274960</v>
      </c>
      <c r="J113" s="297" t="s">
        <v>115</v>
      </c>
      <c r="K113" s="297"/>
    </row>
    <row r="114" spans="1:11" s="313" customFormat="1">
      <c r="A114" s="612">
        <v>44344</v>
      </c>
      <c r="B114" s="320"/>
      <c r="C114" s="297" t="s">
        <v>1009</v>
      </c>
      <c r="D114" s="297" t="s">
        <v>1505</v>
      </c>
      <c r="E114" s="297" t="s">
        <v>116</v>
      </c>
      <c r="F114" s="301"/>
      <c r="G114" s="321"/>
      <c r="H114" s="303"/>
      <c r="I114" s="303">
        <v>988000</v>
      </c>
      <c r="J114" s="297" t="s">
        <v>114</v>
      </c>
      <c r="K114" s="297"/>
    </row>
    <row r="115" spans="1:11" s="313" customFormat="1">
      <c r="A115" s="612">
        <v>44344</v>
      </c>
      <c r="B115" s="320"/>
      <c r="C115" s="297" t="s">
        <v>200</v>
      </c>
      <c r="D115" s="297" t="s">
        <v>1514</v>
      </c>
      <c r="E115" s="297" t="s">
        <v>116</v>
      </c>
      <c r="F115" s="301"/>
      <c r="G115" s="321"/>
      <c r="H115" s="303"/>
      <c r="I115" s="298">
        <v>910000</v>
      </c>
      <c r="J115" s="297" t="s">
        <v>114</v>
      </c>
      <c r="K115" s="297"/>
    </row>
    <row r="116" spans="1:11" s="313" customFormat="1">
      <c r="A116" s="612">
        <v>44344</v>
      </c>
      <c r="B116" s="320"/>
      <c r="C116" s="297" t="s">
        <v>540</v>
      </c>
      <c r="D116" s="297" t="s">
        <v>1515</v>
      </c>
      <c r="E116" s="297" t="s">
        <v>116</v>
      </c>
      <c r="F116" s="301"/>
      <c r="G116" s="321"/>
      <c r="H116" s="303"/>
      <c r="I116" s="303">
        <v>4720500</v>
      </c>
      <c r="J116" s="297" t="s">
        <v>114</v>
      </c>
      <c r="K116" s="297"/>
    </row>
    <row r="117" spans="1:11" s="313" customFormat="1">
      <c r="A117" s="612">
        <v>44344</v>
      </c>
      <c r="B117" s="320"/>
      <c r="C117" s="297" t="s">
        <v>1485</v>
      </c>
      <c r="D117" s="297" t="s">
        <v>1516</v>
      </c>
      <c r="E117" s="297" t="s">
        <v>116</v>
      </c>
      <c r="F117" s="301"/>
      <c r="G117" s="321"/>
      <c r="H117" s="303"/>
      <c r="I117" s="298">
        <v>1634000</v>
      </c>
      <c r="J117" s="297" t="s">
        <v>114</v>
      </c>
      <c r="K117" s="297"/>
    </row>
    <row r="118" spans="1:11" s="313" customFormat="1">
      <c r="A118" s="612">
        <v>44344</v>
      </c>
      <c r="B118" s="320"/>
      <c r="C118" s="297" t="s">
        <v>1486</v>
      </c>
      <c r="D118" s="297" t="s">
        <v>1516</v>
      </c>
      <c r="E118" s="297" t="s">
        <v>116</v>
      </c>
      <c r="F118" s="301"/>
      <c r="G118" s="321"/>
      <c r="H118" s="303"/>
      <c r="I118" s="303">
        <v>750000</v>
      </c>
      <c r="J118" s="297" t="s">
        <v>114</v>
      </c>
      <c r="K118" s="297"/>
    </row>
    <row r="119" spans="1:11" s="313" customFormat="1">
      <c r="A119" s="612">
        <v>44344</v>
      </c>
      <c r="B119" s="320"/>
      <c r="C119" s="297" t="s">
        <v>450</v>
      </c>
      <c r="D119" s="297" t="s">
        <v>1517</v>
      </c>
      <c r="E119" s="297" t="s">
        <v>116</v>
      </c>
      <c r="F119" s="301"/>
      <c r="G119" s="321"/>
      <c r="H119" s="303"/>
      <c r="I119" s="298">
        <v>3458906</v>
      </c>
      <c r="J119" s="297" t="s">
        <v>114</v>
      </c>
      <c r="K119" s="297"/>
    </row>
    <row r="120" spans="1:11" s="313" customFormat="1">
      <c r="A120" s="612">
        <v>44344</v>
      </c>
      <c r="B120" s="320"/>
      <c r="C120" s="297" t="s">
        <v>1487</v>
      </c>
      <c r="D120" s="297" t="s">
        <v>1518</v>
      </c>
      <c r="E120" s="297" t="s">
        <v>116</v>
      </c>
      <c r="F120" s="301"/>
      <c r="G120" s="321"/>
      <c r="H120" s="303"/>
      <c r="I120" s="303">
        <v>1200000</v>
      </c>
      <c r="J120" s="297" t="s">
        <v>114</v>
      </c>
      <c r="K120" s="297"/>
    </row>
    <row r="121" spans="1:11" s="313" customFormat="1">
      <c r="A121" s="612">
        <v>44344</v>
      </c>
      <c r="B121" s="320"/>
      <c r="C121" s="297" t="s">
        <v>594</v>
      </c>
      <c r="D121" s="297" t="s">
        <v>264</v>
      </c>
      <c r="E121" s="297" t="s">
        <v>116</v>
      </c>
      <c r="F121" s="301"/>
      <c r="G121" s="321"/>
      <c r="H121" s="303"/>
      <c r="I121" s="303">
        <v>1010921</v>
      </c>
      <c r="J121" s="297" t="s">
        <v>114</v>
      </c>
      <c r="K121" s="297"/>
    </row>
    <row r="122" spans="1:11" s="313" customFormat="1">
      <c r="A122" s="612">
        <v>44347</v>
      </c>
      <c r="B122" s="320"/>
      <c r="C122" s="297" t="s">
        <v>1488</v>
      </c>
      <c r="D122" s="297" t="s">
        <v>264</v>
      </c>
      <c r="E122" s="297" t="s">
        <v>116</v>
      </c>
      <c r="F122" s="301"/>
      <c r="G122" s="321"/>
      <c r="H122" s="303"/>
      <c r="I122" s="303">
        <v>80000</v>
      </c>
      <c r="J122" s="297" t="s">
        <v>114</v>
      </c>
      <c r="K122" s="297"/>
    </row>
    <row r="123" spans="1:11" s="313" customFormat="1">
      <c r="A123" s="612">
        <v>44347</v>
      </c>
      <c r="B123" s="320"/>
      <c r="C123" s="297" t="s">
        <v>1489</v>
      </c>
      <c r="D123" s="297" t="s">
        <v>264</v>
      </c>
      <c r="E123" s="297" t="s">
        <v>116</v>
      </c>
      <c r="F123" s="301"/>
      <c r="G123" s="321"/>
      <c r="H123" s="303"/>
      <c r="I123" s="303">
        <v>168997</v>
      </c>
      <c r="J123" s="297" t="s">
        <v>114</v>
      </c>
      <c r="K123" s="297"/>
    </row>
    <row r="124" spans="1:11" s="313" customFormat="1">
      <c r="A124" s="612">
        <v>44326</v>
      </c>
      <c r="B124" s="320"/>
      <c r="C124" s="297" t="s">
        <v>260</v>
      </c>
      <c r="D124" s="297" t="s">
        <v>1423</v>
      </c>
      <c r="E124" s="297" t="s">
        <v>116</v>
      </c>
      <c r="F124" s="301"/>
      <c r="G124" s="321"/>
      <c r="H124" s="303"/>
      <c r="I124" s="303">
        <v>420000</v>
      </c>
      <c r="J124" s="297" t="s">
        <v>114</v>
      </c>
      <c r="K124" s="297"/>
    </row>
    <row r="125" spans="1:11" s="313" customFormat="1">
      <c r="A125" s="612">
        <v>44326</v>
      </c>
      <c r="B125" s="320"/>
      <c r="C125" s="297" t="s">
        <v>134</v>
      </c>
      <c r="D125" s="297" t="s">
        <v>1450</v>
      </c>
      <c r="E125" s="297" t="s">
        <v>116</v>
      </c>
      <c r="F125" s="301"/>
      <c r="G125" s="321"/>
      <c r="H125" s="303"/>
      <c r="I125" s="303">
        <v>46850000</v>
      </c>
      <c r="J125" s="297" t="s">
        <v>114</v>
      </c>
      <c r="K125" s="297"/>
    </row>
    <row r="126" spans="1:11" s="313" customFormat="1">
      <c r="A126" s="612">
        <v>44326</v>
      </c>
      <c r="B126" s="320"/>
      <c r="C126" s="297" t="s">
        <v>260</v>
      </c>
      <c r="D126" s="297" t="s">
        <v>1451</v>
      </c>
      <c r="E126" s="297" t="s">
        <v>116</v>
      </c>
      <c r="F126" s="301"/>
      <c r="G126" s="321"/>
      <c r="H126" s="303"/>
      <c r="I126" s="303">
        <v>400000</v>
      </c>
      <c r="J126" s="297" t="s">
        <v>114</v>
      </c>
      <c r="K126" s="297"/>
    </row>
    <row r="127" spans="1:11" s="313" customFormat="1">
      <c r="A127" s="612">
        <v>44326</v>
      </c>
      <c r="B127" s="320"/>
      <c r="C127" s="297" t="s">
        <v>260</v>
      </c>
      <c r="D127" s="297" t="s">
        <v>1463</v>
      </c>
      <c r="E127" s="297" t="s">
        <v>116</v>
      </c>
      <c r="F127" s="301"/>
      <c r="G127" s="321"/>
      <c r="H127" s="303"/>
      <c r="I127" s="303">
        <v>592264300</v>
      </c>
      <c r="J127" s="297" t="s">
        <v>114</v>
      </c>
      <c r="K127" s="297"/>
    </row>
    <row r="128" spans="1:11" s="313" customFormat="1">
      <c r="A128" s="612">
        <v>44326</v>
      </c>
      <c r="B128" s="320"/>
      <c r="C128" s="297" t="s">
        <v>144</v>
      </c>
      <c r="D128" s="297" t="s">
        <v>1415</v>
      </c>
      <c r="E128" s="297" t="s">
        <v>116</v>
      </c>
      <c r="F128" s="301"/>
      <c r="G128" s="321"/>
      <c r="H128" s="303"/>
      <c r="I128" s="303">
        <v>1412171981</v>
      </c>
      <c r="J128" s="297" t="s">
        <v>114</v>
      </c>
      <c r="K128" s="297"/>
    </row>
    <row r="129" spans="1:11" s="313" customFormat="1">
      <c r="A129" s="612">
        <v>44336</v>
      </c>
      <c r="B129" s="320"/>
      <c r="C129" s="297" t="s">
        <v>144</v>
      </c>
      <c r="D129" s="297" t="s">
        <v>1526</v>
      </c>
      <c r="E129" s="297" t="s">
        <v>116</v>
      </c>
      <c r="F129" s="301"/>
      <c r="G129" s="321"/>
      <c r="H129" s="303"/>
      <c r="I129" s="303">
        <v>1222701641</v>
      </c>
      <c r="J129" s="297" t="s">
        <v>114</v>
      </c>
      <c r="K129" s="297"/>
    </row>
    <row r="130" spans="1:11" s="313" customFormat="1">
      <c r="A130" s="612">
        <v>44336</v>
      </c>
      <c r="B130" s="320"/>
      <c r="C130" s="297" t="s">
        <v>352</v>
      </c>
      <c r="D130" s="297" t="s">
        <v>1418</v>
      </c>
      <c r="E130" s="297" t="s">
        <v>116</v>
      </c>
      <c r="F130" s="301"/>
      <c r="G130" s="321"/>
      <c r="H130" s="303"/>
      <c r="I130" s="303">
        <v>7467808</v>
      </c>
      <c r="J130" s="297" t="s">
        <v>114</v>
      </c>
      <c r="K130" s="297"/>
    </row>
    <row r="131" spans="1:11" s="313" customFormat="1">
      <c r="A131" s="612">
        <v>44336</v>
      </c>
      <c r="B131" s="320"/>
      <c r="C131" s="297" t="s">
        <v>352</v>
      </c>
      <c r="D131" s="297" t="s">
        <v>1417</v>
      </c>
      <c r="E131" s="297" t="s">
        <v>116</v>
      </c>
      <c r="F131" s="301"/>
      <c r="G131" s="321"/>
      <c r="H131" s="303"/>
      <c r="I131" s="303">
        <v>24460700</v>
      </c>
      <c r="J131" s="297" t="s">
        <v>114</v>
      </c>
      <c r="K131" s="297"/>
    </row>
    <row r="132" spans="1:11" s="313" customFormat="1">
      <c r="A132" s="612">
        <v>44334</v>
      </c>
      <c r="B132" s="320"/>
      <c r="C132" s="297" t="s">
        <v>441</v>
      </c>
      <c r="D132" s="297" t="s">
        <v>1527</v>
      </c>
      <c r="E132" s="297" t="s">
        <v>116</v>
      </c>
      <c r="F132" s="301"/>
      <c r="G132" s="321"/>
      <c r="H132" s="303"/>
      <c r="I132" s="303">
        <v>37621112</v>
      </c>
      <c r="J132" s="297" t="s">
        <v>114</v>
      </c>
      <c r="K132" s="297"/>
    </row>
    <row r="133" spans="1:11" s="313" customFormat="1">
      <c r="A133" s="612">
        <v>44344</v>
      </c>
      <c r="B133" s="320"/>
      <c r="C133" s="297" t="s">
        <v>144</v>
      </c>
      <c r="D133" s="297" t="s">
        <v>1416</v>
      </c>
      <c r="E133" s="297" t="s">
        <v>116</v>
      </c>
      <c r="F133" s="301"/>
      <c r="G133" s="321"/>
      <c r="H133" s="303"/>
      <c r="I133" s="303">
        <v>1024125031</v>
      </c>
      <c r="J133" s="297" t="s">
        <v>114</v>
      </c>
      <c r="K133" s="297"/>
    </row>
    <row r="134" spans="1:11" s="313" customFormat="1">
      <c r="A134" s="612">
        <v>44347</v>
      </c>
      <c r="B134" s="320"/>
      <c r="C134" s="297" t="s">
        <v>156</v>
      </c>
      <c r="D134" s="297" t="s">
        <v>1414</v>
      </c>
      <c r="E134" s="297" t="s">
        <v>116</v>
      </c>
      <c r="F134" s="301"/>
      <c r="G134" s="321"/>
      <c r="H134" s="303"/>
      <c r="I134" s="303">
        <v>33486750</v>
      </c>
      <c r="J134" s="297" t="s">
        <v>114</v>
      </c>
      <c r="K134" s="297"/>
    </row>
    <row r="135" spans="1:11" s="313" customFormat="1">
      <c r="A135" s="612">
        <v>44347</v>
      </c>
      <c r="B135" s="320"/>
      <c r="C135" s="297" t="s">
        <v>595</v>
      </c>
      <c r="D135" s="297" t="s">
        <v>1414</v>
      </c>
      <c r="E135" s="297" t="s">
        <v>116</v>
      </c>
      <c r="F135" s="301"/>
      <c r="G135" s="321"/>
      <c r="H135" s="303"/>
      <c r="I135" s="303">
        <v>63897234</v>
      </c>
      <c r="J135" s="297" t="s">
        <v>114</v>
      </c>
      <c r="K135" s="297"/>
    </row>
    <row r="136" spans="1:11" s="313" customFormat="1">
      <c r="A136" s="612">
        <v>44344</v>
      </c>
      <c r="B136" s="320"/>
      <c r="C136" s="297" t="s">
        <v>678</v>
      </c>
      <c r="D136" s="297" t="s">
        <v>1419</v>
      </c>
      <c r="E136" s="297" t="s">
        <v>116</v>
      </c>
      <c r="F136" s="301"/>
      <c r="G136" s="321"/>
      <c r="H136" s="303"/>
      <c r="I136" s="303">
        <v>41935000</v>
      </c>
      <c r="J136" s="297" t="s">
        <v>114</v>
      </c>
      <c r="K136" s="297"/>
    </row>
    <row r="137" spans="1:11" s="313" customFormat="1">
      <c r="A137" s="612">
        <v>44323</v>
      </c>
      <c r="B137" s="320"/>
      <c r="C137" s="297" t="s">
        <v>1457</v>
      </c>
      <c r="D137" s="297" t="s">
        <v>1458</v>
      </c>
      <c r="E137" s="297" t="s">
        <v>116</v>
      </c>
      <c r="F137" s="301"/>
      <c r="G137" s="321"/>
      <c r="H137" s="303"/>
      <c r="I137" s="303">
        <v>14612400</v>
      </c>
      <c r="J137" s="297" t="s">
        <v>114</v>
      </c>
      <c r="K137" s="297"/>
    </row>
    <row r="138" spans="1:11" s="313" customFormat="1">
      <c r="A138" s="612">
        <v>44321</v>
      </c>
      <c r="B138" s="320"/>
      <c r="C138" s="297" t="s">
        <v>656</v>
      </c>
      <c r="D138" s="297" t="s">
        <v>1528</v>
      </c>
      <c r="E138" s="297" t="s">
        <v>116</v>
      </c>
      <c r="F138" s="301"/>
      <c r="G138" s="321"/>
      <c r="H138" s="303"/>
      <c r="I138" s="303">
        <v>8000000</v>
      </c>
      <c r="J138" s="297" t="s">
        <v>114</v>
      </c>
      <c r="K138" s="297"/>
    </row>
    <row r="139" spans="1:11" s="313" customFormat="1">
      <c r="A139" s="612">
        <v>44322</v>
      </c>
      <c r="B139" s="320"/>
      <c r="C139" s="297" t="s">
        <v>1335</v>
      </c>
      <c r="D139" s="297" t="s">
        <v>1460</v>
      </c>
      <c r="E139" s="297" t="s">
        <v>116</v>
      </c>
      <c r="F139" s="301"/>
      <c r="G139" s="321"/>
      <c r="H139" s="303"/>
      <c r="I139" s="303">
        <v>4251500</v>
      </c>
      <c r="J139" s="297" t="s">
        <v>114</v>
      </c>
      <c r="K139" s="297"/>
    </row>
    <row r="140" spans="1:11" s="313" customFormat="1">
      <c r="A140" s="612">
        <v>44322</v>
      </c>
      <c r="B140" s="320"/>
      <c r="C140" s="297" t="s">
        <v>1519</v>
      </c>
      <c r="D140" s="297" t="s">
        <v>1459</v>
      </c>
      <c r="E140" s="297" t="s">
        <v>116</v>
      </c>
      <c r="F140" s="301"/>
      <c r="G140" s="321"/>
      <c r="H140" s="303"/>
      <c r="I140" s="303">
        <v>2475000</v>
      </c>
      <c r="J140" s="297" t="s">
        <v>114</v>
      </c>
      <c r="K140" s="297"/>
    </row>
    <row r="141" spans="1:11" s="313" customFormat="1">
      <c r="A141" s="612">
        <v>44326</v>
      </c>
      <c r="B141" s="320"/>
      <c r="C141" s="297" t="s">
        <v>695</v>
      </c>
      <c r="D141" s="297" t="s">
        <v>1529</v>
      </c>
      <c r="E141" s="297" t="s">
        <v>116</v>
      </c>
      <c r="F141" s="301"/>
      <c r="G141" s="321"/>
      <c r="H141" s="303"/>
      <c r="I141" s="303">
        <v>990000</v>
      </c>
      <c r="J141" s="297" t="s">
        <v>114</v>
      </c>
      <c r="K141" s="297"/>
    </row>
    <row r="142" spans="1:11" s="313" customFormat="1">
      <c r="A142" s="612">
        <v>44326</v>
      </c>
      <c r="B142" s="320"/>
      <c r="C142" s="297" t="s">
        <v>677</v>
      </c>
      <c r="D142" s="297" t="s">
        <v>1530</v>
      </c>
      <c r="E142" s="297" t="s">
        <v>116</v>
      </c>
      <c r="F142" s="301"/>
      <c r="G142" s="321"/>
      <c r="H142" s="303"/>
      <c r="I142" s="303">
        <v>4092000</v>
      </c>
      <c r="J142" s="297" t="s">
        <v>114</v>
      </c>
      <c r="K142" s="297"/>
    </row>
    <row r="143" spans="1:11" s="313" customFormat="1">
      <c r="A143" s="612">
        <v>44334</v>
      </c>
      <c r="B143" s="320"/>
      <c r="C143" s="297" t="s">
        <v>624</v>
      </c>
      <c r="D143" s="297" t="s">
        <v>1531</v>
      </c>
      <c r="E143" s="297" t="s">
        <v>116</v>
      </c>
      <c r="F143" s="301"/>
      <c r="G143" s="321"/>
      <c r="H143" s="303"/>
      <c r="I143" s="303">
        <v>8569000</v>
      </c>
      <c r="J143" s="297" t="s">
        <v>114</v>
      </c>
      <c r="K143" s="297"/>
    </row>
    <row r="144" spans="1:11" s="313" customFormat="1">
      <c r="A144" s="612">
        <v>44334</v>
      </c>
      <c r="B144" s="320"/>
      <c r="C144" s="297" t="s">
        <v>846</v>
      </c>
      <c r="D144" s="297" t="s">
        <v>1532</v>
      </c>
      <c r="E144" s="297" t="s">
        <v>116</v>
      </c>
      <c r="F144" s="301"/>
      <c r="G144" s="321"/>
      <c r="H144" s="303"/>
      <c r="I144" s="303">
        <v>4536000</v>
      </c>
      <c r="J144" s="297" t="s">
        <v>114</v>
      </c>
      <c r="K144" s="297"/>
    </row>
    <row r="145" spans="1:11" s="313" customFormat="1">
      <c r="A145" s="612">
        <v>44336</v>
      </c>
      <c r="B145" s="320"/>
      <c r="C145" s="297" t="s">
        <v>1520</v>
      </c>
      <c r="D145" s="297" t="s">
        <v>1533</v>
      </c>
      <c r="E145" s="297" t="s">
        <v>116</v>
      </c>
      <c r="F145" s="301"/>
      <c r="G145" s="321"/>
      <c r="H145" s="303"/>
      <c r="I145" s="303">
        <v>24000000</v>
      </c>
      <c r="J145" s="297" t="s">
        <v>114</v>
      </c>
      <c r="K145" s="297"/>
    </row>
    <row r="146" spans="1:11" s="313" customFormat="1">
      <c r="A146" s="612">
        <v>44336</v>
      </c>
      <c r="B146" s="320"/>
      <c r="C146" s="297" t="s">
        <v>1521</v>
      </c>
      <c r="D146" s="297" t="s">
        <v>1534</v>
      </c>
      <c r="E146" s="297" t="s">
        <v>116</v>
      </c>
      <c r="F146" s="301"/>
      <c r="G146" s="321"/>
      <c r="H146" s="303"/>
      <c r="I146" s="303">
        <v>22964000</v>
      </c>
      <c r="J146" s="297" t="s">
        <v>114</v>
      </c>
      <c r="K146" s="297"/>
    </row>
    <row r="147" spans="1:11" s="313" customFormat="1">
      <c r="A147" s="612">
        <v>44336</v>
      </c>
      <c r="B147" s="320"/>
      <c r="C147" s="297" t="s">
        <v>393</v>
      </c>
      <c r="D147" s="297" t="s">
        <v>1535</v>
      </c>
      <c r="E147" s="297" t="s">
        <v>116</v>
      </c>
      <c r="F147" s="301"/>
      <c r="G147" s="321"/>
      <c r="H147" s="303"/>
      <c r="I147" s="303">
        <v>29000000</v>
      </c>
      <c r="J147" s="297" t="s">
        <v>114</v>
      </c>
      <c r="K147" s="297"/>
    </row>
    <row r="148" spans="1:11" s="313" customFormat="1">
      <c r="A148" s="612">
        <v>44336</v>
      </c>
      <c r="B148" s="320"/>
      <c r="C148" s="297" t="s">
        <v>1522</v>
      </c>
      <c r="D148" s="297" t="s">
        <v>1536</v>
      </c>
      <c r="E148" s="297" t="s">
        <v>116</v>
      </c>
      <c r="F148" s="301"/>
      <c r="G148" s="321"/>
      <c r="H148" s="303"/>
      <c r="I148" s="303">
        <v>22500000</v>
      </c>
      <c r="J148" s="297" t="s">
        <v>114</v>
      </c>
      <c r="K148" s="297"/>
    </row>
    <row r="149" spans="1:11" s="313" customFormat="1">
      <c r="A149" s="612">
        <v>44336</v>
      </c>
      <c r="B149" s="320"/>
      <c r="C149" s="297" t="s">
        <v>1523</v>
      </c>
      <c r="D149" s="297" t="s">
        <v>1537</v>
      </c>
      <c r="E149" s="297" t="s">
        <v>116</v>
      </c>
      <c r="F149" s="301"/>
      <c r="G149" s="321"/>
      <c r="H149" s="303"/>
      <c r="I149" s="303">
        <v>47244000</v>
      </c>
      <c r="J149" s="297" t="s">
        <v>114</v>
      </c>
      <c r="K149" s="297"/>
    </row>
    <row r="150" spans="1:11" s="313" customFormat="1">
      <c r="A150" s="612">
        <v>44336</v>
      </c>
      <c r="B150" s="320"/>
      <c r="C150" s="297" t="s">
        <v>353</v>
      </c>
      <c r="D150" s="297" t="s">
        <v>1538</v>
      </c>
      <c r="E150" s="297" t="s">
        <v>116</v>
      </c>
      <c r="F150" s="301"/>
      <c r="G150" s="321"/>
      <c r="H150" s="303"/>
      <c r="I150" s="303">
        <v>7425000</v>
      </c>
      <c r="J150" s="297" t="s">
        <v>114</v>
      </c>
      <c r="K150" s="297"/>
    </row>
    <row r="151" spans="1:11" s="313" customFormat="1">
      <c r="A151" s="612">
        <v>44336</v>
      </c>
      <c r="B151" s="320"/>
      <c r="C151" s="297" t="s">
        <v>846</v>
      </c>
      <c r="D151" s="297" t="s">
        <v>1048</v>
      </c>
      <c r="E151" s="297" t="s">
        <v>116</v>
      </c>
      <c r="F151" s="301"/>
      <c r="G151" s="321"/>
      <c r="H151" s="303"/>
      <c r="I151" s="303">
        <v>6804000</v>
      </c>
      <c r="J151" s="297" t="s">
        <v>114</v>
      </c>
      <c r="K151" s="297"/>
    </row>
    <row r="152" spans="1:11" s="313" customFormat="1">
      <c r="A152" s="612">
        <v>44344</v>
      </c>
      <c r="B152" s="320"/>
      <c r="C152" s="297" t="s">
        <v>1524</v>
      </c>
      <c r="D152" s="297" t="s">
        <v>1539</v>
      </c>
      <c r="E152" s="297" t="s">
        <v>116</v>
      </c>
      <c r="F152" s="301"/>
      <c r="G152" s="321"/>
      <c r="H152" s="303"/>
      <c r="I152" s="303">
        <v>172750000</v>
      </c>
      <c r="J152" s="297" t="s">
        <v>114</v>
      </c>
      <c r="K152" s="297"/>
    </row>
    <row r="153" spans="1:11" s="313" customFormat="1">
      <c r="A153" s="612">
        <v>44344</v>
      </c>
      <c r="B153" s="320"/>
      <c r="C153" s="297" t="s">
        <v>612</v>
      </c>
      <c r="D153" s="297" t="s">
        <v>1540</v>
      </c>
      <c r="E153" s="297" t="s">
        <v>116</v>
      </c>
      <c r="F153" s="301"/>
      <c r="G153" s="321"/>
      <c r="H153" s="303"/>
      <c r="I153" s="303">
        <v>1233000</v>
      </c>
      <c r="J153" s="297" t="s">
        <v>114</v>
      </c>
      <c r="K153" s="297"/>
    </row>
    <row r="154" spans="1:11" s="313" customFormat="1">
      <c r="A154" s="612">
        <v>44344</v>
      </c>
      <c r="B154" s="320"/>
      <c r="C154" s="297" t="s">
        <v>1525</v>
      </c>
      <c r="D154" s="297" t="s">
        <v>1541</v>
      </c>
      <c r="E154" s="297" t="s">
        <v>116</v>
      </c>
      <c r="F154" s="301"/>
      <c r="G154" s="321"/>
      <c r="H154" s="303"/>
      <c r="I154" s="303">
        <v>17500000</v>
      </c>
      <c r="J154" s="297" t="s">
        <v>114</v>
      </c>
      <c r="K154" s="297"/>
    </row>
    <row r="155" spans="1:11" s="313" customFormat="1">
      <c r="A155" s="612">
        <v>44344</v>
      </c>
      <c r="B155" s="320"/>
      <c r="C155" s="297" t="s">
        <v>130</v>
      </c>
      <c r="D155" s="297" t="s">
        <v>1518</v>
      </c>
      <c r="E155" s="297" t="s">
        <v>116</v>
      </c>
      <c r="F155" s="301"/>
      <c r="G155" s="321"/>
      <c r="H155" s="303"/>
      <c r="I155" s="303">
        <v>9072000</v>
      </c>
      <c r="J155" s="297" t="s">
        <v>114</v>
      </c>
      <c r="K155" s="297"/>
    </row>
    <row r="156" spans="1:11" s="313" customFormat="1">
      <c r="A156" s="612">
        <v>44344</v>
      </c>
      <c r="B156" s="320"/>
      <c r="C156" s="297" t="s">
        <v>1337</v>
      </c>
      <c r="D156" s="297" t="s">
        <v>1542</v>
      </c>
      <c r="E156" s="297" t="s">
        <v>116</v>
      </c>
      <c r="F156" s="301"/>
      <c r="G156" s="321"/>
      <c r="H156" s="303"/>
      <c r="I156" s="303">
        <v>87500000</v>
      </c>
      <c r="J156" s="297" t="s">
        <v>114</v>
      </c>
      <c r="K156" s="297"/>
    </row>
    <row r="157" spans="1:11" s="313" customFormat="1">
      <c r="A157" s="612">
        <v>44344</v>
      </c>
      <c r="B157" s="320"/>
      <c r="C157" s="297" t="s">
        <v>265</v>
      </c>
      <c r="D157" s="297" t="s">
        <v>1543</v>
      </c>
      <c r="E157" s="297" t="s">
        <v>116</v>
      </c>
      <c r="F157" s="301"/>
      <c r="G157" s="321"/>
      <c r="H157" s="303"/>
      <c r="I157" s="303">
        <v>21437000</v>
      </c>
      <c r="J157" s="297" t="s">
        <v>114</v>
      </c>
      <c r="K157" s="297"/>
    </row>
    <row r="158" spans="1:11" s="313" customFormat="1">
      <c r="A158" s="612">
        <v>44344</v>
      </c>
      <c r="B158" s="320"/>
      <c r="C158" s="297" t="s">
        <v>265</v>
      </c>
      <c r="D158" s="297" t="s">
        <v>1544</v>
      </c>
      <c r="E158" s="297" t="s">
        <v>116</v>
      </c>
      <c r="F158" s="301"/>
      <c r="G158" s="321"/>
      <c r="H158" s="303"/>
      <c r="I158" s="303">
        <v>24913000</v>
      </c>
      <c r="J158" s="297" t="s">
        <v>114</v>
      </c>
      <c r="K158" s="297"/>
    </row>
    <row r="159" spans="1:11" s="313" customFormat="1">
      <c r="A159" s="612">
        <v>44344</v>
      </c>
      <c r="B159" s="320"/>
      <c r="C159" s="297" t="s">
        <v>260</v>
      </c>
      <c r="D159" s="297" t="s">
        <v>1507</v>
      </c>
      <c r="E159" s="297" t="s">
        <v>116</v>
      </c>
      <c r="F159" s="301"/>
      <c r="G159" s="321"/>
      <c r="H159" s="303"/>
      <c r="I159" s="303">
        <v>4218550</v>
      </c>
      <c r="J159" s="297" t="s">
        <v>114</v>
      </c>
      <c r="K159" s="297"/>
    </row>
    <row r="160" spans="1:11" s="313" customFormat="1">
      <c r="A160" s="612">
        <v>44347</v>
      </c>
      <c r="B160" s="320"/>
      <c r="C160" s="297" t="s">
        <v>263</v>
      </c>
      <c r="D160" s="297" t="s">
        <v>1545</v>
      </c>
      <c r="E160" s="297" t="s">
        <v>116</v>
      </c>
      <c r="F160" s="301"/>
      <c r="G160" s="321"/>
      <c r="H160" s="303"/>
      <c r="I160" s="303">
        <v>8337600</v>
      </c>
      <c r="J160" s="297" t="s">
        <v>114</v>
      </c>
      <c r="K160" s="297"/>
    </row>
    <row r="161" spans="1:11" s="313" customFormat="1">
      <c r="A161" s="612">
        <v>44347</v>
      </c>
      <c r="B161" s="320"/>
      <c r="C161" s="297" t="s">
        <v>543</v>
      </c>
      <c r="D161" s="297" t="s">
        <v>1546</v>
      </c>
      <c r="E161" s="297" t="s">
        <v>116</v>
      </c>
      <c r="F161" s="301"/>
      <c r="G161" s="321"/>
      <c r="H161" s="303"/>
      <c r="I161" s="303">
        <v>22331980</v>
      </c>
      <c r="J161" s="297" t="s">
        <v>114</v>
      </c>
      <c r="K161" s="297"/>
    </row>
    <row r="162" spans="1:11" s="313" customFormat="1">
      <c r="A162" s="612">
        <v>44344</v>
      </c>
      <c r="B162" s="320"/>
      <c r="C162" s="297" t="s">
        <v>438</v>
      </c>
      <c r="D162" s="297" t="s">
        <v>1429</v>
      </c>
      <c r="E162" s="297" t="s">
        <v>116</v>
      </c>
      <c r="F162" s="301"/>
      <c r="G162" s="321"/>
      <c r="H162" s="303"/>
      <c r="I162" s="303">
        <v>21519450</v>
      </c>
      <c r="J162" s="297" t="s">
        <v>114</v>
      </c>
      <c r="K162" s="297"/>
    </row>
    <row r="163" spans="1:11" s="313" customFormat="1">
      <c r="A163" s="612">
        <v>44344</v>
      </c>
      <c r="B163" s="320"/>
      <c r="C163" s="297" t="s">
        <v>280</v>
      </c>
      <c r="D163" s="297" t="s">
        <v>1453</v>
      </c>
      <c r="E163" s="297" t="s">
        <v>116</v>
      </c>
      <c r="F163" s="301"/>
      <c r="G163" s="321"/>
      <c r="H163" s="303"/>
      <c r="I163" s="303">
        <v>13685000</v>
      </c>
      <c r="J163" s="297" t="s">
        <v>114</v>
      </c>
      <c r="K163" s="297"/>
    </row>
    <row r="164" spans="1:11" s="313" customFormat="1">
      <c r="A164" s="612">
        <v>44347</v>
      </c>
      <c r="B164" s="320"/>
      <c r="C164" s="297" t="s">
        <v>155</v>
      </c>
      <c r="D164" s="297" t="s">
        <v>1456</v>
      </c>
      <c r="E164" s="297" t="s">
        <v>116</v>
      </c>
      <c r="F164" s="301"/>
      <c r="G164" s="321"/>
      <c r="H164" s="303"/>
      <c r="I164" s="303">
        <v>1045998449</v>
      </c>
      <c r="J164" s="297" t="s">
        <v>114</v>
      </c>
      <c r="K164" s="297"/>
    </row>
    <row r="165" spans="1:11" s="313" customFormat="1">
      <c r="A165" s="612">
        <v>44326</v>
      </c>
      <c r="B165" s="320"/>
      <c r="C165" s="297" t="s">
        <v>559</v>
      </c>
      <c r="D165" s="297" t="s">
        <v>1430</v>
      </c>
      <c r="E165" s="297" t="s">
        <v>116</v>
      </c>
      <c r="F165" s="301"/>
      <c r="G165" s="321"/>
      <c r="H165" s="303"/>
      <c r="I165" s="303">
        <v>23280000</v>
      </c>
      <c r="J165" s="297" t="s">
        <v>114</v>
      </c>
      <c r="K165" s="297"/>
    </row>
    <row r="166" spans="1:11" s="313" customFormat="1">
      <c r="A166" s="612">
        <v>44344</v>
      </c>
      <c r="B166" s="320"/>
      <c r="C166" s="297" t="s">
        <v>277</v>
      </c>
      <c r="D166" s="297" t="s">
        <v>1429</v>
      </c>
      <c r="E166" s="297" t="s">
        <v>116</v>
      </c>
      <c r="F166" s="301"/>
      <c r="G166" s="321"/>
      <c r="H166" s="303"/>
      <c r="I166" s="303">
        <v>10180000</v>
      </c>
      <c r="J166" s="297" t="s">
        <v>114</v>
      </c>
      <c r="K166" s="297"/>
    </row>
    <row r="167" spans="1:11" s="313" customFormat="1">
      <c r="A167" s="612">
        <v>44326</v>
      </c>
      <c r="B167" s="320"/>
      <c r="C167" s="297" t="s">
        <v>1454</v>
      </c>
      <c r="D167" s="297" t="s">
        <v>1455</v>
      </c>
      <c r="E167" s="297" t="s">
        <v>116</v>
      </c>
      <c r="F167" s="301"/>
      <c r="G167" s="321"/>
      <c r="H167" s="303"/>
      <c r="I167" s="303">
        <v>8200000</v>
      </c>
      <c r="J167" s="297" t="s">
        <v>114</v>
      </c>
      <c r="K167" s="297"/>
    </row>
    <row r="168" spans="1:11" s="313" customFormat="1">
      <c r="A168" s="612">
        <v>44344</v>
      </c>
      <c r="B168" s="320"/>
      <c r="C168" s="297" t="s">
        <v>154</v>
      </c>
      <c r="D168" s="297" t="s">
        <v>1431</v>
      </c>
      <c r="E168" s="297" t="s">
        <v>116</v>
      </c>
      <c r="F168" s="301"/>
      <c r="G168" s="321"/>
      <c r="H168" s="303"/>
      <c r="I168" s="303">
        <v>873625</v>
      </c>
      <c r="J168" s="297" t="s">
        <v>114</v>
      </c>
      <c r="K168" s="297"/>
    </row>
    <row r="169" spans="1:11" s="313" customFormat="1">
      <c r="A169" s="612">
        <v>44344</v>
      </c>
      <c r="B169" s="320"/>
      <c r="C169" s="297" t="s">
        <v>605</v>
      </c>
      <c r="D169" s="297" t="s">
        <v>1432</v>
      </c>
      <c r="E169" s="297" t="s">
        <v>116</v>
      </c>
      <c r="F169" s="301"/>
      <c r="G169" s="321"/>
      <c r="H169" s="303"/>
      <c r="I169" s="303">
        <v>36684440</v>
      </c>
      <c r="J169" s="297" t="s">
        <v>114</v>
      </c>
      <c r="K169" s="297"/>
    </row>
    <row r="170" spans="1:11" s="313" customFormat="1">
      <c r="A170" s="612">
        <v>44344</v>
      </c>
      <c r="B170" s="320"/>
      <c r="C170" s="297" t="s">
        <v>552</v>
      </c>
      <c r="D170" s="297" t="s">
        <v>1433</v>
      </c>
      <c r="E170" s="297" t="s">
        <v>116</v>
      </c>
      <c r="F170" s="301"/>
      <c r="G170" s="321"/>
      <c r="H170" s="303"/>
      <c r="I170" s="303">
        <v>21548000</v>
      </c>
      <c r="J170" s="297" t="s">
        <v>114</v>
      </c>
      <c r="K170" s="297"/>
    </row>
    <row r="171" spans="1:11" s="313" customFormat="1">
      <c r="A171" s="612">
        <v>44344</v>
      </c>
      <c r="B171" s="320"/>
      <c r="C171" s="297" t="s">
        <v>546</v>
      </c>
      <c r="D171" s="297" t="s">
        <v>1452</v>
      </c>
      <c r="E171" s="297" t="s">
        <v>116</v>
      </c>
      <c r="F171" s="301"/>
      <c r="G171" s="321"/>
      <c r="H171" s="303"/>
      <c r="I171" s="303">
        <v>25900000</v>
      </c>
      <c r="J171" s="297" t="s">
        <v>114</v>
      </c>
      <c r="K171" s="297"/>
    </row>
    <row r="172" spans="1:11" s="313" customFormat="1">
      <c r="A172" s="612">
        <v>44344</v>
      </c>
      <c r="B172" s="320"/>
      <c r="C172" s="297" t="s">
        <v>1110</v>
      </c>
      <c r="D172" s="297" t="s">
        <v>1452</v>
      </c>
      <c r="E172" s="297" t="s">
        <v>116</v>
      </c>
      <c r="F172" s="301"/>
      <c r="G172" s="321"/>
      <c r="H172" s="303"/>
      <c r="I172" s="303">
        <v>12000000</v>
      </c>
      <c r="J172" s="297" t="s">
        <v>114</v>
      </c>
      <c r="K172" s="297"/>
    </row>
    <row r="173" spans="1:11" s="313" customFormat="1">
      <c r="A173" s="612">
        <v>44344</v>
      </c>
      <c r="B173" s="320"/>
      <c r="C173" s="297" t="s">
        <v>973</v>
      </c>
      <c r="D173" s="297" t="s">
        <v>1434</v>
      </c>
      <c r="E173" s="297" t="s">
        <v>116</v>
      </c>
      <c r="F173" s="301"/>
      <c r="G173" s="321"/>
      <c r="H173" s="303"/>
      <c r="I173" s="303">
        <v>5300000</v>
      </c>
      <c r="J173" s="297" t="s">
        <v>114</v>
      </c>
      <c r="K173" s="297"/>
    </row>
    <row r="174" spans="1:11" s="313" customFormat="1">
      <c r="A174" s="612">
        <v>44344</v>
      </c>
      <c r="B174" s="320"/>
      <c r="C174" s="297" t="s">
        <v>653</v>
      </c>
      <c r="D174" s="297" t="s">
        <v>1435</v>
      </c>
      <c r="E174" s="297" t="s">
        <v>116</v>
      </c>
      <c r="F174" s="301"/>
      <c r="G174" s="321"/>
      <c r="H174" s="303"/>
      <c r="I174" s="303">
        <v>22560000</v>
      </c>
      <c r="J174" s="297" t="s">
        <v>114</v>
      </c>
      <c r="K174" s="297"/>
    </row>
    <row r="175" spans="1:11" s="313" customFormat="1">
      <c r="A175" s="612">
        <v>44344</v>
      </c>
      <c r="B175" s="320"/>
      <c r="C175" s="297" t="s">
        <v>152</v>
      </c>
      <c r="D175" s="297" t="s">
        <v>1436</v>
      </c>
      <c r="E175" s="297" t="s">
        <v>116</v>
      </c>
      <c r="F175" s="301"/>
      <c r="G175" s="321"/>
      <c r="H175" s="303"/>
      <c r="I175" s="303">
        <v>202872494</v>
      </c>
      <c r="J175" s="297" t="s">
        <v>114</v>
      </c>
      <c r="K175" s="297"/>
    </row>
    <row r="176" spans="1:11" s="313" customFormat="1">
      <c r="A176" s="612">
        <v>44326</v>
      </c>
      <c r="B176" s="320"/>
      <c r="C176" s="297" t="s">
        <v>453</v>
      </c>
      <c r="D176" s="297" t="s">
        <v>1428</v>
      </c>
      <c r="E176" s="297" t="s">
        <v>116</v>
      </c>
      <c r="F176" s="301"/>
      <c r="G176" s="321"/>
      <c r="H176" s="303"/>
      <c r="I176" s="303">
        <v>4000000</v>
      </c>
      <c r="J176" s="297" t="s">
        <v>114</v>
      </c>
      <c r="K176" s="297"/>
    </row>
    <row r="177" spans="1:11" s="313" customFormat="1">
      <c r="A177" s="612">
        <v>44336</v>
      </c>
      <c r="B177" s="320"/>
      <c r="C177" s="297" t="s">
        <v>614</v>
      </c>
      <c r="D177" s="297" t="s">
        <v>1437</v>
      </c>
      <c r="E177" s="297" t="s">
        <v>116</v>
      </c>
      <c r="F177" s="301"/>
      <c r="G177" s="321"/>
      <c r="H177" s="303"/>
      <c r="I177" s="303">
        <v>5222040</v>
      </c>
      <c r="J177" s="297" t="s">
        <v>114</v>
      </c>
      <c r="K177" s="297"/>
    </row>
    <row r="178" spans="1:11" s="313" customFormat="1">
      <c r="A178" s="612">
        <v>44336</v>
      </c>
      <c r="B178" s="320"/>
      <c r="C178" s="297" t="s">
        <v>613</v>
      </c>
      <c r="D178" s="297" t="s">
        <v>1437</v>
      </c>
      <c r="E178" s="297" t="s">
        <v>116</v>
      </c>
      <c r="F178" s="301"/>
      <c r="G178" s="321"/>
      <c r="H178" s="303"/>
      <c r="I178" s="303">
        <v>5355000</v>
      </c>
      <c r="J178" s="297" t="s">
        <v>114</v>
      </c>
      <c r="K178" s="297"/>
    </row>
    <row r="179" spans="1:11" s="313" customFormat="1">
      <c r="A179" s="612">
        <v>44344</v>
      </c>
      <c r="B179" s="320"/>
      <c r="C179" s="297" t="s">
        <v>1273</v>
      </c>
      <c r="D179" s="297" t="s">
        <v>1274</v>
      </c>
      <c r="E179" s="297" t="s">
        <v>116</v>
      </c>
      <c r="F179" s="301"/>
      <c r="G179" s="321"/>
      <c r="H179" s="303"/>
      <c r="I179" s="303">
        <v>679021000</v>
      </c>
      <c r="J179" s="297" t="s">
        <v>114</v>
      </c>
      <c r="K179" s="297"/>
    </row>
    <row r="180" spans="1:11" s="313" customFormat="1">
      <c r="A180" s="612">
        <v>44344</v>
      </c>
      <c r="B180" s="320"/>
      <c r="C180" s="297" t="s">
        <v>151</v>
      </c>
      <c r="D180" s="297" t="s">
        <v>1438</v>
      </c>
      <c r="E180" s="297" t="s">
        <v>116</v>
      </c>
      <c r="F180" s="301"/>
      <c r="G180" s="321"/>
      <c r="H180" s="303"/>
      <c r="I180" s="303">
        <v>40040000</v>
      </c>
      <c r="J180" s="297" t="s">
        <v>114</v>
      </c>
      <c r="K180" s="297"/>
    </row>
    <row r="181" spans="1:11" s="313" customFormat="1">
      <c r="A181" s="612">
        <v>44344</v>
      </c>
      <c r="B181" s="320"/>
      <c r="C181" s="297" t="s">
        <v>393</v>
      </c>
      <c r="D181" s="297" t="s">
        <v>1277</v>
      </c>
      <c r="E181" s="297" t="s">
        <v>116</v>
      </c>
      <c r="F181" s="301"/>
      <c r="G181" s="321"/>
      <c r="H181" s="303"/>
      <c r="I181" s="303">
        <v>59230769</v>
      </c>
      <c r="J181" s="297" t="s">
        <v>114</v>
      </c>
      <c r="K181" s="297"/>
    </row>
    <row r="182" spans="1:11" s="313" customFormat="1">
      <c r="A182" s="612">
        <v>44344</v>
      </c>
      <c r="B182" s="320"/>
      <c r="C182" s="297" t="s">
        <v>970</v>
      </c>
      <c r="D182" s="297" t="s">
        <v>1439</v>
      </c>
      <c r="E182" s="297" t="s">
        <v>116</v>
      </c>
      <c r="F182" s="301"/>
      <c r="G182" s="321"/>
      <c r="H182" s="303"/>
      <c r="I182" s="303">
        <v>49831800</v>
      </c>
      <c r="J182" s="297" t="s">
        <v>114</v>
      </c>
      <c r="K182" s="297"/>
    </row>
    <row r="183" spans="1:11" s="313" customFormat="1">
      <c r="A183" s="612">
        <v>44320</v>
      </c>
      <c r="B183" s="320"/>
      <c r="C183" s="297" t="s">
        <v>218</v>
      </c>
      <c r="D183" s="297" t="s">
        <v>461</v>
      </c>
      <c r="E183" s="297" t="s">
        <v>121</v>
      </c>
      <c r="F183" s="301"/>
      <c r="G183" s="321"/>
      <c r="H183" s="298">
        <v>5549.18</v>
      </c>
      <c r="I183" s="298">
        <f t="shared" ref="I183:I184" si="12">+ROUND(H183*$K$2,0)</f>
        <v>127335121</v>
      </c>
      <c r="J183" s="297" t="s">
        <v>115</v>
      </c>
      <c r="K183" s="297"/>
    </row>
    <row r="184" spans="1:11" s="313" customFormat="1">
      <c r="A184" s="612">
        <v>44347</v>
      </c>
      <c r="B184" s="320"/>
      <c r="C184" s="297" t="s">
        <v>218</v>
      </c>
      <c r="D184" s="297" t="s">
        <v>461</v>
      </c>
      <c r="E184" s="297" t="s">
        <v>121</v>
      </c>
      <c r="F184" s="301"/>
      <c r="G184" s="321"/>
      <c r="H184" s="298">
        <v>5695.69</v>
      </c>
      <c r="I184" s="298">
        <f t="shared" si="12"/>
        <v>130697035</v>
      </c>
      <c r="J184" s="297" t="s">
        <v>115</v>
      </c>
      <c r="K184" s="297"/>
    </row>
    <row r="185" spans="1:11" s="313" customFormat="1">
      <c r="A185" s="612">
        <v>44323</v>
      </c>
      <c r="B185" s="320"/>
      <c r="C185" s="297" t="s">
        <v>436</v>
      </c>
      <c r="D185" s="297" t="s">
        <v>1446</v>
      </c>
      <c r="E185" s="297" t="s">
        <v>119</v>
      </c>
      <c r="F185" s="301"/>
      <c r="G185" s="321"/>
      <c r="H185" s="303"/>
      <c r="I185" s="303">
        <v>625131041</v>
      </c>
      <c r="J185" s="297" t="s">
        <v>114</v>
      </c>
      <c r="K185" s="297"/>
    </row>
    <row r="186" spans="1:11" s="313" customFormat="1">
      <c r="A186" s="612">
        <v>44336</v>
      </c>
      <c r="B186" s="320"/>
      <c r="C186" s="297" t="s">
        <v>436</v>
      </c>
      <c r="D186" s="297" t="s">
        <v>1446</v>
      </c>
      <c r="E186" s="297" t="s">
        <v>119</v>
      </c>
      <c r="F186" s="301"/>
      <c r="G186" s="321"/>
      <c r="H186" s="303"/>
      <c r="I186" s="303">
        <v>176777290</v>
      </c>
      <c r="J186" s="297" t="s">
        <v>114</v>
      </c>
      <c r="K186" s="297"/>
    </row>
    <row r="187" spans="1:11" s="313" customFormat="1">
      <c r="A187" s="612">
        <v>44326</v>
      </c>
      <c r="B187" s="320"/>
      <c r="C187" s="297" t="s">
        <v>135</v>
      </c>
      <c r="D187" s="297" t="s">
        <v>1447</v>
      </c>
      <c r="E187" s="297" t="s">
        <v>119</v>
      </c>
      <c r="F187" s="301"/>
      <c r="G187" s="321"/>
      <c r="H187" s="301"/>
      <c r="I187" s="321">
        <v>769592246</v>
      </c>
      <c r="J187" s="297" t="s">
        <v>114</v>
      </c>
      <c r="K187" s="297"/>
    </row>
    <row r="188" spans="1:11" s="313" customFormat="1">
      <c r="A188" s="612">
        <v>44347</v>
      </c>
      <c r="B188" s="320"/>
      <c r="C188" s="297" t="s">
        <v>436</v>
      </c>
      <c r="D188" s="297" t="s">
        <v>1547</v>
      </c>
      <c r="E188" s="297" t="s">
        <v>119</v>
      </c>
      <c r="F188" s="301"/>
      <c r="G188" s="321"/>
      <c r="H188" s="301"/>
      <c r="I188" s="298">
        <v>228717194</v>
      </c>
      <c r="J188" s="297" t="s">
        <v>114</v>
      </c>
      <c r="K188" s="297"/>
    </row>
    <row r="189" spans="1:11" s="313" customFormat="1">
      <c r="A189" s="612">
        <v>44347</v>
      </c>
      <c r="B189" s="320"/>
      <c r="C189" s="297" t="s">
        <v>436</v>
      </c>
      <c r="D189" s="297" t="s">
        <v>1548</v>
      </c>
      <c r="E189" s="297" t="s">
        <v>119</v>
      </c>
      <c r="F189" s="301"/>
      <c r="G189" s="321"/>
      <c r="H189" s="301"/>
      <c r="I189" s="321">
        <v>34509935</v>
      </c>
      <c r="J189" s="297" t="s">
        <v>114</v>
      </c>
      <c r="K189" s="297"/>
    </row>
    <row r="190" spans="1:11" s="313" customFormat="1">
      <c r="A190" s="612">
        <v>44321</v>
      </c>
      <c r="B190" s="320"/>
      <c r="C190" s="297" t="s">
        <v>267</v>
      </c>
      <c r="D190" s="297" t="s">
        <v>693</v>
      </c>
      <c r="E190" s="297" t="s">
        <v>160</v>
      </c>
      <c r="F190" s="321"/>
      <c r="G190" s="321"/>
      <c r="H190" s="298">
        <v>200000</v>
      </c>
      <c r="I190" s="298">
        <f t="shared" ref="I190:I195" si="13">+ROUND(H190*$K$2,0)</f>
        <v>4589331057</v>
      </c>
      <c r="J190" s="297" t="s">
        <v>115</v>
      </c>
      <c r="K190" s="297"/>
    </row>
    <row r="191" spans="1:11" s="313" customFormat="1">
      <c r="A191" s="612">
        <v>44321</v>
      </c>
      <c r="B191" s="320"/>
      <c r="C191" s="297" t="s">
        <v>267</v>
      </c>
      <c r="D191" s="297" t="s">
        <v>657</v>
      </c>
      <c r="E191" s="297" t="s">
        <v>160</v>
      </c>
      <c r="F191" s="301"/>
      <c r="G191" s="321"/>
      <c r="H191" s="321">
        <v>200000</v>
      </c>
      <c r="I191" s="298">
        <f t="shared" si="13"/>
        <v>4589331057</v>
      </c>
      <c r="J191" s="297" t="s">
        <v>115</v>
      </c>
      <c r="K191" s="297"/>
    </row>
    <row r="192" spans="1:11" s="313" customFormat="1">
      <c r="A192" s="612">
        <v>44321</v>
      </c>
      <c r="B192" s="320"/>
      <c r="C192" s="297" t="s">
        <v>267</v>
      </c>
      <c r="D192" s="297" t="s">
        <v>1002</v>
      </c>
      <c r="E192" s="297"/>
      <c r="F192" s="301"/>
      <c r="G192" s="321"/>
      <c r="H192" s="321">
        <v>3000871.62</v>
      </c>
      <c r="I192" s="298">
        <f t="shared" si="13"/>
        <v>68859966620</v>
      </c>
      <c r="J192" s="297" t="s">
        <v>115</v>
      </c>
      <c r="K192" s="297"/>
    </row>
    <row r="193" spans="1:11" s="313" customFormat="1">
      <c r="A193" s="612">
        <v>44334</v>
      </c>
      <c r="B193" s="320"/>
      <c r="C193" s="297" t="s">
        <v>267</v>
      </c>
      <c r="D193" s="297" t="s">
        <v>1002</v>
      </c>
      <c r="E193" s="297"/>
      <c r="F193" s="301"/>
      <c r="G193" s="321"/>
      <c r="H193" s="321">
        <v>3023263.26</v>
      </c>
      <c r="I193" s="298">
        <f t="shared" si="13"/>
        <v>69373779865</v>
      </c>
      <c r="J193" s="297" t="s">
        <v>115</v>
      </c>
      <c r="K193" s="297"/>
    </row>
    <row r="194" spans="1:11" s="313" customFormat="1">
      <c r="A194" s="612">
        <v>44334</v>
      </c>
      <c r="B194" s="320"/>
      <c r="C194" s="297" t="s">
        <v>267</v>
      </c>
      <c r="D194" s="297" t="s">
        <v>1290</v>
      </c>
      <c r="E194" s="297" t="s">
        <v>160</v>
      </c>
      <c r="F194" s="301"/>
      <c r="G194" s="321"/>
      <c r="H194" s="321">
        <v>200000</v>
      </c>
      <c r="I194" s="298">
        <f t="shared" si="13"/>
        <v>4589331057</v>
      </c>
      <c r="J194" s="297" t="s">
        <v>115</v>
      </c>
      <c r="K194" s="297"/>
    </row>
    <row r="195" spans="1:11" s="313" customFormat="1">
      <c r="A195" s="612">
        <v>44341</v>
      </c>
      <c r="B195" s="320"/>
      <c r="C195" s="297" t="s">
        <v>267</v>
      </c>
      <c r="D195" s="297" t="s">
        <v>693</v>
      </c>
      <c r="E195" s="297" t="s">
        <v>160</v>
      </c>
      <c r="F195" s="301"/>
      <c r="G195" s="321"/>
      <c r="H195" s="321">
        <v>500000</v>
      </c>
      <c r="I195" s="298">
        <f t="shared" si="13"/>
        <v>11473327643</v>
      </c>
      <c r="J195" s="297" t="s">
        <v>115</v>
      </c>
      <c r="K195" s="297"/>
    </row>
    <row r="196" spans="1:11" s="313" customFormat="1">
      <c r="A196" s="612">
        <v>44347</v>
      </c>
      <c r="B196" s="320"/>
      <c r="C196" s="297" t="s">
        <v>267</v>
      </c>
      <c r="D196" s="297" t="s">
        <v>626</v>
      </c>
      <c r="E196" s="297"/>
      <c r="F196" s="301"/>
      <c r="G196" s="321"/>
      <c r="H196" s="301"/>
      <c r="I196" s="321">
        <v>22793000</v>
      </c>
      <c r="J196" s="297" t="s">
        <v>114</v>
      </c>
      <c r="K196" s="297"/>
    </row>
    <row r="197" spans="1:11" s="313" customFormat="1">
      <c r="A197" s="612">
        <v>44347</v>
      </c>
      <c r="B197" s="320"/>
      <c r="C197" s="297" t="s">
        <v>267</v>
      </c>
      <c r="D197" s="297" t="s">
        <v>1476</v>
      </c>
      <c r="E197" s="297"/>
      <c r="F197" s="301"/>
      <c r="G197" s="321"/>
      <c r="H197" s="301"/>
      <c r="I197" s="321">
        <v>100000000</v>
      </c>
      <c r="J197" s="297" t="s">
        <v>114</v>
      </c>
      <c r="K197" s="297"/>
    </row>
    <row r="198" spans="1:11" s="313" customFormat="1">
      <c r="A198" s="612">
        <v>44347</v>
      </c>
      <c r="B198" s="320"/>
      <c r="C198" s="297" t="s">
        <v>267</v>
      </c>
      <c r="D198" s="297" t="s">
        <v>1549</v>
      </c>
      <c r="E198" s="297" t="s">
        <v>116</v>
      </c>
      <c r="F198" s="301"/>
      <c r="G198" s="321"/>
      <c r="H198" s="301"/>
      <c r="I198" s="321">
        <v>100000000</v>
      </c>
      <c r="J198" s="297" t="s">
        <v>114</v>
      </c>
      <c r="K198" s="297"/>
    </row>
    <row r="199" spans="1:11" s="313" customFormat="1">
      <c r="A199" s="612">
        <v>44336</v>
      </c>
      <c r="B199" s="320"/>
      <c r="C199" s="297" t="s">
        <v>196</v>
      </c>
      <c r="D199" s="297" t="s">
        <v>1550</v>
      </c>
      <c r="E199" s="297" t="s">
        <v>120</v>
      </c>
      <c r="F199" s="301"/>
      <c r="G199" s="321"/>
      <c r="H199" s="301">
        <v>1325187.68</v>
      </c>
      <c r="I199" s="298">
        <f t="shared" ref="I199:I249" si="14">+ROUND(H199*$K$2,0)</f>
        <v>30408624882</v>
      </c>
      <c r="J199" s="297" t="s">
        <v>115</v>
      </c>
      <c r="K199" s="297"/>
    </row>
    <row r="200" spans="1:11" s="313" customFormat="1">
      <c r="A200" s="612">
        <v>44322</v>
      </c>
      <c r="B200" s="320"/>
      <c r="C200" s="297" t="s">
        <v>195</v>
      </c>
      <c r="D200" s="297" t="s">
        <v>1551</v>
      </c>
      <c r="E200" s="297" t="s">
        <v>89</v>
      </c>
      <c r="F200" s="301"/>
      <c r="G200" s="321"/>
      <c r="H200" s="301">
        <v>3000871.62</v>
      </c>
      <c r="I200" s="298">
        <f t="shared" si="14"/>
        <v>68859966620</v>
      </c>
      <c r="J200" s="297" t="s">
        <v>115</v>
      </c>
      <c r="K200" s="297"/>
    </row>
    <row r="201" spans="1:11" s="313" customFormat="1">
      <c r="A201" s="612">
        <v>44336</v>
      </c>
      <c r="B201" s="320"/>
      <c r="C201" s="297" t="s">
        <v>195</v>
      </c>
      <c r="D201" s="297" t="s">
        <v>1552</v>
      </c>
      <c r="E201" s="297" t="s">
        <v>89</v>
      </c>
      <c r="F201" s="301"/>
      <c r="G201" s="321"/>
      <c r="H201" s="301">
        <v>3023263.26</v>
      </c>
      <c r="I201" s="298">
        <f t="shared" si="14"/>
        <v>69373779865</v>
      </c>
      <c r="J201" s="297" t="s">
        <v>115</v>
      </c>
      <c r="K201" s="297"/>
    </row>
    <row r="202" spans="1:11" s="313" customFormat="1">
      <c r="A202" s="612">
        <v>44336</v>
      </c>
      <c r="B202" s="320"/>
      <c r="C202" s="297" t="s">
        <v>547</v>
      </c>
      <c r="D202" s="297" t="s">
        <v>1267</v>
      </c>
      <c r="E202" s="297" t="s">
        <v>118</v>
      </c>
      <c r="F202" s="301"/>
      <c r="G202" s="321"/>
      <c r="H202" s="321">
        <v>1424326.8</v>
      </c>
      <c r="I202" s="298">
        <f t="shared" si="14"/>
        <v>32683536093</v>
      </c>
      <c r="J202" s="297" t="s">
        <v>115</v>
      </c>
      <c r="K202" s="297"/>
    </row>
    <row r="203" spans="1:11" s="313" customFormat="1">
      <c r="A203" s="612">
        <v>44344</v>
      </c>
      <c r="B203" s="320"/>
      <c r="C203" s="297" t="s">
        <v>357</v>
      </c>
      <c r="D203" s="297" t="s">
        <v>1267</v>
      </c>
      <c r="E203" s="297" t="s">
        <v>118</v>
      </c>
      <c r="F203" s="301"/>
      <c r="G203" s="321"/>
      <c r="H203" s="321">
        <v>40036</v>
      </c>
      <c r="I203" s="298">
        <f t="shared" si="14"/>
        <v>918692291</v>
      </c>
      <c r="J203" s="297" t="s">
        <v>115</v>
      </c>
      <c r="K203" s="297"/>
    </row>
    <row r="204" spans="1:11" s="313" customFormat="1">
      <c r="A204" s="612">
        <v>44344</v>
      </c>
      <c r="B204" s="320"/>
      <c r="C204" s="297" t="s">
        <v>648</v>
      </c>
      <c r="D204" s="297" t="s">
        <v>1267</v>
      </c>
      <c r="E204" s="297" t="s">
        <v>118</v>
      </c>
      <c r="F204" s="301"/>
      <c r="G204" s="321"/>
      <c r="H204" s="321">
        <v>152424</v>
      </c>
      <c r="I204" s="298">
        <f t="shared" si="14"/>
        <v>3497620985</v>
      </c>
      <c r="J204" s="297" t="s">
        <v>115</v>
      </c>
      <c r="K204" s="297"/>
    </row>
    <row r="205" spans="1:11" s="313" customFormat="1">
      <c r="A205" s="612">
        <v>44344</v>
      </c>
      <c r="B205" s="320"/>
      <c r="C205" s="297" t="s">
        <v>911</v>
      </c>
      <c r="D205" s="297" t="s">
        <v>1267</v>
      </c>
      <c r="E205" s="297" t="s">
        <v>118</v>
      </c>
      <c r="F205" s="301"/>
      <c r="G205" s="321"/>
      <c r="H205" s="321">
        <v>128366.75</v>
      </c>
      <c r="I205" s="298">
        <f t="shared" si="14"/>
        <v>2945587562</v>
      </c>
      <c r="J205" s="297" t="s">
        <v>115</v>
      </c>
      <c r="K205" s="297"/>
    </row>
    <row r="206" spans="1:11" s="313" customFormat="1">
      <c r="A206" s="612">
        <v>44344</v>
      </c>
      <c r="B206" s="320"/>
      <c r="C206" s="297" t="s">
        <v>139</v>
      </c>
      <c r="D206" s="297" t="s">
        <v>1267</v>
      </c>
      <c r="E206" s="297" t="s">
        <v>118</v>
      </c>
      <c r="F206" s="301"/>
      <c r="G206" s="321"/>
      <c r="H206" s="321">
        <v>5740</v>
      </c>
      <c r="I206" s="298">
        <f t="shared" si="14"/>
        <v>131713801</v>
      </c>
      <c r="J206" s="297" t="s">
        <v>115</v>
      </c>
      <c r="K206" s="297"/>
    </row>
    <row r="207" spans="1:11" s="313" customFormat="1">
      <c r="A207" s="612">
        <v>44344</v>
      </c>
      <c r="B207" s="320"/>
      <c r="C207" s="297" t="s">
        <v>268</v>
      </c>
      <c r="D207" s="297" t="s">
        <v>1267</v>
      </c>
      <c r="E207" s="297" t="s">
        <v>118</v>
      </c>
      <c r="F207" s="301"/>
      <c r="G207" s="321"/>
      <c r="H207" s="321">
        <v>6300</v>
      </c>
      <c r="I207" s="298">
        <f t="shared" si="14"/>
        <v>144563928</v>
      </c>
      <c r="J207" s="297" t="s">
        <v>115</v>
      </c>
      <c r="K207" s="297"/>
    </row>
    <row r="208" spans="1:11" s="313" customFormat="1">
      <c r="A208" s="612">
        <v>44344</v>
      </c>
      <c r="B208" s="320"/>
      <c r="C208" s="297" t="s">
        <v>143</v>
      </c>
      <c r="D208" s="297" t="s">
        <v>1267</v>
      </c>
      <c r="E208" s="297" t="s">
        <v>118</v>
      </c>
      <c r="F208" s="301"/>
      <c r="G208" s="321"/>
      <c r="H208" s="321">
        <v>67218.37</v>
      </c>
      <c r="I208" s="298">
        <f t="shared" si="14"/>
        <v>1542436765</v>
      </c>
      <c r="J208" s="297" t="s">
        <v>115</v>
      </c>
      <c r="K208" s="297"/>
    </row>
    <row r="209" spans="1:11" s="313" customFormat="1">
      <c r="A209" s="612">
        <v>44344</v>
      </c>
      <c r="B209" s="320"/>
      <c r="C209" s="297" t="s">
        <v>448</v>
      </c>
      <c r="D209" s="297" t="s">
        <v>1267</v>
      </c>
      <c r="E209" s="297" t="s">
        <v>118</v>
      </c>
      <c r="F209" s="301"/>
      <c r="G209" s="321"/>
      <c r="H209" s="321">
        <v>28607.7</v>
      </c>
      <c r="I209" s="298">
        <f t="shared" si="14"/>
        <v>656451030</v>
      </c>
      <c r="J209" s="297" t="s">
        <v>115</v>
      </c>
      <c r="K209" s="297"/>
    </row>
    <row r="210" spans="1:11" s="313" customFormat="1">
      <c r="A210" s="612">
        <v>44344</v>
      </c>
      <c r="B210" s="320"/>
      <c r="C210" s="297" t="s">
        <v>141</v>
      </c>
      <c r="D210" s="297" t="s">
        <v>1267</v>
      </c>
      <c r="E210" s="297" t="s">
        <v>118</v>
      </c>
      <c r="F210" s="301"/>
      <c r="G210" s="321"/>
      <c r="H210" s="321">
        <v>382276.4</v>
      </c>
      <c r="I210" s="298">
        <f t="shared" si="14"/>
        <v>8771964775</v>
      </c>
      <c r="J210" s="297" t="s">
        <v>115</v>
      </c>
      <c r="K210" s="297"/>
    </row>
    <row r="211" spans="1:11" s="313" customFormat="1">
      <c r="A211" s="612">
        <v>44344</v>
      </c>
      <c r="B211" s="320"/>
      <c r="C211" s="297" t="s">
        <v>269</v>
      </c>
      <c r="D211" s="297" t="s">
        <v>1267</v>
      </c>
      <c r="E211" s="297" t="s">
        <v>118</v>
      </c>
      <c r="F211" s="301"/>
      <c r="G211" s="321"/>
      <c r="H211" s="321">
        <v>15160</v>
      </c>
      <c r="I211" s="298">
        <f t="shared" si="14"/>
        <v>347871294</v>
      </c>
      <c r="J211" s="297" t="s">
        <v>115</v>
      </c>
      <c r="K211" s="297"/>
    </row>
    <row r="212" spans="1:11" s="313" customFormat="1">
      <c r="A212" s="612">
        <v>44344</v>
      </c>
      <c r="B212" s="320"/>
      <c r="C212" s="297" t="s">
        <v>529</v>
      </c>
      <c r="D212" s="297" t="s">
        <v>1267</v>
      </c>
      <c r="E212" s="297" t="s">
        <v>118</v>
      </c>
      <c r="F212" s="301"/>
      <c r="G212" s="321"/>
      <c r="H212" s="321">
        <v>86425</v>
      </c>
      <c r="I212" s="298">
        <f t="shared" si="14"/>
        <v>1983164683</v>
      </c>
      <c r="J212" s="297" t="s">
        <v>115</v>
      </c>
      <c r="K212" s="297"/>
    </row>
    <row r="213" spans="1:11" s="313" customFormat="1">
      <c r="A213" s="612">
        <v>44344</v>
      </c>
      <c r="B213" s="320"/>
      <c r="C213" s="297" t="s">
        <v>138</v>
      </c>
      <c r="D213" s="297" t="s">
        <v>1267</v>
      </c>
      <c r="E213" s="297" t="s">
        <v>118</v>
      </c>
      <c r="F213" s="301"/>
      <c r="G213" s="321"/>
      <c r="H213" s="321">
        <v>941787.26</v>
      </c>
      <c r="I213" s="298">
        <f t="shared" si="14"/>
        <v>21610867607</v>
      </c>
      <c r="J213" s="297" t="s">
        <v>115</v>
      </c>
      <c r="K213" s="297"/>
    </row>
    <row r="214" spans="1:11" s="313" customFormat="1">
      <c r="A214" s="612">
        <v>44344</v>
      </c>
      <c r="B214" s="320"/>
      <c r="C214" s="297" t="s">
        <v>447</v>
      </c>
      <c r="D214" s="297" t="s">
        <v>1267</v>
      </c>
      <c r="E214" s="297" t="s">
        <v>118</v>
      </c>
      <c r="F214" s="301"/>
      <c r="G214" s="321"/>
      <c r="H214" s="321">
        <v>57734.58</v>
      </c>
      <c r="I214" s="298">
        <f t="shared" si="14"/>
        <v>1324815505</v>
      </c>
      <c r="J214" s="297" t="s">
        <v>115</v>
      </c>
      <c r="K214" s="297"/>
    </row>
    <row r="215" spans="1:11" s="313" customFormat="1">
      <c r="A215" s="612">
        <v>44344</v>
      </c>
      <c r="B215" s="320"/>
      <c r="C215" s="297" t="s">
        <v>596</v>
      </c>
      <c r="D215" s="297" t="s">
        <v>1267</v>
      </c>
      <c r="E215" s="297" t="s">
        <v>118</v>
      </c>
      <c r="F215" s="301"/>
      <c r="G215" s="321"/>
      <c r="H215" s="321">
        <v>447733.79</v>
      </c>
      <c r="I215" s="298">
        <f t="shared" si="14"/>
        <v>10273992939</v>
      </c>
      <c r="J215" s="297" t="s">
        <v>115</v>
      </c>
      <c r="K215" s="297"/>
    </row>
    <row r="216" spans="1:11" s="313" customFormat="1">
      <c r="A216" s="612">
        <v>44344</v>
      </c>
      <c r="B216" s="320"/>
      <c r="C216" s="297" t="s">
        <v>137</v>
      </c>
      <c r="D216" s="297" t="s">
        <v>1267</v>
      </c>
      <c r="E216" s="297" t="s">
        <v>118</v>
      </c>
      <c r="F216" s="301"/>
      <c r="G216" s="321"/>
      <c r="H216" s="321">
        <v>109388.68</v>
      </c>
      <c r="I216" s="298">
        <f t="shared" si="14"/>
        <v>2510104332</v>
      </c>
      <c r="J216" s="297" t="s">
        <v>115</v>
      </c>
      <c r="K216" s="297"/>
    </row>
    <row r="217" spans="1:11" s="313" customFormat="1">
      <c r="A217" s="612">
        <v>44344</v>
      </c>
      <c r="B217" s="320"/>
      <c r="C217" s="297" t="s">
        <v>615</v>
      </c>
      <c r="D217" s="297" t="s">
        <v>1440</v>
      </c>
      <c r="E217" s="297" t="s">
        <v>118</v>
      </c>
      <c r="F217" s="301"/>
      <c r="G217" s="321"/>
      <c r="H217" s="321">
        <v>70962.899999999994</v>
      </c>
      <c r="I217" s="298">
        <f t="shared" si="14"/>
        <v>1628361204</v>
      </c>
      <c r="J217" s="297" t="s">
        <v>115</v>
      </c>
      <c r="K217" s="297"/>
    </row>
    <row r="218" spans="1:11" s="313" customFormat="1">
      <c r="A218" s="612">
        <v>44344</v>
      </c>
      <c r="B218" s="320"/>
      <c r="C218" s="297" t="s">
        <v>534</v>
      </c>
      <c r="D218" s="297" t="s">
        <v>1441</v>
      </c>
      <c r="E218" s="297" t="s">
        <v>118</v>
      </c>
      <c r="F218" s="301"/>
      <c r="G218" s="321"/>
      <c r="H218" s="321">
        <v>186793.46</v>
      </c>
      <c r="I218" s="298">
        <f t="shared" si="14"/>
        <v>4286285136</v>
      </c>
      <c r="J218" s="297" t="s">
        <v>115</v>
      </c>
      <c r="K218" s="297"/>
    </row>
    <row r="219" spans="1:11" s="313" customFormat="1">
      <c r="A219" s="612">
        <v>44344</v>
      </c>
      <c r="B219" s="320"/>
      <c r="C219" s="297" t="s">
        <v>211</v>
      </c>
      <c r="D219" s="297" t="s">
        <v>1406</v>
      </c>
      <c r="E219" s="297" t="s">
        <v>118</v>
      </c>
      <c r="F219" s="301"/>
      <c r="G219" s="321"/>
      <c r="H219" s="321">
        <v>16000</v>
      </c>
      <c r="I219" s="298">
        <f t="shared" si="14"/>
        <v>367146485</v>
      </c>
      <c r="J219" s="297" t="s">
        <v>115</v>
      </c>
      <c r="K219" s="297"/>
    </row>
    <row r="220" spans="1:11" s="313" customFormat="1">
      <c r="A220" s="612">
        <v>44344</v>
      </c>
      <c r="B220" s="320"/>
      <c r="C220" s="297" t="s">
        <v>271</v>
      </c>
      <c r="D220" s="297" t="s">
        <v>1406</v>
      </c>
      <c r="E220" s="297" t="s">
        <v>118</v>
      </c>
      <c r="F220" s="301"/>
      <c r="G220" s="321"/>
      <c r="H220" s="321">
        <v>13750</v>
      </c>
      <c r="I220" s="298">
        <f t="shared" si="14"/>
        <v>315516510</v>
      </c>
      <c r="J220" s="297" t="s">
        <v>115</v>
      </c>
      <c r="K220" s="297"/>
    </row>
    <row r="221" spans="1:11" s="313" customFormat="1">
      <c r="A221" s="612">
        <v>44344</v>
      </c>
      <c r="B221" s="320"/>
      <c r="C221" s="297" t="s">
        <v>317</v>
      </c>
      <c r="D221" s="297" t="s">
        <v>1559</v>
      </c>
      <c r="E221" s="297" t="s">
        <v>118</v>
      </c>
      <c r="F221" s="301"/>
      <c r="G221" s="321"/>
      <c r="H221" s="321">
        <v>27024</v>
      </c>
      <c r="I221" s="298">
        <f t="shared" si="14"/>
        <v>620110412</v>
      </c>
      <c r="J221" s="297" t="s">
        <v>115</v>
      </c>
      <c r="K221" s="297"/>
    </row>
    <row r="222" spans="1:11" s="313" customFormat="1">
      <c r="A222" s="612">
        <v>44344</v>
      </c>
      <c r="B222" s="320"/>
      <c r="C222" s="297" t="s">
        <v>317</v>
      </c>
      <c r="D222" s="297" t="s">
        <v>1559</v>
      </c>
      <c r="E222" s="297" t="s">
        <v>162</v>
      </c>
      <c r="F222" s="301"/>
      <c r="G222" s="321"/>
      <c r="H222" s="321">
        <f>54009-H221</f>
        <v>26985</v>
      </c>
      <c r="I222" s="298">
        <f t="shared" si="14"/>
        <v>619215493</v>
      </c>
      <c r="J222" s="297" t="s">
        <v>115</v>
      </c>
      <c r="K222" s="297"/>
    </row>
    <row r="223" spans="1:11" s="313" customFormat="1">
      <c r="A223" s="612">
        <v>44344</v>
      </c>
      <c r="B223" s="320"/>
      <c r="C223" s="297" t="s">
        <v>457</v>
      </c>
      <c r="D223" s="297" t="s">
        <v>1406</v>
      </c>
      <c r="E223" s="297" t="s">
        <v>118</v>
      </c>
      <c r="F223" s="301"/>
      <c r="G223" s="321"/>
      <c r="H223" s="301">
        <v>51</v>
      </c>
      <c r="I223" s="298">
        <f t="shared" si="14"/>
        <v>1170279</v>
      </c>
      <c r="J223" s="297" t="s">
        <v>115</v>
      </c>
      <c r="K223" s="297"/>
    </row>
    <row r="224" spans="1:11" s="313" customFormat="1">
      <c r="A224" s="612">
        <v>44344</v>
      </c>
      <c r="B224" s="320"/>
      <c r="C224" s="297" t="s">
        <v>675</v>
      </c>
      <c r="D224" s="297" t="s">
        <v>1406</v>
      </c>
      <c r="E224" s="297" t="s">
        <v>118</v>
      </c>
      <c r="F224" s="301"/>
      <c r="G224" s="321"/>
      <c r="H224" s="301">
        <v>14400</v>
      </c>
      <c r="I224" s="298">
        <f t="shared" si="14"/>
        <v>330431836</v>
      </c>
      <c r="J224" s="297" t="s">
        <v>115</v>
      </c>
      <c r="K224" s="297"/>
    </row>
    <row r="225" spans="1:11" s="313" customFormat="1">
      <c r="A225" s="612">
        <v>44344</v>
      </c>
      <c r="B225" s="320"/>
      <c r="C225" s="297" t="s">
        <v>556</v>
      </c>
      <c r="D225" s="297" t="s">
        <v>1406</v>
      </c>
      <c r="E225" s="297" t="s">
        <v>118</v>
      </c>
      <c r="F225" s="301"/>
      <c r="G225" s="321"/>
      <c r="H225" s="301">
        <v>21080.44</v>
      </c>
      <c r="I225" s="298">
        <f t="shared" si="14"/>
        <v>483725590</v>
      </c>
      <c r="J225" s="297" t="s">
        <v>115</v>
      </c>
      <c r="K225" s="297"/>
    </row>
    <row r="226" spans="1:11" s="313" customFormat="1">
      <c r="A226" s="612">
        <v>44344</v>
      </c>
      <c r="B226" s="320"/>
      <c r="C226" s="297" t="s">
        <v>555</v>
      </c>
      <c r="D226" s="297" t="s">
        <v>1406</v>
      </c>
      <c r="E226" s="297" t="s">
        <v>118</v>
      </c>
      <c r="F226" s="301"/>
      <c r="G226" s="321"/>
      <c r="H226" s="301">
        <v>30150</v>
      </c>
      <c r="I226" s="298">
        <f t="shared" si="14"/>
        <v>691841657</v>
      </c>
      <c r="J226" s="297" t="s">
        <v>115</v>
      </c>
      <c r="K226" s="297"/>
    </row>
    <row r="227" spans="1:11" s="313" customFormat="1">
      <c r="A227" s="612">
        <v>44344</v>
      </c>
      <c r="B227" s="320"/>
      <c r="C227" s="297" t="s">
        <v>451</v>
      </c>
      <c r="D227" s="297" t="s">
        <v>1406</v>
      </c>
      <c r="E227" s="297" t="s">
        <v>118</v>
      </c>
      <c r="F227" s="301"/>
      <c r="G227" s="321"/>
      <c r="H227" s="301">
        <v>200</v>
      </c>
      <c r="I227" s="298">
        <f t="shared" si="14"/>
        <v>4589331</v>
      </c>
      <c r="J227" s="297" t="s">
        <v>115</v>
      </c>
      <c r="K227" s="297"/>
    </row>
    <row r="228" spans="1:11" s="313" customFormat="1">
      <c r="A228" s="612">
        <v>44344</v>
      </c>
      <c r="B228" s="320"/>
      <c r="C228" s="297" t="s">
        <v>157</v>
      </c>
      <c r="D228" s="297" t="s">
        <v>1449</v>
      </c>
      <c r="E228" s="297" t="s">
        <v>118</v>
      </c>
      <c r="F228" s="301"/>
      <c r="G228" s="321"/>
      <c r="H228" s="301">
        <v>10143.709999999999</v>
      </c>
      <c r="I228" s="298">
        <f t="shared" si="14"/>
        <v>232764217</v>
      </c>
      <c r="J228" s="297" t="s">
        <v>115</v>
      </c>
      <c r="K228" s="297"/>
    </row>
    <row r="229" spans="1:11" s="313" customFormat="1">
      <c r="A229" s="612">
        <v>44344</v>
      </c>
      <c r="B229" s="320"/>
      <c r="C229" s="297" t="s">
        <v>158</v>
      </c>
      <c r="D229" s="297" t="s">
        <v>1449</v>
      </c>
      <c r="E229" s="297" t="s">
        <v>118</v>
      </c>
      <c r="F229" s="301"/>
      <c r="G229" s="321"/>
      <c r="H229" s="301">
        <v>115516.81</v>
      </c>
      <c r="I229" s="298">
        <f t="shared" si="14"/>
        <v>2650724419</v>
      </c>
      <c r="J229" s="297" t="s">
        <v>115</v>
      </c>
      <c r="K229" s="297"/>
    </row>
    <row r="230" spans="1:11" s="313" customFormat="1">
      <c r="A230" s="612">
        <v>44344</v>
      </c>
      <c r="B230" s="320"/>
      <c r="C230" s="297" t="s">
        <v>283</v>
      </c>
      <c r="D230" s="297" t="s">
        <v>1449</v>
      </c>
      <c r="E230" s="297" t="s">
        <v>118</v>
      </c>
      <c r="F230" s="301"/>
      <c r="G230" s="321"/>
      <c r="H230" s="301">
        <v>19856.5</v>
      </c>
      <c r="I230" s="298">
        <f t="shared" si="14"/>
        <v>455640261</v>
      </c>
      <c r="J230" s="297" t="s">
        <v>115</v>
      </c>
      <c r="K230" s="297"/>
    </row>
    <row r="231" spans="1:11" s="313" customFormat="1">
      <c r="A231" s="612">
        <v>44344</v>
      </c>
      <c r="B231" s="320"/>
      <c r="C231" s="297" t="s">
        <v>434</v>
      </c>
      <c r="D231" s="297" t="s">
        <v>1449</v>
      </c>
      <c r="E231" s="297" t="s">
        <v>118</v>
      </c>
      <c r="F231" s="301"/>
      <c r="G231" s="321"/>
      <c r="H231" s="301">
        <v>6117</v>
      </c>
      <c r="I231" s="298">
        <f t="shared" si="14"/>
        <v>140364690</v>
      </c>
      <c r="J231" s="297" t="s">
        <v>115</v>
      </c>
      <c r="K231" s="297"/>
    </row>
    <row r="232" spans="1:11" s="313" customFormat="1">
      <c r="A232" s="612">
        <v>44344</v>
      </c>
      <c r="B232" s="320"/>
      <c r="C232" s="297" t="s">
        <v>597</v>
      </c>
      <c r="D232" s="297" t="s">
        <v>1449</v>
      </c>
      <c r="E232" s="297" t="s">
        <v>118</v>
      </c>
      <c r="F232" s="301"/>
      <c r="G232" s="321"/>
      <c r="H232" s="301">
        <v>4230</v>
      </c>
      <c r="I232" s="298">
        <f t="shared" si="14"/>
        <v>97064352</v>
      </c>
      <c r="J232" s="297" t="s">
        <v>115</v>
      </c>
      <c r="K232" s="297"/>
    </row>
    <row r="233" spans="1:11" s="313" customFormat="1">
      <c r="A233" s="612">
        <v>44344</v>
      </c>
      <c r="B233" s="320"/>
      <c r="C233" s="297" t="s">
        <v>504</v>
      </c>
      <c r="D233" s="297" t="s">
        <v>1449</v>
      </c>
      <c r="E233" s="297" t="s">
        <v>118</v>
      </c>
      <c r="F233" s="301"/>
      <c r="G233" s="321"/>
      <c r="H233" s="301">
        <v>4139.12</v>
      </c>
      <c r="I233" s="298">
        <f t="shared" si="14"/>
        <v>94978960</v>
      </c>
      <c r="J233" s="297" t="s">
        <v>115</v>
      </c>
      <c r="K233" s="297"/>
    </row>
    <row r="234" spans="1:11" s="313" customFormat="1">
      <c r="A234" s="612">
        <v>44344</v>
      </c>
      <c r="B234" s="320"/>
      <c r="C234" s="297" t="s">
        <v>533</v>
      </c>
      <c r="D234" s="297" t="s">
        <v>1449</v>
      </c>
      <c r="E234" s="297" t="s">
        <v>118</v>
      </c>
      <c r="F234" s="301"/>
      <c r="G234" s="321"/>
      <c r="H234" s="301">
        <v>38329</v>
      </c>
      <c r="I234" s="298">
        <f t="shared" si="14"/>
        <v>879522350</v>
      </c>
      <c r="J234" s="297" t="s">
        <v>115</v>
      </c>
      <c r="K234" s="297"/>
    </row>
    <row r="235" spans="1:11" s="313" customFormat="1">
      <c r="A235" s="612">
        <v>44344</v>
      </c>
      <c r="B235" s="320"/>
      <c r="C235" s="297" t="s">
        <v>360</v>
      </c>
      <c r="D235" s="297" t="s">
        <v>1449</v>
      </c>
      <c r="E235" s="297" t="s">
        <v>118</v>
      </c>
      <c r="F235" s="301"/>
      <c r="G235" s="321"/>
      <c r="H235" s="301">
        <v>8906.3799999999992</v>
      </c>
      <c r="I235" s="298">
        <f t="shared" si="14"/>
        <v>204371632</v>
      </c>
      <c r="J235" s="297" t="s">
        <v>115</v>
      </c>
      <c r="K235" s="297"/>
    </row>
    <row r="236" spans="1:11" s="313" customFormat="1">
      <c r="A236" s="612">
        <v>44344</v>
      </c>
      <c r="B236" s="320"/>
      <c r="C236" s="297" t="s">
        <v>532</v>
      </c>
      <c r="D236" s="297" t="s">
        <v>1449</v>
      </c>
      <c r="E236" s="297" t="s">
        <v>118</v>
      </c>
      <c r="F236" s="301"/>
      <c r="G236" s="321"/>
      <c r="H236" s="301">
        <v>4560</v>
      </c>
      <c r="I236" s="298">
        <f t="shared" si="14"/>
        <v>104636748</v>
      </c>
      <c r="J236" s="297" t="s">
        <v>115</v>
      </c>
      <c r="K236" s="297"/>
    </row>
    <row r="237" spans="1:11" s="313" customFormat="1">
      <c r="A237" s="612">
        <v>44344</v>
      </c>
      <c r="B237" s="320"/>
      <c r="C237" s="297" t="s">
        <v>536</v>
      </c>
      <c r="D237" s="297" t="s">
        <v>1449</v>
      </c>
      <c r="E237" s="297" t="s">
        <v>118</v>
      </c>
      <c r="F237" s="301"/>
      <c r="G237" s="321"/>
      <c r="H237" s="301">
        <v>570</v>
      </c>
      <c r="I237" s="298">
        <f t="shared" si="14"/>
        <v>13079594</v>
      </c>
      <c r="J237" s="297" t="s">
        <v>115</v>
      </c>
      <c r="K237" s="297"/>
    </row>
    <row r="238" spans="1:11" s="313" customFormat="1">
      <c r="A238" s="612">
        <v>44344</v>
      </c>
      <c r="B238" s="320"/>
      <c r="C238" s="297" t="s">
        <v>1553</v>
      </c>
      <c r="D238" s="297" t="s">
        <v>1449</v>
      </c>
      <c r="E238" s="297" t="s">
        <v>118</v>
      </c>
      <c r="F238" s="301"/>
      <c r="G238" s="321"/>
      <c r="H238" s="303">
        <v>625</v>
      </c>
      <c r="I238" s="298">
        <f t="shared" si="14"/>
        <v>14341660</v>
      </c>
      <c r="J238" s="297" t="s">
        <v>115</v>
      </c>
      <c r="K238" s="297"/>
    </row>
    <row r="239" spans="1:11" s="313" customFormat="1">
      <c r="A239" s="612">
        <v>44344</v>
      </c>
      <c r="B239" s="320"/>
      <c r="C239" s="297" t="s">
        <v>1554</v>
      </c>
      <c r="D239" s="297" t="s">
        <v>1449</v>
      </c>
      <c r="E239" s="297" t="s">
        <v>118</v>
      </c>
      <c r="F239" s="301"/>
      <c r="G239" s="321"/>
      <c r="H239" s="303">
        <v>8900</v>
      </c>
      <c r="I239" s="298">
        <f t="shared" si="14"/>
        <v>204225232</v>
      </c>
      <c r="J239" s="297" t="s">
        <v>115</v>
      </c>
      <c r="K239" s="297"/>
    </row>
    <row r="240" spans="1:11" s="313" customFormat="1">
      <c r="A240" s="612">
        <v>44344</v>
      </c>
      <c r="B240" s="320"/>
      <c r="C240" s="297" t="s">
        <v>395</v>
      </c>
      <c r="D240" s="297" t="s">
        <v>1449</v>
      </c>
      <c r="E240" s="297" t="s">
        <v>118</v>
      </c>
      <c r="F240" s="301"/>
      <c r="G240" s="321"/>
      <c r="H240" s="303">
        <v>269</v>
      </c>
      <c r="I240" s="298">
        <f t="shared" si="14"/>
        <v>6172650</v>
      </c>
      <c r="J240" s="297" t="s">
        <v>115</v>
      </c>
      <c r="K240" s="297"/>
    </row>
    <row r="241" spans="1:11" s="313" customFormat="1">
      <c r="A241" s="612">
        <v>44344</v>
      </c>
      <c r="B241" s="320"/>
      <c r="C241" s="297" t="s">
        <v>396</v>
      </c>
      <c r="D241" s="297" t="s">
        <v>1449</v>
      </c>
      <c r="E241" s="297" t="s">
        <v>118</v>
      </c>
      <c r="F241" s="301"/>
      <c r="G241" s="321"/>
      <c r="H241" s="303">
        <v>9727.98</v>
      </c>
      <c r="I241" s="298">
        <f t="shared" si="14"/>
        <v>223224604</v>
      </c>
      <c r="J241" s="297" t="s">
        <v>115</v>
      </c>
      <c r="K241" s="297"/>
    </row>
    <row r="242" spans="1:11" s="313" customFormat="1">
      <c r="A242" s="612">
        <v>44344</v>
      </c>
      <c r="B242" s="320"/>
      <c r="C242" s="297" t="s">
        <v>636</v>
      </c>
      <c r="D242" s="297" t="s">
        <v>1560</v>
      </c>
      <c r="E242" s="297" t="s">
        <v>118</v>
      </c>
      <c r="F242" s="301"/>
      <c r="G242" s="321"/>
      <c r="H242" s="303">
        <v>3000</v>
      </c>
      <c r="I242" s="298">
        <f t="shared" si="14"/>
        <v>68839966</v>
      </c>
      <c r="J242" s="297" t="s">
        <v>115</v>
      </c>
      <c r="K242" s="297"/>
    </row>
    <row r="243" spans="1:11" s="313" customFormat="1">
      <c r="A243" s="612">
        <v>44344</v>
      </c>
      <c r="B243" s="320"/>
      <c r="C243" s="297" t="s">
        <v>636</v>
      </c>
      <c r="D243" s="297" t="s">
        <v>1560</v>
      </c>
      <c r="E243" s="297" t="s">
        <v>162</v>
      </c>
      <c r="F243" s="301"/>
      <c r="G243" s="321"/>
      <c r="H243" s="303">
        <v>31900</v>
      </c>
      <c r="I243" s="298">
        <f t="shared" si="14"/>
        <v>731998304</v>
      </c>
      <c r="J243" s="297" t="s">
        <v>115</v>
      </c>
      <c r="K243" s="297"/>
    </row>
    <row r="244" spans="1:11" s="313" customFormat="1">
      <c r="A244" s="612">
        <v>44344</v>
      </c>
      <c r="B244" s="320"/>
      <c r="C244" s="297" t="s">
        <v>1555</v>
      </c>
      <c r="D244" s="297" t="s">
        <v>1561</v>
      </c>
      <c r="E244" s="297" t="s">
        <v>162</v>
      </c>
      <c r="F244" s="301"/>
      <c r="G244" s="321"/>
      <c r="H244" s="303">
        <v>13450</v>
      </c>
      <c r="I244" s="298">
        <f t="shared" si="14"/>
        <v>308632514</v>
      </c>
      <c r="J244" s="297" t="s">
        <v>115</v>
      </c>
      <c r="K244" s="297"/>
    </row>
    <row r="245" spans="1:11" s="313" customFormat="1">
      <c r="A245" s="612">
        <v>44344</v>
      </c>
      <c r="B245" s="320"/>
      <c r="C245" s="297" t="s">
        <v>1556</v>
      </c>
      <c r="D245" s="297" t="s">
        <v>1561</v>
      </c>
      <c r="E245" s="297" t="s">
        <v>162</v>
      </c>
      <c r="F245" s="301"/>
      <c r="G245" s="321"/>
      <c r="H245" s="303">
        <v>67000</v>
      </c>
      <c r="I245" s="298">
        <f t="shared" si="14"/>
        <v>1537425904</v>
      </c>
      <c r="J245" s="297" t="s">
        <v>115</v>
      </c>
      <c r="K245" s="297"/>
    </row>
    <row r="246" spans="1:11" s="313" customFormat="1">
      <c r="A246" s="612">
        <v>44344</v>
      </c>
      <c r="B246" s="320"/>
      <c r="C246" s="297" t="s">
        <v>1557</v>
      </c>
      <c r="D246" s="297" t="s">
        <v>1561</v>
      </c>
      <c r="E246" s="297" t="s">
        <v>162</v>
      </c>
      <c r="F246" s="301"/>
      <c r="G246" s="321"/>
      <c r="H246" s="303">
        <v>48300</v>
      </c>
      <c r="I246" s="298">
        <f t="shared" si="14"/>
        <v>1108323450</v>
      </c>
      <c r="J246" s="297" t="s">
        <v>115</v>
      </c>
      <c r="K246" s="297"/>
    </row>
    <row r="247" spans="1:11" s="313" customFormat="1">
      <c r="A247" s="612">
        <v>44322</v>
      </c>
      <c r="B247" s="320"/>
      <c r="C247" s="297" t="s">
        <v>1448</v>
      </c>
      <c r="D247" s="297" t="s">
        <v>1561</v>
      </c>
      <c r="E247" s="297" t="s">
        <v>162</v>
      </c>
      <c r="F247" s="301"/>
      <c r="G247" s="321"/>
      <c r="H247" s="303">
        <v>26943</v>
      </c>
      <c r="I247" s="298">
        <f t="shared" si="14"/>
        <v>618251733</v>
      </c>
      <c r="J247" s="297" t="s">
        <v>115</v>
      </c>
      <c r="K247" s="297"/>
    </row>
    <row r="248" spans="1:11" s="313" customFormat="1">
      <c r="A248" s="612">
        <v>44344</v>
      </c>
      <c r="B248" s="320"/>
      <c r="C248" s="297" t="s">
        <v>433</v>
      </c>
      <c r="D248" s="297" t="s">
        <v>922</v>
      </c>
      <c r="E248" s="297" t="s">
        <v>162</v>
      </c>
      <c r="F248" s="301"/>
      <c r="G248" s="321"/>
      <c r="H248" s="303">
        <v>317757.01</v>
      </c>
      <c r="I248" s="298">
        <f t="shared" si="14"/>
        <v>7291460573</v>
      </c>
      <c r="J248" s="297" t="s">
        <v>115</v>
      </c>
      <c r="K248" s="297"/>
    </row>
    <row r="249" spans="1:11" s="313" customFormat="1">
      <c r="A249" s="612">
        <v>44334</v>
      </c>
      <c r="B249" s="320"/>
      <c r="C249" s="297" t="s">
        <v>1558</v>
      </c>
      <c r="D249" s="297" t="s">
        <v>1562</v>
      </c>
      <c r="E249" s="297" t="s">
        <v>162</v>
      </c>
      <c r="F249" s="301"/>
      <c r="G249" s="321"/>
      <c r="H249" s="303">
        <v>146652.09</v>
      </c>
      <c r="I249" s="298">
        <f t="shared" si="14"/>
        <v>3365174956</v>
      </c>
      <c r="J249" s="297" t="s">
        <v>115</v>
      </c>
      <c r="K249" s="297"/>
    </row>
    <row r="250" spans="1:11" s="313" customFormat="1">
      <c r="A250" s="612">
        <v>44344</v>
      </c>
      <c r="B250" s="320"/>
      <c r="C250" s="297" t="s">
        <v>145</v>
      </c>
      <c r="D250" s="297" t="s">
        <v>1406</v>
      </c>
      <c r="E250" s="297" t="s">
        <v>97</v>
      </c>
      <c r="F250" s="301"/>
      <c r="G250" s="321"/>
      <c r="H250" s="303"/>
      <c r="I250" s="298">
        <v>18600000</v>
      </c>
      <c r="J250" s="297" t="s">
        <v>114</v>
      </c>
      <c r="K250" s="297"/>
    </row>
    <row r="251" spans="1:11" s="313" customFormat="1">
      <c r="A251" s="612">
        <v>44344</v>
      </c>
      <c r="B251" s="320"/>
      <c r="C251" s="297" t="s">
        <v>273</v>
      </c>
      <c r="D251" s="297" t="s">
        <v>1406</v>
      </c>
      <c r="E251" s="297" t="s">
        <v>97</v>
      </c>
      <c r="F251" s="301"/>
      <c r="G251" s="321"/>
      <c r="H251" s="303"/>
      <c r="I251" s="298">
        <v>15750000</v>
      </c>
      <c r="J251" s="297" t="s">
        <v>114</v>
      </c>
      <c r="K251" s="297"/>
    </row>
    <row r="252" spans="1:11" s="313" customFormat="1">
      <c r="A252" s="612">
        <v>44344</v>
      </c>
      <c r="B252" s="320"/>
      <c r="C252" s="297" t="s">
        <v>146</v>
      </c>
      <c r="D252" s="297" t="s">
        <v>1406</v>
      </c>
      <c r="E252" s="297" t="s">
        <v>97</v>
      </c>
      <c r="F252" s="301"/>
      <c r="G252" s="321"/>
      <c r="H252" s="303"/>
      <c r="I252" s="298">
        <v>95135000</v>
      </c>
      <c r="J252" s="297" t="s">
        <v>114</v>
      </c>
      <c r="K252" s="297"/>
    </row>
    <row r="253" spans="1:11" s="313" customFormat="1">
      <c r="A253" s="612">
        <v>44344</v>
      </c>
      <c r="B253" s="320"/>
      <c r="C253" s="297" t="s">
        <v>274</v>
      </c>
      <c r="D253" s="297" t="s">
        <v>1406</v>
      </c>
      <c r="E253" s="297" t="s">
        <v>97</v>
      </c>
      <c r="F253" s="301"/>
      <c r="G253" s="321"/>
      <c r="H253" s="303"/>
      <c r="I253" s="298">
        <v>38013000</v>
      </c>
      <c r="J253" s="297" t="s">
        <v>114</v>
      </c>
      <c r="K253" s="297"/>
    </row>
    <row r="254" spans="1:11" s="313" customFormat="1">
      <c r="A254" s="612">
        <v>44344</v>
      </c>
      <c r="B254" s="320"/>
      <c r="C254" s="297" t="s">
        <v>276</v>
      </c>
      <c r="D254" s="297" t="s">
        <v>1406</v>
      </c>
      <c r="E254" s="297" t="s">
        <v>97</v>
      </c>
      <c r="F254" s="301"/>
      <c r="G254" s="321"/>
      <c r="H254" s="303"/>
      <c r="I254" s="298">
        <v>2269900000</v>
      </c>
      <c r="J254" s="297" t="s">
        <v>114</v>
      </c>
      <c r="K254" s="297"/>
    </row>
    <row r="255" spans="1:11" s="313" customFormat="1">
      <c r="A255" s="612">
        <v>44344</v>
      </c>
      <c r="B255" s="320"/>
      <c r="C255" s="297" t="s">
        <v>358</v>
      </c>
      <c r="D255" s="297" t="s">
        <v>1406</v>
      </c>
      <c r="E255" s="297" t="s">
        <v>97</v>
      </c>
      <c r="F255" s="301"/>
      <c r="G255" s="321"/>
      <c r="H255" s="303"/>
      <c r="I255" s="298">
        <v>96040000</v>
      </c>
      <c r="J255" s="297" t="s">
        <v>114</v>
      </c>
      <c r="K255" s="297"/>
    </row>
    <row r="256" spans="1:11" s="313" customFormat="1">
      <c r="A256" s="612">
        <v>44344</v>
      </c>
      <c r="B256" s="320"/>
      <c r="C256" s="297" t="s">
        <v>147</v>
      </c>
      <c r="D256" s="297" t="s">
        <v>1406</v>
      </c>
      <c r="E256" s="297" t="s">
        <v>97</v>
      </c>
      <c r="F256" s="301"/>
      <c r="G256" s="321"/>
      <c r="H256" s="303"/>
      <c r="I256" s="298">
        <v>70210000</v>
      </c>
      <c r="J256" s="297" t="s">
        <v>114</v>
      </c>
      <c r="K256" s="297"/>
    </row>
    <row r="257" spans="1:11" s="313" customFormat="1">
      <c r="A257" s="612">
        <v>44344</v>
      </c>
      <c r="B257" s="320"/>
      <c r="C257" s="297" t="s">
        <v>148</v>
      </c>
      <c r="D257" s="297" t="s">
        <v>1406</v>
      </c>
      <c r="E257" s="297" t="s">
        <v>97</v>
      </c>
      <c r="F257" s="301"/>
      <c r="G257" s="321"/>
      <c r="H257" s="303"/>
      <c r="I257" s="298">
        <v>132840800</v>
      </c>
      <c r="J257" s="297" t="s">
        <v>114</v>
      </c>
      <c r="K257" s="297"/>
    </row>
    <row r="258" spans="1:11" s="313" customFormat="1">
      <c r="A258" s="612">
        <v>44344</v>
      </c>
      <c r="B258" s="320"/>
      <c r="C258" s="297" t="s">
        <v>214</v>
      </c>
      <c r="D258" s="297" t="s">
        <v>1406</v>
      </c>
      <c r="E258" s="297" t="s">
        <v>97</v>
      </c>
      <c r="F258" s="301"/>
      <c r="G258" s="321"/>
      <c r="H258" s="303"/>
      <c r="I258" s="298">
        <v>33600000</v>
      </c>
      <c r="J258" s="297" t="s">
        <v>114</v>
      </c>
      <c r="K258" s="297"/>
    </row>
    <row r="259" spans="1:11" s="313" customFormat="1">
      <c r="A259" s="612">
        <v>44344</v>
      </c>
      <c r="B259" s="320"/>
      <c r="C259" s="297" t="s">
        <v>319</v>
      </c>
      <c r="D259" s="297" t="s">
        <v>1406</v>
      </c>
      <c r="E259" s="297" t="s">
        <v>97</v>
      </c>
      <c r="F259" s="301"/>
      <c r="G259" s="321"/>
      <c r="H259" s="303"/>
      <c r="I259" s="298">
        <v>23450000</v>
      </c>
      <c r="J259" s="297" t="s">
        <v>114</v>
      </c>
      <c r="K259" s="297"/>
    </row>
    <row r="260" spans="1:11" s="313" customFormat="1">
      <c r="A260" s="612">
        <v>44344</v>
      </c>
      <c r="B260" s="320"/>
      <c r="C260" s="297" t="s">
        <v>278</v>
      </c>
      <c r="D260" s="297" t="s">
        <v>1406</v>
      </c>
      <c r="E260" s="297" t="s">
        <v>97</v>
      </c>
      <c r="F260" s="301"/>
      <c r="G260" s="321"/>
      <c r="H260" s="303"/>
      <c r="I260" s="298">
        <v>560068000</v>
      </c>
      <c r="J260" s="297" t="s">
        <v>114</v>
      </c>
      <c r="K260" s="297"/>
    </row>
    <row r="261" spans="1:11" s="313" customFormat="1">
      <c r="A261" s="612">
        <v>44344</v>
      </c>
      <c r="B261" s="320"/>
      <c r="C261" s="297" t="s">
        <v>506</v>
      </c>
      <c r="D261" s="297" t="s">
        <v>1406</v>
      </c>
      <c r="E261" s="297" t="s">
        <v>97</v>
      </c>
      <c r="F261" s="301"/>
      <c r="G261" s="321"/>
      <c r="H261" s="303"/>
      <c r="I261" s="298">
        <v>36380000</v>
      </c>
      <c r="J261" s="297" t="s">
        <v>114</v>
      </c>
      <c r="K261" s="297"/>
    </row>
    <row r="262" spans="1:11" s="313" customFormat="1">
      <c r="A262" s="612">
        <v>44344</v>
      </c>
      <c r="B262" s="320"/>
      <c r="C262" s="297" t="s">
        <v>676</v>
      </c>
      <c r="D262" s="297" t="s">
        <v>1406</v>
      </c>
      <c r="E262" s="297" t="s">
        <v>97</v>
      </c>
      <c r="F262" s="301"/>
      <c r="G262" s="321"/>
      <c r="H262" s="303"/>
      <c r="I262" s="298">
        <v>22989200</v>
      </c>
      <c r="J262" s="297" t="s">
        <v>114</v>
      </c>
      <c r="K262" s="297"/>
    </row>
    <row r="263" spans="1:11" s="313" customFormat="1">
      <c r="A263" s="612">
        <v>44344</v>
      </c>
      <c r="B263" s="320"/>
      <c r="C263" s="297" t="s">
        <v>700</v>
      </c>
      <c r="D263" s="297" t="s">
        <v>1406</v>
      </c>
      <c r="E263" s="297" t="s">
        <v>97</v>
      </c>
      <c r="F263" s="301"/>
      <c r="G263" s="321"/>
      <c r="H263" s="303"/>
      <c r="I263" s="298">
        <v>138750000</v>
      </c>
      <c r="J263" s="297" t="s">
        <v>114</v>
      </c>
      <c r="K263" s="297"/>
    </row>
    <row r="264" spans="1:11" s="313" customFormat="1">
      <c r="A264" s="612">
        <v>44344</v>
      </c>
      <c r="B264" s="320"/>
      <c r="C264" s="297" t="s">
        <v>1563</v>
      </c>
      <c r="D264" s="297" t="s">
        <v>1406</v>
      </c>
      <c r="E264" s="297" t="s">
        <v>97</v>
      </c>
      <c r="F264" s="301"/>
      <c r="G264" s="321"/>
      <c r="H264" s="303"/>
      <c r="I264" s="298">
        <v>6200000</v>
      </c>
      <c r="J264" s="297" t="s">
        <v>114</v>
      </c>
      <c r="K264" s="297"/>
    </row>
    <row r="265" spans="1:11" s="313" customFormat="1">
      <c r="A265" s="612">
        <v>44344</v>
      </c>
      <c r="B265" s="320"/>
      <c r="C265" s="297" t="s">
        <v>149</v>
      </c>
      <c r="D265" s="297" t="s">
        <v>1449</v>
      </c>
      <c r="E265" s="297" t="s">
        <v>97</v>
      </c>
      <c r="F265" s="301"/>
      <c r="G265" s="321"/>
      <c r="H265" s="303"/>
      <c r="I265" s="298">
        <v>33942000</v>
      </c>
      <c r="J265" s="297" t="s">
        <v>114</v>
      </c>
      <c r="K265" s="297"/>
    </row>
    <row r="266" spans="1:11" s="313" customFormat="1">
      <c r="A266" s="612">
        <v>44344</v>
      </c>
      <c r="B266" s="320"/>
      <c r="C266" s="297" t="s">
        <v>150</v>
      </c>
      <c r="D266" s="297" t="s">
        <v>1449</v>
      </c>
      <c r="E266" s="297" t="s">
        <v>97</v>
      </c>
      <c r="F266" s="301"/>
      <c r="G266" s="321"/>
      <c r="H266" s="303"/>
      <c r="I266" s="298">
        <v>198061967</v>
      </c>
      <c r="J266" s="297" t="s">
        <v>114</v>
      </c>
      <c r="K266" s="297"/>
    </row>
    <row r="267" spans="1:11" s="313" customFormat="1">
      <c r="A267" s="612">
        <v>44344</v>
      </c>
      <c r="B267" s="320"/>
      <c r="C267" s="297" t="s">
        <v>455</v>
      </c>
      <c r="D267" s="297" t="s">
        <v>1449</v>
      </c>
      <c r="E267" s="297" t="s">
        <v>97</v>
      </c>
      <c r="F267" s="301"/>
      <c r="G267" s="321"/>
      <c r="H267" s="303"/>
      <c r="I267" s="298">
        <v>213344920</v>
      </c>
      <c r="J267" s="297" t="s">
        <v>114</v>
      </c>
      <c r="K267" s="297"/>
    </row>
    <row r="268" spans="1:11" s="313" customFormat="1">
      <c r="A268" s="612">
        <v>44344</v>
      </c>
      <c r="B268" s="320"/>
      <c r="C268" s="297" t="s">
        <v>456</v>
      </c>
      <c r="D268" s="297" t="s">
        <v>1449</v>
      </c>
      <c r="E268" s="297" t="s">
        <v>97</v>
      </c>
      <c r="F268" s="301"/>
      <c r="G268" s="321"/>
      <c r="H268" s="303"/>
      <c r="I268" s="298">
        <v>8262000</v>
      </c>
      <c r="J268" s="297" t="s">
        <v>114</v>
      </c>
      <c r="K268" s="297"/>
    </row>
    <row r="269" spans="1:11" s="313" customFormat="1">
      <c r="A269" s="612">
        <v>44344</v>
      </c>
      <c r="B269" s="320"/>
      <c r="C269" s="297" t="s">
        <v>638</v>
      </c>
      <c r="D269" s="297" t="s">
        <v>1449</v>
      </c>
      <c r="E269" s="297" t="s">
        <v>97</v>
      </c>
      <c r="F269" s="301"/>
      <c r="G269" s="321"/>
      <c r="H269" s="303"/>
      <c r="I269" s="298">
        <v>118826000</v>
      </c>
      <c r="J269" s="297" t="s">
        <v>114</v>
      </c>
      <c r="K269" s="297"/>
    </row>
    <row r="270" spans="1:11" s="313" customFormat="1">
      <c r="A270" s="612">
        <v>44344</v>
      </c>
      <c r="B270" s="320"/>
      <c r="C270" s="297" t="s">
        <v>530</v>
      </c>
      <c r="D270" s="297" t="s">
        <v>1449</v>
      </c>
      <c r="E270" s="297" t="s">
        <v>97</v>
      </c>
      <c r="F270" s="301"/>
      <c r="G270" s="321"/>
      <c r="H270" s="303"/>
      <c r="I270" s="298">
        <v>33000000</v>
      </c>
      <c r="J270" s="297" t="s">
        <v>114</v>
      </c>
      <c r="K270" s="297"/>
    </row>
    <row r="271" spans="1:11" s="313" customFormat="1">
      <c r="A271" s="612">
        <v>44344</v>
      </c>
      <c r="B271" s="320"/>
      <c r="C271" s="297" t="s">
        <v>558</v>
      </c>
      <c r="D271" s="297" t="s">
        <v>1449</v>
      </c>
      <c r="E271" s="297" t="s">
        <v>97</v>
      </c>
      <c r="F271" s="301"/>
      <c r="G271" s="321"/>
      <c r="H271" s="303"/>
      <c r="I271" s="298">
        <v>8320000</v>
      </c>
      <c r="J271" s="297" t="s">
        <v>114</v>
      </c>
      <c r="K271" s="297"/>
    </row>
    <row r="272" spans="1:11" s="313" customFormat="1">
      <c r="A272" s="612">
        <v>44344</v>
      </c>
      <c r="B272" s="320"/>
      <c r="C272" s="297" t="s">
        <v>445</v>
      </c>
      <c r="D272" s="297" t="s">
        <v>1449</v>
      </c>
      <c r="E272" s="297" t="s">
        <v>97</v>
      </c>
      <c r="F272" s="301"/>
      <c r="G272" s="321"/>
      <c r="H272" s="303"/>
      <c r="I272" s="298">
        <v>116974000</v>
      </c>
      <c r="J272" s="297" t="s">
        <v>114</v>
      </c>
      <c r="K272" s="297"/>
    </row>
    <row r="273" spans="1:11" s="313" customFormat="1">
      <c r="A273" s="612">
        <v>44344</v>
      </c>
      <c r="B273" s="320"/>
      <c r="C273" s="297" t="s">
        <v>557</v>
      </c>
      <c r="D273" s="297" t="s">
        <v>1449</v>
      </c>
      <c r="E273" s="297" t="s">
        <v>97</v>
      </c>
      <c r="F273" s="301"/>
      <c r="G273" s="321"/>
      <c r="H273" s="303"/>
      <c r="I273" s="298">
        <v>38500000</v>
      </c>
      <c r="J273" s="297" t="s">
        <v>114</v>
      </c>
      <c r="K273" s="297"/>
    </row>
    <row r="274" spans="1:11" s="313" customFormat="1">
      <c r="A274" s="612">
        <v>44344</v>
      </c>
      <c r="B274" s="320"/>
      <c r="C274" s="297" t="s">
        <v>599</v>
      </c>
      <c r="D274" s="297" t="s">
        <v>1449</v>
      </c>
      <c r="E274" s="297" t="s">
        <v>97</v>
      </c>
      <c r="F274" s="301"/>
      <c r="G274" s="321"/>
      <c r="H274" s="303"/>
      <c r="I274" s="298">
        <v>13335900</v>
      </c>
      <c r="J274" s="297" t="s">
        <v>114</v>
      </c>
      <c r="K274" s="297"/>
    </row>
    <row r="275" spans="1:11" s="313" customFormat="1">
      <c r="A275" s="612">
        <v>44344</v>
      </c>
      <c r="B275" s="320"/>
      <c r="C275" s="297" t="s">
        <v>600</v>
      </c>
      <c r="D275" s="297" t="s">
        <v>1449</v>
      </c>
      <c r="E275" s="297" t="s">
        <v>97</v>
      </c>
      <c r="F275" s="301"/>
      <c r="G275" s="321"/>
      <c r="H275" s="303"/>
      <c r="I275" s="298">
        <v>97825000</v>
      </c>
      <c r="J275" s="297" t="s">
        <v>114</v>
      </c>
      <c r="K275" s="297"/>
    </row>
    <row r="276" spans="1:11" s="313" customFormat="1">
      <c r="A276" s="612">
        <v>44344</v>
      </c>
      <c r="B276" s="320"/>
      <c r="C276" s="297" t="s">
        <v>601</v>
      </c>
      <c r="D276" s="297" t="s">
        <v>1449</v>
      </c>
      <c r="E276" s="297" t="s">
        <v>97</v>
      </c>
      <c r="F276" s="301"/>
      <c r="G276" s="321"/>
      <c r="H276" s="303"/>
      <c r="I276" s="298">
        <v>116132394</v>
      </c>
      <c r="J276" s="297" t="s">
        <v>114</v>
      </c>
      <c r="K276" s="297"/>
    </row>
    <row r="277" spans="1:11" s="313" customFormat="1">
      <c r="A277" s="612">
        <v>44344</v>
      </c>
      <c r="B277" s="320"/>
      <c r="C277" s="297" t="s">
        <v>602</v>
      </c>
      <c r="D277" s="297" t="s">
        <v>1449</v>
      </c>
      <c r="E277" s="297" t="s">
        <v>97</v>
      </c>
      <c r="F277" s="301"/>
      <c r="G277" s="321"/>
      <c r="H277" s="303"/>
      <c r="I277" s="298">
        <v>143534850</v>
      </c>
      <c r="J277" s="297" t="s">
        <v>114</v>
      </c>
      <c r="K277" s="297"/>
    </row>
    <row r="278" spans="1:11" s="313" customFormat="1">
      <c r="A278" s="612">
        <v>44344</v>
      </c>
      <c r="B278" s="320"/>
      <c r="C278" s="297" t="s">
        <v>627</v>
      </c>
      <c r="D278" s="297" t="s">
        <v>1449</v>
      </c>
      <c r="E278" s="297" t="s">
        <v>97</v>
      </c>
      <c r="F278" s="301"/>
      <c r="G278" s="321"/>
      <c r="H278" s="303"/>
      <c r="I278" s="298">
        <v>185036000</v>
      </c>
      <c r="J278" s="297" t="s">
        <v>114</v>
      </c>
      <c r="K278" s="297"/>
    </row>
    <row r="279" spans="1:11" s="313" customFormat="1">
      <c r="A279" s="612">
        <v>44344</v>
      </c>
      <c r="B279" s="320"/>
      <c r="C279" s="297" t="s">
        <v>1223</v>
      </c>
      <c r="D279" s="297" t="s">
        <v>1449</v>
      </c>
      <c r="E279" s="297" t="s">
        <v>97</v>
      </c>
      <c r="F279" s="301"/>
      <c r="G279" s="321"/>
      <c r="H279" s="303"/>
      <c r="I279" s="298">
        <v>176710000</v>
      </c>
      <c r="J279" s="297" t="s">
        <v>114</v>
      </c>
      <c r="K279" s="297"/>
    </row>
    <row r="280" spans="1:11" s="313" customFormat="1">
      <c r="A280" s="612">
        <v>44344</v>
      </c>
      <c r="B280" s="320"/>
      <c r="C280" s="297" t="s">
        <v>617</v>
      </c>
      <c r="D280" s="297" t="s">
        <v>1449</v>
      </c>
      <c r="E280" s="297" t="s">
        <v>97</v>
      </c>
      <c r="F280" s="301"/>
      <c r="G280" s="321"/>
      <c r="H280" s="303"/>
      <c r="I280" s="298">
        <v>6000000</v>
      </c>
      <c r="J280" s="297" t="s">
        <v>114</v>
      </c>
      <c r="K280" s="297"/>
    </row>
    <row r="281" spans="1:11" s="313" customFormat="1">
      <c r="A281" s="612">
        <v>44326</v>
      </c>
      <c r="B281" s="320"/>
      <c r="C281" s="297" t="s">
        <v>545</v>
      </c>
      <c r="D281" s="297" t="s">
        <v>1565</v>
      </c>
      <c r="E281" s="297" t="s">
        <v>97</v>
      </c>
      <c r="F281" s="301"/>
      <c r="G281" s="321"/>
      <c r="H281" s="303"/>
      <c r="I281" s="298">
        <v>34000000</v>
      </c>
      <c r="J281" s="297" t="s">
        <v>114</v>
      </c>
      <c r="K281" s="297"/>
    </row>
    <row r="282" spans="1:11" s="313" customFormat="1">
      <c r="A282" s="612">
        <v>44344</v>
      </c>
      <c r="B282" s="320"/>
      <c r="C282" s="297" t="s">
        <v>545</v>
      </c>
      <c r="D282" s="297" t="s">
        <v>1565</v>
      </c>
      <c r="E282" s="297" t="s">
        <v>97</v>
      </c>
      <c r="F282" s="301"/>
      <c r="G282" s="321"/>
      <c r="H282" s="303"/>
      <c r="I282" s="298">
        <v>34000000</v>
      </c>
      <c r="J282" s="297" t="s">
        <v>114</v>
      </c>
      <c r="K282" s="297"/>
    </row>
    <row r="283" spans="1:11" s="313" customFormat="1">
      <c r="A283" s="612">
        <v>44326</v>
      </c>
      <c r="B283" s="320"/>
      <c r="C283" s="297" t="s">
        <v>270</v>
      </c>
      <c r="D283" s="297" t="s">
        <v>1566</v>
      </c>
      <c r="E283" s="297" t="s">
        <v>97</v>
      </c>
      <c r="F283" s="301"/>
      <c r="G283" s="321"/>
      <c r="H283" s="303"/>
      <c r="I283" s="298">
        <v>61000000</v>
      </c>
      <c r="J283" s="297" t="s">
        <v>114</v>
      </c>
      <c r="K283" s="297"/>
    </row>
    <row r="284" spans="1:11" s="313" customFormat="1">
      <c r="A284" s="612">
        <v>44326</v>
      </c>
      <c r="B284" s="320"/>
      <c r="C284" s="297" t="s">
        <v>221</v>
      </c>
      <c r="D284" s="297" t="s">
        <v>1567</v>
      </c>
      <c r="E284" s="297" t="s">
        <v>97</v>
      </c>
      <c r="F284" s="301"/>
      <c r="G284" s="321"/>
      <c r="H284" s="303"/>
      <c r="I284" s="298">
        <v>13597600</v>
      </c>
      <c r="J284" s="297" t="s">
        <v>114</v>
      </c>
      <c r="K284" s="297"/>
    </row>
    <row r="285" spans="1:11" s="313" customFormat="1">
      <c r="A285" s="612">
        <v>44336</v>
      </c>
      <c r="B285" s="320"/>
      <c r="C285" s="297" t="s">
        <v>270</v>
      </c>
      <c r="D285" s="297" t="s">
        <v>1568</v>
      </c>
      <c r="E285" s="297" t="s">
        <v>97</v>
      </c>
      <c r="F285" s="301"/>
      <c r="G285" s="321"/>
      <c r="H285" s="303"/>
      <c r="I285" s="298">
        <v>484800000</v>
      </c>
      <c r="J285" s="297" t="s">
        <v>114</v>
      </c>
      <c r="K285" s="297"/>
    </row>
    <row r="286" spans="1:11" s="313" customFormat="1">
      <c r="A286" s="612">
        <v>44336</v>
      </c>
      <c r="B286" s="320"/>
      <c r="C286" s="297" t="s">
        <v>700</v>
      </c>
      <c r="D286" s="297" t="s">
        <v>1569</v>
      </c>
      <c r="E286" s="297" t="s">
        <v>162</v>
      </c>
      <c r="F286" s="301"/>
      <c r="G286" s="321"/>
      <c r="H286" s="303"/>
      <c r="I286" s="298">
        <v>182872800</v>
      </c>
      <c r="J286" s="297" t="s">
        <v>114</v>
      </c>
      <c r="K286" s="297"/>
    </row>
    <row r="287" spans="1:11" s="313" customFormat="1">
      <c r="A287" s="612">
        <v>44344</v>
      </c>
      <c r="B287" s="320"/>
      <c r="C287" s="297" t="s">
        <v>1564</v>
      </c>
      <c r="D287" s="297" t="s">
        <v>1570</v>
      </c>
      <c r="E287" s="297" t="s">
        <v>97</v>
      </c>
      <c r="F287" s="301"/>
      <c r="G287" s="321"/>
      <c r="H287" s="303"/>
      <c r="I287" s="298">
        <v>23000000</v>
      </c>
      <c r="J287" s="297" t="s">
        <v>114</v>
      </c>
      <c r="K287" s="297"/>
    </row>
    <row r="288" spans="1:11" s="299" customFormat="1">
      <c r="A288" s="612">
        <v>44344</v>
      </c>
      <c r="B288" s="320"/>
      <c r="C288" s="297" t="s">
        <v>1405</v>
      </c>
      <c r="D288" s="297" t="s">
        <v>1571</v>
      </c>
      <c r="E288" s="297" t="s">
        <v>162</v>
      </c>
      <c r="F288" s="301"/>
      <c r="G288" s="321"/>
      <c r="H288" s="303"/>
      <c r="I288" s="298">
        <v>1852000000</v>
      </c>
      <c r="J288" s="297" t="s">
        <v>114</v>
      </c>
      <c r="K288" s="297"/>
    </row>
    <row r="289" spans="1:11" s="299" customFormat="1">
      <c r="A289" s="612">
        <v>44344</v>
      </c>
      <c r="B289" s="320"/>
      <c r="C289" s="297" t="s">
        <v>270</v>
      </c>
      <c r="D289" s="297" t="s">
        <v>1572</v>
      </c>
      <c r="E289" s="297" t="s">
        <v>162</v>
      </c>
      <c r="F289" s="301"/>
      <c r="G289" s="321"/>
      <c r="H289" s="303"/>
      <c r="I289" s="298">
        <v>73000000</v>
      </c>
      <c r="J289" s="297" t="s">
        <v>114</v>
      </c>
      <c r="K289" s="297"/>
    </row>
  </sheetData>
  <autoFilter ref="A4:K289"/>
  <phoneticPr fontId="4" type="noConversion"/>
  <pageMargins left="0.7" right="0.7" top="0.75" bottom="0.75" header="0.3" footer="0.3"/>
  <pageSetup orientation="portrait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3"/>
  <sheetViews>
    <sheetView topLeftCell="A106" zoomScale="80" zoomScaleNormal="80" workbookViewId="0">
      <selection activeCell="C127" sqref="C126:C127"/>
    </sheetView>
  </sheetViews>
  <sheetFormatPr defaultColWidth="9.140625" defaultRowHeight="15"/>
  <cols>
    <col min="1" max="1" width="11.42578125" style="615" bestFit="1" customWidth="1"/>
    <col min="2" max="2" width="5.42578125" style="244" bestFit="1" customWidth="1"/>
    <col min="3" max="3" width="75.85546875" style="244" bestFit="1" customWidth="1"/>
    <col min="4" max="4" width="76" style="244" bestFit="1" customWidth="1"/>
    <col min="5" max="5" width="33.28515625" style="244" customWidth="1"/>
    <col min="6" max="6" width="28.7109375" style="244" customWidth="1"/>
    <col min="7" max="7" width="34.42578125" style="244" customWidth="1"/>
    <col min="8" max="8" width="22.5703125" style="244" customWidth="1"/>
    <col min="9" max="9" width="28.7109375" style="244" customWidth="1"/>
    <col min="10" max="10" width="14.140625" style="244" customWidth="1"/>
    <col min="11" max="11" width="12.5703125" style="244" customWidth="1"/>
    <col min="12" max="12" width="12.28515625" style="244" bestFit="1" customWidth="1"/>
    <col min="13" max="16384" width="9.140625" style="244"/>
  </cols>
  <sheetData>
    <row r="1" spans="1:11" s="299" customFormat="1">
      <c r="A1" s="313"/>
    </row>
    <row r="2" spans="1:11" s="299" customFormat="1">
      <c r="F2" s="299">
        <v>1583931.9699999997</v>
      </c>
      <c r="I2" s="299">
        <v>22880.0897005322</v>
      </c>
      <c r="K2" s="299">
        <v>22898.315316349886</v>
      </c>
    </row>
    <row r="3" spans="1:11" s="299" customFormat="1" ht="38.25">
      <c r="A3" s="399" t="s">
        <v>198</v>
      </c>
      <c r="B3" s="400" t="s">
        <v>427</v>
      </c>
      <c r="C3" s="401" t="s">
        <v>129</v>
      </c>
      <c r="D3" s="401" t="s">
        <v>109</v>
      </c>
      <c r="E3" s="401" t="s">
        <v>126</v>
      </c>
      <c r="F3" s="402" t="s">
        <v>110</v>
      </c>
      <c r="G3" s="402" t="s">
        <v>111</v>
      </c>
      <c r="H3" s="401" t="s">
        <v>112</v>
      </c>
      <c r="I3" s="403" t="s">
        <v>113</v>
      </c>
      <c r="J3" s="402" t="s">
        <v>429</v>
      </c>
      <c r="K3" s="402" t="s">
        <v>428</v>
      </c>
    </row>
    <row r="4" spans="1:11" s="299" customFormat="1">
      <c r="A4" s="404"/>
      <c r="B4" s="404"/>
      <c r="C4" s="405"/>
      <c r="D4" s="405"/>
      <c r="E4" s="405"/>
      <c r="F4" s="461">
        <f>+SUBTOTAL(9,F5:F59765)</f>
        <v>17772679.390000004</v>
      </c>
      <c r="G4" s="462">
        <f>+SUBTOTAL(9,G184:G59765)</f>
        <v>0</v>
      </c>
      <c r="H4" s="462">
        <f>+SUBTOTAL(9,H184:H59765)</f>
        <v>10600481.810000001</v>
      </c>
      <c r="I4" s="406">
        <f>+SUBTOTAL(9,I184:I59765)</f>
        <v>249244600099</v>
      </c>
      <c r="J4" s="406"/>
      <c r="K4" s="406"/>
    </row>
    <row r="5" spans="1:11" s="313" customFormat="1">
      <c r="A5" s="612">
        <v>44357</v>
      </c>
      <c r="B5" s="320"/>
      <c r="C5" s="297" t="s">
        <v>1588</v>
      </c>
      <c r="D5" s="297" t="s">
        <v>1131</v>
      </c>
      <c r="E5" s="463" t="s">
        <v>81</v>
      </c>
      <c r="F5" s="301">
        <v>1583869.97</v>
      </c>
      <c r="G5" s="321">
        <f t="shared" ref="G5:G17" si="0">+ROUND(F5*$I$2,0)</f>
        <v>36239086988</v>
      </c>
      <c r="H5" s="303"/>
      <c r="I5" s="303"/>
      <c r="J5" s="297" t="s">
        <v>115</v>
      </c>
      <c r="K5" s="297"/>
    </row>
    <row r="6" spans="1:11" s="313" customFormat="1">
      <c r="A6" s="612">
        <v>44358</v>
      </c>
      <c r="B6" s="320"/>
      <c r="C6" s="297" t="s">
        <v>502</v>
      </c>
      <c r="D6" s="297" t="s">
        <v>1589</v>
      </c>
      <c r="E6" s="463" t="s">
        <v>117</v>
      </c>
      <c r="F6" s="301">
        <v>101141.73</v>
      </c>
      <c r="G6" s="321">
        <f t="shared" si="0"/>
        <v>2314131855</v>
      </c>
      <c r="H6" s="303"/>
      <c r="I6" s="303"/>
      <c r="J6" s="297" t="s">
        <v>115</v>
      </c>
      <c r="K6" s="297"/>
    </row>
    <row r="7" spans="1:11" s="313" customFormat="1">
      <c r="A7" s="612">
        <v>44351</v>
      </c>
      <c r="B7" s="320"/>
      <c r="C7" s="297" t="s">
        <v>128</v>
      </c>
      <c r="D7" s="297" t="s">
        <v>1589</v>
      </c>
      <c r="E7" s="463" t="s">
        <v>117</v>
      </c>
      <c r="F7" s="301">
        <v>1459751</v>
      </c>
      <c r="G7" s="321">
        <f t="shared" si="0"/>
        <v>33399233820</v>
      </c>
      <c r="H7" s="303"/>
      <c r="I7" s="303"/>
      <c r="J7" s="297" t="s">
        <v>115</v>
      </c>
      <c r="K7" s="297"/>
    </row>
    <row r="8" spans="1:11" s="313" customFormat="1">
      <c r="A8" s="612">
        <v>44351</v>
      </c>
      <c r="B8" s="320"/>
      <c r="C8" s="297" t="s">
        <v>127</v>
      </c>
      <c r="D8" s="297" t="s">
        <v>1589</v>
      </c>
      <c r="E8" s="463" t="s">
        <v>117</v>
      </c>
      <c r="F8" s="301">
        <v>2789784.2</v>
      </c>
      <c r="G8" s="321">
        <f t="shared" si="0"/>
        <v>63830512741</v>
      </c>
      <c r="H8" s="303"/>
      <c r="I8" s="303"/>
      <c r="J8" s="297" t="s">
        <v>115</v>
      </c>
      <c r="K8" s="297"/>
    </row>
    <row r="9" spans="1:11" s="313" customFormat="1">
      <c r="A9" s="612">
        <v>44365</v>
      </c>
      <c r="B9" s="320"/>
      <c r="C9" s="297" t="s">
        <v>128</v>
      </c>
      <c r="D9" s="297" t="s">
        <v>1589</v>
      </c>
      <c r="E9" s="463" t="s">
        <v>117</v>
      </c>
      <c r="F9" s="301">
        <v>1307400.3999999999</v>
      </c>
      <c r="G9" s="321">
        <f t="shared" si="0"/>
        <v>29913438427</v>
      </c>
      <c r="H9" s="303"/>
      <c r="I9" s="303"/>
      <c r="J9" s="297" t="s">
        <v>115</v>
      </c>
      <c r="K9" s="297"/>
    </row>
    <row r="10" spans="1:11" s="313" customFormat="1">
      <c r="A10" s="612">
        <v>44365</v>
      </c>
      <c r="B10" s="320"/>
      <c r="C10" s="297" t="s">
        <v>127</v>
      </c>
      <c r="D10" s="297" t="s">
        <v>1589</v>
      </c>
      <c r="E10" s="463" t="s">
        <v>117</v>
      </c>
      <c r="F10" s="301">
        <v>2999939</v>
      </c>
      <c r="G10" s="321">
        <f t="shared" si="0"/>
        <v>68638873416</v>
      </c>
      <c r="H10" s="303"/>
      <c r="I10" s="303"/>
      <c r="J10" s="297" t="s">
        <v>115</v>
      </c>
      <c r="K10" s="297"/>
    </row>
    <row r="11" spans="1:11" s="313" customFormat="1">
      <c r="A11" s="612">
        <v>44377</v>
      </c>
      <c r="B11" s="320"/>
      <c r="C11" s="297" t="s">
        <v>503</v>
      </c>
      <c r="D11" s="297" t="s">
        <v>1589</v>
      </c>
      <c r="E11" s="463" t="s">
        <v>117</v>
      </c>
      <c r="F11" s="301">
        <v>249258.53</v>
      </c>
      <c r="G11" s="321">
        <f t="shared" si="0"/>
        <v>5703057525</v>
      </c>
      <c r="H11" s="303"/>
      <c r="I11" s="303"/>
      <c r="J11" s="297" t="s">
        <v>115</v>
      </c>
      <c r="K11" s="297"/>
    </row>
    <row r="12" spans="1:11" s="313" customFormat="1">
      <c r="A12" s="612">
        <v>44368</v>
      </c>
      <c r="B12" s="320"/>
      <c r="C12" s="297" t="s">
        <v>667</v>
      </c>
      <c r="D12" s="297" t="s">
        <v>1589</v>
      </c>
      <c r="E12" s="463" t="s">
        <v>117</v>
      </c>
      <c r="F12" s="301">
        <v>963401.73</v>
      </c>
      <c r="G12" s="321">
        <f t="shared" si="0"/>
        <v>22042718000</v>
      </c>
      <c r="H12" s="303"/>
      <c r="I12" s="303"/>
      <c r="J12" s="297" t="s">
        <v>115</v>
      </c>
      <c r="K12" s="297"/>
    </row>
    <row r="13" spans="1:11" s="313" customFormat="1">
      <c r="A13" s="612">
        <v>44365</v>
      </c>
      <c r="B13" s="320"/>
      <c r="C13" s="297" t="s">
        <v>639</v>
      </c>
      <c r="D13" s="297" t="s">
        <v>1589</v>
      </c>
      <c r="E13" s="463" t="s">
        <v>117</v>
      </c>
      <c r="F13" s="301">
        <v>325991.73</v>
      </c>
      <c r="G13" s="321">
        <f t="shared" si="0"/>
        <v>7458720024</v>
      </c>
      <c r="H13" s="303"/>
      <c r="I13" s="303"/>
      <c r="J13" s="297" t="s">
        <v>115</v>
      </c>
      <c r="K13" s="297"/>
    </row>
    <row r="14" spans="1:11" s="313" customFormat="1">
      <c r="A14" s="612">
        <v>44365</v>
      </c>
      <c r="B14" s="320"/>
      <c r="C14" s="297" t="s">
        <v>933</v>
      </c>
      <c r="D14" s="297" t="s">
        <v>1589</v>
      </c>
      <c r="E14" s="463" t="s">
        <v>117</v>
      </c>
      <c r="F14" s="301">
        <v>208061.73</v>
      </c>
      <c r="G14" s="321">
        <f t="shared" si="0"/>
        <v>4760471046</v>
      </c>
      <c r="H14" s="303"/>
      <c r="I14" s="303"/>
      <c r="J14" s="297" t="s">
        <v>115</v>
      </c>
      <c r="K14" s="297"/>
    </row>
    <row r="15" spans="1:11" s="313" customFormat="1">
      <c r="A15" s="612">
        <v>44368</v>
      </c>
      <c r="B15" s="320"/>
      <c r="C15" s="297" t="s">
        <v>686</v>
      </c>
      <c r="D15" s="297" t="s">
        <v>1589</v>
      </c>
      <c r="E15" s="463" t="s">
        <v>117</v>
      </c>
      <c r="F15" s="301">
        <v>155947.73000000001</v>
      </c>
      <c r="G15" s="321">
        <f t="shared" si="0"/>
        <v>3568098051</v>
      </c>
      <c r="H15" s="303"/>
      <c r="I15" s="303"/>
      <c r="J15" s="297" t="s">
        <v>115</v>
      </c>
      <c r="K15" s="297"/>
    </row>
    <row r="16" spans="1:11" s="313" customFormat="1">
      <c r="A16" s="612">
        <v>44368</v>
      </c>
      <c r="B16" s="320"/>
      <c r="C16" s="297" t="s">
        <v>703</v>
      </c>
      <c r="D16" s="297" t="s">
        <v>1589</v>
      </c>
      <c r="E16" s="463" t="s">
        <v>117</v>
      </c>
      <c r="F16" s="301">
        <v>83795.73</v>
      </c>
      <c r="G16" s="321">
        <f t="shared" si="0"/>
        <v>1917253819</v>
      </c>
      <c r="H16" s="303"/>
      <c r="I16" s="303"/>
      <c r="J16" s="297" t="s">
        <v>115</v>
      </c>
      <c r="K16" s="297"/>
    </row>
    <row r="17" spans="1:11" s="313" customFormat="1">
      <c r="A17" s="612">
        <v>44351</v>
      </c>
      <c r="B17" s="320"/>
      <c r="C17" s="297" t="s">
        <v>494</v>
      </c>
      <c r="D17" s="297" t="s">
        <v>1412</v>
      </c>
      <c r="E17" s="463" t="s">
        <v>117</v>
      </c>
      <c r="F17" s="301">
        <v>421527.13</v>
      </c>
      <c r="G17" s="321">
        <f t="shared" si="0"/>
        <v>9644578546</v>
      </c>
      <c r="H17" s="303"/>
      <c r="I17" s="303"/>
      <c r="J17" s="297" t="s">
        <v>115</v>
      </c>
      <c r="K17" s="297"/>
    </row>
    <row r="18" spans="1:11" s="313" customFormat="1">
      <c r="A18" s="612">
        <v>44348</v>
      </c>
      <c r="B18" s="320"/>
      <c r="C18" s="297" t="s">
        <v>432</v>
      </c>
      <c r="D18" s="297" t="s">
        <v>1413</v>
      </c>
      <c r="E18" s="463" t="s">
        <v>17</v>
      </c>
      <c r="F18" s="301"/>
      <c r="G18" s="321">
        <v>14868</v>
      </c>
      <c r="H18" s="303"/>
      <c r="I18" s="303"/>
      <c r="J18" s="297" t="s">
        <v>114</v>
      </c>
      <c r="K18" s="297"/>
    </row>
    <row r="19" spans="1:11" s="313" customFormat="1">
      <c r="A19" s="612">
        <v>44366</v>
      </c>
      <c r="B19" s="320"/>
      <c r="C19" s="297" t="s">
        <v>430</v>
      </c>
      <c r="D19" s="297" t="s">
        <v>1594</v>
      </c>
      <c r="E19" s="463" t="s">
        <v>17</v>
      </c>
      <c r="F19" s="301"/>
      <c r="G19" s="321">
        <v>227512</v>
      </c>
      <c r="H19" s="303"/>
      <c r="I19" s="303"/>
      <c r="J19" s="297" t="s">
        <v>114</v>
      </c>
      <c r="K19" s="297"/>
    </row>
    <row r="20" spans="1:11" s="313" customFormat="1">
      <c r="A20" s="612">
        <v>44366</v>
      </c>
      <c r="B20" s="320"/>
      <c r="C20" s="297" t="s">
        <v>131</v>
      </c>
      <c r="D20" s="297" t="s">
        <v>1594</v>
      </c>
      <c r="E20" s="463" t="s">
        <v>17</v>
      </c>
      <c r="F20" s="301"/>
      <c r="G20" s="321">
        <v>268575</v>
      </c>
      <c r="H20" s="303"/>
      <c r="I20" s="303"/>
      <c r="J20" s="297" t="s">
        <v>114</v>
      </c>
      <c r="K20" s="297"/>
    </row>
    <row r="21" spans="1:11" s="313" customFormat="1">
      <c r="A21" s="612">
        <v>44372</v>
      </c>
      <c r="B21" s="320"/>
      <c r="C21" s="297" t="s">
        <v>431</v>
      </c>
      <c r="D21" s="297" t="s">
        <v>1594</v>
      </c>
      <c r="E21" s="463" t="s">
        <v>17</v>
      </c>
      <c r="F21" s="301"/>
      <c r="G21" s="321">
        <v>4394</v>
      </c>
      <c r="H21" s="303"/>
      <c r="I21" s="303"/>
      <c r="J21" s="297" t="s">
        <v>114</v>
      </c>
      <c r="K21" s="297"/>
    </row>
    <row r="22" spans="1:11" s="313" customFormat="1">
      <c r="A22" s="612">
        <v>44376</v>
      </c>
      <c r="B22" s="320"/>
      <c r="C22" s="297" t="s">
        <v>256</v>
      </c>
      <c r="D22" s="297" t="s">
        <v>1594</v>
      </c>
      <c r="E22" s="463" t="s">
        <v>17</v>
      </c>
      <c r="F22" s="301"/>
      <c r="G22" s="321">
        <v>2700</v>
      </c>
      <c r="H22" s="303"/>
      <c r="I22" s="303"/>
      <c r="J22" s="297" t="s">
        <v>114</v>
      </c>
      <c r="K22" s="297"/>
    </row>
    <row r="23" spans="1:11" s="313" customFormat="1">
      <c r="A23" s="612">
        <v>44348</v>
      </c>
      <c r="B23" s="320"/>
      <c r="C23" s="297" t="s">
        <v>181</v>
      </c>
      <c r="D23" s="297" t="s">
        <v>1595</v>
      </c>
      <c r="E23" s="463" t="s">
        <v>18</v>
      </c>
      <c r="F23" s="301"/>
      <c r="G23" s="321">
        <v>1276000</v>
      </c>
      <c r="H23" s="303"/>
      <c r="I23" s="303"/>
      <c r="J23" s="297" t="s">
        <v>114</v>
      </c>
      <c r="K23" s="297"/>
    </row>
    <row r="24" spans="1:11" s="313" customFormat="1">
      <c r="A24" s="612">
        <v>44349</v>
      </c>
      <c r="B24" s="320"/>
      <c r="C24" s="297" t="s">
        <v>1586</v>
      </c>
      <c r="D24" s="297" t="s">
        <v>1595</v>
      </c>
      <c r="E24" s="463" t="s">
        <v>18</v>
      </c>
      <c r="F24" s="301"/>
      <c r="G24" s="321">
        <v>2782000</v>
      </c>
      <c r="H24" s="303"/>
      <c r="I24" s="303"/>
      <c r="J24" s="297" t="s">
        <v>114</v>
      </c>
      <c r="K24" s="297"/>
    </row>
    <row r="25" spans="1:11" s="313" customFormat="1">
      <c r="A25" s="612">
        <v>44369</v>
      </c>
      <c r="B25" s="320"/>
      <c r="C25" s="297" t="s">
        <v>1590</v>
      </c>
      <c r="D25" s="297" t="s">
        <v>1596</v>
      </c>
      <c r="E25" s="463" t="s">
        <v>18</v>
      </c>
      <c r="F25" s="301"/>
      <c r="G25" s="321">
        <v>38574</v>
      </c>
      <c r="H25" s="303"/>
      <c r="I25" s="303"/>
      <c r="J25" s="297" t="s">
        <v>114</v>
      </c>
      <c r="K25" s="297"/>
    </row>
    <row r="26" spans="1:11" s="313" customFormat="1">
      <c r="A26" s="612">
        <v>44369</v>
      </c>
      <c r="B26" s="320"/>
      <c r="C26" s="297" t="s">
        <v>1591</v>
      </c>
      <c r="D26" s="297" t="s">
        <v>1136</v>
      </c>
      <c r="E26" s="463" t="s">
        <v>18</v>
      </c>
      <c r="F26" s="301"/>
      <c r="G26" s="321">
        <v>103306</v>
      </c>
      <c r="H26" s="303"/>
      <c r="I26" s="303"/>
      <c r="J26" s="297" t="s">
        <v>114</v>
      </c>
      <c r="K26" s="297"/>
    </row>
    <row r="27" spans="1:11" s="313" customFormat="1">
      <c r="A27" s="612">
        <v>44371</v>
      </c>
      <c r="B27" s="320"/>
      <c r="C27" s="297" t="s">
        <v>1592</v>
      </c>
      <c r="D27" s="297" t="s">
        <v>1597</v>
      </c>
      <c r="E27" s="463" t="s">
        <v>18</v>
      </c>
      <c r="F27" s="301"/>
      <c r="G27" s="321">
        <v>98800000</v>
      </c>
      <c r="H27" s="303"/>
      <c r="I27" s="303"/>
      <c r="J27" s="297" t="s">
        <v>114</v>
      </c>
      <c r="K27" s="297"/>
    </row>
    <row r="28" spans="1:11" s="313" customFormat="1">
      <c r="A28" s="612">
        <v>44357</v>
      </c>
      <c r="B28" s="320"/>
      <c r="C28" s="297" t="s">
        <v>260</v>
      </c>
      <c r="D28" s="297" t="s">
        <v>1598</v>
      </c>
      <c r="E28" s="463" t="s">
        <v>18</v>
      </c>
      <c r="F28" s="301"/>
      <c r="G28" s="321">
        <v>60645400</v>
      </c>
      <c r="H28" s="303"/>
      <c r="I28" s="303"/>
      <c r="J28" s="297" t="s">
        <v>114</v>
      </c>
      <c r="K28" s="297"/>
    </row>
    <row r="29" spans="1:11" s="313" customFormat="1">
      <c r="A29" s="612">
        <v>44361</v>
      </c>
      <c r="B29" s="320"/>
      <c r="C29" s="297" t="s">
        <v>1593</v>
      </c>
      <c r="D29" s="297" t="s">
        <v>1599</v>
      </c>
      <c r="E29" s="463" t="s">
        <v>18</v>
      </c>
      <c r="F29" s="301"/>
      <c r="G29" s="321">
        <v>9060000</v>
      </c>
      <c r="H29" s="303"/>
      <c r="I29" s="303"/>
      <c r="J29" s="297" t="s">
        <v>114</v>
      </c>
      <c r="K29" s="297"/>
    </row>
    <row r="30" spans="1:11" s="313" customFormat="1">
      <c r="A30" s="612">
        <v>44369</v>
      </c>
      <c r="B30" s="320"/>
      <c r="C30" s="297" t="s">
        <v>1078</v>
      </c>
      <c r="D30" s="297" t="s">
        <v>1288</v>
      </c>
      <c r="E30" s="463" t="s">
        <v>18</v>
      </c>
      <c r="F30" s="301"/>
      <c r="G30" s="321">
        <v>48072400</v>
      </c>
      <c r="H30" s="303"/>
      <c r="I30" s="303"/>
      <c r="J30" s="297" t="s">
        <v>114</v>
      </c>
      <c r="K30" s="297"/>
    </row>
    <row r="31" spans="1:11" s="313" customFormat="1">
      <c r="A31" s="612">
        <v>44362</v>
      </c>
      <c r="B31" s="320"/>
      <c r="C31" s="297" t="s">
        <v>1078</v>
      </c>
      <c r="D31" s="297" t="s">
        <v>1600</v>
      </c>
      <c r="E31" s="463" t="s">
        <v>18</v>
      </c>
      <c r="F31" s="301"/>
      <c r="G31" s="321">
        <v>23976300</v>
      </c>
      <c r="H31" s="303"/>
      <c r="I31" s="303"/>
      <c r="J31" s="297" t="s">
        <v>114</v>
      </c>
      <c r="K31" s="297"/>
    </row>
    <row r="32" spans="1:11" s="313" customFormat="1">
      <c r="A32" s="612">
        <v>44349</v>
      </c>
      <c r="B32" s="320"/>
      <c r="C32" s="297" t="s">
        <v>1001</v>
      </c>
      <c r="D32" s="297" t="s">
        <v>657</v>
      </c>
      <c r="E32" s="297" t="s">
        <v>161</v>
      </c>
      <c r="F32" s="301"/>
      <c r="G32" s="321">
        <v>11467500000</v>
      </c>
      <c r="H32" s="303"/>
      <c r="I32" s="303"/>
      <c r="J32" s="297" t="s">
        <v>114</v>
      </c>
      <c r="K32" s="297"/>
    </row>
    <row r="33" spans="1:11" s="313" customFormat="1">
      <c r="A33" s="612">
        <v>44350</v>
      </c>
      <c r="B33" s="320"/>
      <c r="C33" s="297" t="s">
        <v>267</v>
      </c>
      <c r="D33" s="297" t="s">
        <v>1002</v>
      </c>
      <c r="E33" s="297"/>
      <c r="F33" s="301">
        <v>2582237.89</v>
      </c>
      <c r="G33" s="321">
        <f t="shared" ref="G33:G34" si="1">+ROUND(F33*$I$2,0)</f>
        <v>59081834551</v>
      </c>
      <c r="H33" s="303"/>
      <c r="I33" s="303"/>
      <c r="J33" s="297" t="s">
        <v>115</v>
      </c>
      <c r="K33" s="297"/>
    </row>
    <row r="34" spans="1:11" s="313" customFormat="1">
      <c r="A34" s="612">
        <v>44365</v>
      </c>
      <c r="B34" s="320"/>
      <c r="C34" s="297" t="s">
        <v>267</v>
      </c>
      <c r="D34" s="297" t="s">
        <v>1002</v>
      </c>
      <c r="E34" s="297"/>
      <c r="F34" s="301">
        <v>2540570.89</v>
      </c>
      <c r="G34" s="321">
        <f t="shared" si="1"/>
        <v>58128489854</v>
      </c>
      <c r="H34" s="303"/>
      <c r="I34" s="303"/>
      <c r="J34" s="297" t="s">
        <v>115</v>
      </c>
      <c r="K34" s="297"/>
    </row>
    <row r="35" spans="1:11" s="313" customFormat="1">
      <c r="A35" s="612">
        <v>44363</v>
      </c>
      <c r="B35" s="320"/>
      <c r="C35" s="297" t="s">
        <v>267</v>
      </c>
      <c r="D35" s="297" t="s">
        <v>693</v>
      </c>
      <c r="E35" s="297" t="s">
        <v>161</v>
      </c>
      <c r="F35" s="301"/>
      <c r="G35" s="321">
        <v>14839500000</v>
      </c>
      <c r="H35" s="303"/>
      <c r="I35" s="303"/>
      <c r="J35" s="297" t="s">
        <v>114</v>
      </c>
      <c r="K35" s="297"/>
    </row>
    <row r="36" spans="1:11" s="313" customFormat="1">
      <c r="A36" s="612">
        <v>44357</v>
      </c>
      <c r="B36" s="320"/>
      <c r="C36" s="297" t="s">
        <v>219</v>
      </c>
      <c r="D36" s="297" t="s">
        <v>1601</v>
      </c>
      <c r="E36" s="463" t="s">
        <v>19</v>
      </c>
      <c r="F36" s="301"/>
      <c r="G36" s="321"/>
      <c r="H36" s="303"/>
      <c r="I36" s="624">
        <v>5632627451</v>
      </c>
      <c r="J36" s="625" t="s">
        <v>114</v>
      </c>
      <c r="K36" s="297"/>
    </row>
    <row r="37" spans="1:11" s="313" customFormat="1">
      <c r="A37" s="612">
        <v>44376</v>
      </c>
      <c r="B37" s="320"/>
      <c r="C37" s="297" t="s">
        <v>219</v>
      </c>
      <c r="D37" s="297" t="s">
        <v>1602</v>
      </c>
      <c r="E37" s="463" t="s">
        <v>19</v>
      </c>
      <c r="F37" s="301"/>
      <c r="G37" s="321"/>
      <c r="H37" s="303"/>
      <c r="I37" s="624">
        <v>7066383</v>
      </c>
      <c r="J37" s="625" t="s">
        <v>114</v>
      </c>
      <c r="K37" s="297"/>
    </row>
    <row r="38" spans="1:11" s="313" customFormat="1">
      <c r="A38" s="612">
        <v>44357</v>
      </c>
      <c r="B38" s="320"/>
      <c r="C38" s="297" t="s">
        <v>219</v>
      </c>
      <c r="D38" s="297" t="s">
        <v>1603</v>
      </c>
      <c r="E38" s="463" t="s">
        <v>19</v>
      </c>
      <c r="F38" s="301"/>
      <c r="G38" s="321"/>
      <c r="H38" s="303"/>
      <c r="I38" s="624">
        <v>116069421</v>
      </c>
      <c r="J38" s="625" t="s">
        <v>114</v>
      </c>
      <c r="K38" s="297"/>
    </row>
    <row r="39" spans="1:11" s="313" customFormat="1">
      <c r="A39" s="612">
        <v>44357</v>
      </c>
      <c r="B39" s="320"/>
      <c r="C39" s="297" t="s">
        <v>219</v>
      </c>
      <c r="D39" s="297" t="s">
        <v>1604</v>
      </c>
      <c r="E39" s="463" t="s">
        <v>19</v>
      </c>
      <c r="F39" s="301"/>
      <c r="G39" s="321"/>
      <c r="H39" s="303"/>
      <c r="I39" s="624">
        <v>86026421</v>
      </c>
      <c r="J39" s="625" t="s">
        <v>114</v>
      </c>
      <c r="K39" s="297"/>
    </row>
    <row r="40" spans="1:11" s="313" customFormat="1">
      <c r="A40" s="612">
        <v>44357</v>
      </c>
      <c r="B40" s="320"/>
      <c r="C40" s="297" t="s">
        <v>219</v>
      </c>
      <c r="D40" s="297" t="s">
        <v>1604</v>
      </c>
      <c r="E40" s="463" t="s">
        <v>19</v>
      </c>
      <c r="F40" s="301"/>
      <c r="G40" s="321"/>
      <c r="H40" s="624">
        <v>15578</v>
      </c>
      <c r="I40" s="298">
        <f t="shared" ref="I40:I41" si="2">+ROUND(H40*$K$2,0)</f>
        <v>356709956</v>
      </c>
      <c r="J40" s="625" t="s">
        <v>115</v>
      </c>
      <c r="K40" s="297"/>
    </row>
    <row r="41" spans="1:11" s="313" customFormat="1">
      <c r="A41" s="612">
        <v>44365</v>
      </c>
      <c r="B41" s="320"/>
      <c r="C41" s="297" t="s">
        <v>219</v>
      </c>
      <c r="D41" s="297" t="s">
        <v>1605</v>
      </c>
      <c r="E41" s="463" t="s">
        <v>19</v>
      </c>
      <c r="F41" s="301"/>
      <c r="G41" s="321"/>
      <c r="H41" s="624">
        <v>21269</v>
      </c>
      <c r="I41" s="298">
        <f t="shared" si="2"/>
        <v>487024268</v>
      </c>
      <c r="J41" s="625" t="s">
        <v>115</v>
      </c>
      <c r="K41" s="297"/>
    </row>
    <row r="42" spans="1:11" s="313" customFormat="1">
      <c r="A42" s="612">
        <v>44365</v>
      </c>
      <c r="B42" s="320"/>
      <c r="C42" s="297" t="s">
        <v>219</v>
      </c>
      <c r="D42" s="297" t="s">
        <v>1605</v>
      </c>
      <c r="E42" s="463" t="s">
        <v>19</v>
      </c>
      <c r="F42" s="301"/>
      <c r="G42" s="321"/>
      <c r="H42" s="303"/>
      <c r="I42" s="624">
        <v>621329625</v>
      </c>
      <c r="J42" s="625" t="s">
        <v>114</v>
      </c>
      <c r="K42" s="297"/>
    </row>
    <row r="43" spans="1:11" s="313" customFormat="1">
      <c r="A43" s="612">
        <v>44357</v>
      </c>
      <c r="B43" s="320"/>
      <c r="C43" s="297" t="s">
        <v>219</v>
      </c>
      <c r="D43" s="297" t="s">
        <v>1606</v>
      </c>
      <c r="E43" s="463" t="s">
        <v>19</v>
      </c>
      <c r="F43" s="301"/>
      <c r="G43" s="321"/>
      <c r="H43" s="303"/>
      <c r="I43" s="624">
        <v>65249162</v>
      </c>
      <c r="J43" s="625" t="s">
        <v>114</v>
      </c>
      <c r="K43" s="297"/>
    </row>
    <row r="44" spans="1:11" s="313" customFormat="1">
      <c r="A44" s="612">
        <v>44376</v>
      </c>
      <c r="B44" s="320"/>
      <c r="C44" s="297" t="s">
        <v>219</v>
      </c>
      <c r="D44" s="297" t="s">
        <v>1607</v>
      </c>
      <c r="E44" s="463" t="s">
        <v>19</v>
      </c>
      <c r="F44" s="301"/>
      <c r="G44" s="321"/>
      <c r="H44" s="303"/>
      <c r="I44" s="624">
        <v>19003030</v>
      </c>
      <c r="J44" s="625" t="s">
        <v>114</v>
      </c>
      <c r="K44" s="297"/>
    </row>
    <row r="45" spans="1:11" s="313" customFormat="1">
      <c r="A45" s="612">
        <v>44362</v>
      </c>
      <c r="B45" s="320"/>
      <c r="C45" s="297" t="s">
        <v>131</v>
      </c>
      <c r="D45" s="297" t="s">
        <v>1424</v>
      </c>
      <c r="E45" s="297" t="s">
        <v>20</v>
      </c>
      <c r="F45" s="301"/>
      <c r="G45" s="321"/>
      <c r="H45" s="303"/>
      <c r="I45" s="303">
        <v>19358500</v>
      </c>
      <c r="J45" s="297" t="s">
        <v>114</v>
      </c>
      <c r="K45" s="297"/>
    </row>
    <row r="46" spans="1:11" s="313" customFormat="1">
      <c r="A46" s="612">
        <v>44362</v>
      </c>
      <c r="B46" s="320"/>
      <c r="C46" s="297" t="s">
        <v>131</v>
      </c>
      <c r="D46" s="297" t="s">
        <v>1608</v>
      </c>
      <c r="E46" s="297" t="s">
        <v>20</v>
      </c>
      <c r="F46" s="301"/>
      <c r="G46" s="321"/>
      <c r="H46" s="303"/>
      <c r="I46" s="303">
        <v>2782000</v>
      </c>
      <c r="J46" s="297" t="s">
        <v>114</v>
      </c>
      <c r="K46" s="297"/>
    </row>
    <row r="47" spans="1:11" s="313" customFormat="1">
      <c r="A47" s="612">
        <v>44362</v>
      </c>
      <c r="B47" s="320"/>
      <c r="C47" s="297" t="s">
        <v>131</v>
      </c>
      <c r="D47" s="297" t="s">
        <v>1260</v>
      </c>
      <c r="E47" s="297" t="s">
        <v>20</v>
      </c>
      <c r="F47" s="301"/>
      <c r="G47" s="321"/>
      <c r="H47" s="303"/>
      <c r="I47" s="303">
        <v>2772000</v>
      </c>
      <c r="J47" s="297" t="s">
        <v>114</v>
      </c>
      <c r="K47" s="297"/>
    </row>
    <row r="48" spans="1:11" s="313" customFormat="1">
      <c r="A48" s="612">
        <v>44362</v>
      </c>
      <c r="B48" s="320"/>
      <c r="C48" s="297" t="s">
        <v>131</v>
      </c>
      <c r="D48" s="297" t="s">
        <v>645</v>
      </c>
      <c r="E48" s="297" t="s">
        <v>20</v>
      </c>
      <c r="F48" s="301"/>
      <c r="G48" s="321"/>
      <c r="H48" s="303"/>
      <c r="I48" s="303">
        <v>5852000</v>
      </c>
      <c r="J48" s="297" t="s">
        <v>114</v>
      </c>
      <c r="K48" s="297"/>
    </row>
    <row r="49" spans="1:11" s="313" customFormat="1">
      <c r="A49" s="612">
        <v>44372</v>
      </c>
      <c r="B49" s="320"/>
      <c r="C49" s="297" t="s">
        <v>1480</v>
      </c>
      <c r="D49" s="297" t="s">
        <v>1609</v>
      </c>
      <c r="E49" s="297" t="s">
        <v>20</v>
      </c>
      <c r="F49" s="301"/>
      <c r="G49" s="321"/>
      <c r="H49" s="303"/>
      <c r="I49" s="303">
        <v>14280000</v>
      </c>
      <c r="J49" s="297" t="s">
        <v>114</v>
      </c>
      <c r="K49" s="297"/>
    </row>
    <row r="50" spans="1:11" s="313" customFormat="1">
      <c r="A50" s="612">
        <v>44349</v>
      </c>
      <c r="B50" s="320"/>
      <c r="C50" s="297" t="s">
        <v>131</v>
      </c>
      <c r="D50" s="297" t="s">
        <v>631</v>
      </c>
      <c r="E50" s="297" t="s">
        <v>20</v>
      </c>
      <c r="F50" s="301"/>
      <c r="G50" s="321"/>
      <c r="H50" s="303"/>
      <c r="I50" s="303">
        <v>79051000</v>
      </c>
      <c r="J50" s="297" t="s">
        <v>114</v>
      </c>
      <c r="K50" s="297"/>
    </row>
    <row r="51" spans="1:11" s="313" customFormat="1">
      <c r="A51" s="612">
        <v>44349</v>
      </c>
      <c r="B51" s="320"/>
      <c r="C51" s="297" t="s">
        <v>131</v>
      </c>
      <c r="D51" s="297" t="s">
        <v>632</v>
      </c>
      <c r="E51" s="297" t="s">
        <v>20</v>
      </c>
      <c r="F51" s="301"/>
      <c r="G51" s="321"/>
      <c r="H51" s="303"/>
      <c r="I51" s="303">
        <v>30171000</v>
      </c>
      <c r="J51" s="297" t="s">
        <v>114</v>
      </c>
      <c r="K51" s="297"/>
    </row>
    <row r="52" spans="1:11" s="313" customFormat="1">
      <c r="A52" s="612">
        <v>44376</v>
      </c>
      <c r="B52" s="320"/>
      <c r="C52" s="297" t="s">
        <v>133</v>
      </c>
      <c r="D52" s="297" t="s">
        <v>1610</v>
      </c>
      <c r="E52" s="297" t="s">
        <v>116</v>
      </c>
      <c r="F52" s="301"/>
      <c r="G52" s="321"/>
      <c r="H52" s="303"/>
      <c r="I52" s="303">
        <v>2248151863</v>
      </c>
      <c r="J52" s="297" t="s">
        <v>114</v>
      </c>
      <c r="K52" s="297"/>
    </row>
    <row r="53" spans="1:11" s="313" customFormat="1">
      <c r="A53" s="612">
        <v>44376</v>
      </c>
      <c r="B53" s="320"/>
      <c r="C53" s="297" t="s">
        <v>132</v>
      </c>
      <c r="D53" s="297" t="s">
        <v>1611</v>
      </c>
      <c r="E53" s="297" t="s">
        <v>116</v>
      </c>
      <c r="F53" s="301"/>
      <c r="G53" s="321"/>
      <c r="H53" s="303"/>
      <c r="I53" s="303">
        <v>8089688</v>
      </c>
      <c r="J53" s="297" t="s">
        <v>114</v>
      </c>
      <c r="K53" s="297"/>
    </row>
    <row r="54" spans="1:11" s="313" customFormat="1">
      <c r="A54" s="612">
        <v>44376</v>
      </c>
      <c r="B54" s="320"/>
      <c r="C54" s="297" t="s">
        <v>658</v>
      </c>
      <c r="D54" s="297" t="s">
        <v>1611</v>
      </c>
      <c r="E54" s="297" t="s">
        <v>116</v>
      </c>
      <c r="F54" s="301"/>
      <c r="G54" s="321"/>
      <c r="H54" s="303"/>
      <c r="I54" s="303">
        <v>8195436</v>
      </c>
      <c r="J54" s="297" t="s">
        <v>114</v>
      </c>
      <c r="K54" s="297"/>
    </row>
    <row r="55" spans="1:11" s="313" customFormat="1">
      <c r="A55" s="612">
        <v>44376</v>
      </c>
      <c r="B55" s="320"/>
      <c r="C55" s="297" t="s">
        <v>531</v>
      </c>
      <c r="D55" s="297" t="s">
        <v>1611</v>
      </c>
      <c r="E55" s="297" t="s">
        <v>116</v>
      </c>
      <c r="F55" s="301"/>
      <c r="G55" s="321"/>
      <c r="H55" s="303"/>
      <c r="I55" s="303">
        <v>157349035</v>
      </c>
      <c r="J55" s="297" t="s">
        <v>114</v>
      </c>
      <c r="K55" s="297"/>
    </row>
    <row r="56" spans="1:11" s="313" customFormat="1">
      <c r="A56" s="612">
        <v>44376</v>
      </c>
      <c r="B56" s="320"/>
      <c r="C56" s="297" t="s">
        <v>222</v>
      </c>
      <c r="D56" s="297" t="s">
        <v>1611</v>
      </c>
      <c r="E56" s="297" t="s">
        <v>116</v>
      </c>
      <c r="F56" s="301"/>
      <c r="G56" s="321"/>
      <c r="H56" s="303"/>
      <c r="I56" s="303">
        <v>2429700</v>
      </c>
      <c r="J56" s="297" t="s">
        <v>114</v>
      </c>
      <c r="K56" s="297"/>
    </row>
    <row r="57" spans="1:11" s="313" customFormat="1">
      <c r="A57" s="612">
        <v>44365</v>
      </c>
      <c r="B57" s="320"/>
      <c r="C57" s="297" t="s">
        <v>201</v>
      </c>
      <c r="D57" s="297" t="s">
        <v>1611</v>
      </c>
      <c r="E57" s="297" t="s">
        <v>116</v>
      </c>
      <c r="F57" s="301"/>
      <c r="G57" s="321"/>
      <c r="H57" s="303"/>
      <c r="I57" s="303">
        <v>28895307</v>
      </c>
      <c r="J57" s="297" t="s">
        <v>114</v>
      </c>
      <c r="K57" s="297"/>
    </row>
    <row r="58" spans="1:11" s="313" customFormat="1">
      <c r="A58" s="612">
        <v>44365</v>
      </c>
      <c r="B58" s="320"/>
      <c r="C58" s="297" t="s">
        <v>688</v>
      </c>
      <c r="D58" s="297" t="s">
        <v>1611</v>
      </c>
      <c r="E58" s="297" t="s">
        <v>116</v>
      </c>
      <c r="F58" s="301"/>
      <c r="G58" s="321"/>
      <c r="H58" s="303"/>
      <c r="I58" s="303">
        <v>17247482</v>
      </c>
      <c r="J58" s="297" t="s">
        <v>114</v>
      </c>
      <c r="K58" s="297"/>
    </row>
    <row r="59" spans="1:11" s="313" customFormat="1">
      <c r="A59" s="612">
        <v>44372</v>
      </c>
      <c r="B59" s="320"/>
      <c r="C59" s="297" t="s">
        <v>392</v>
      </c>
      <c r="D59" s="297" t="s">
        <v>1616</v>
      </c>
      <c r="E59" s="297" t="s">
        <v>116</v>
      </c>
      <c r="F59" s="301"/>
      <c r="G59" s="321"/>
      <c r="H59" s="303"/>
      <c r="I59" s="303">
        <v>22000</v>
      </c>
      <c r="J59" s="297" t="s">
        <v>114</v>
      </c>
      <c r="K59" s="297"/>
    </row>
    <row r="60" spans="1:11" s="313" customFormat="1">
      <c r="A60" s="612">
        <v>44357</v>
      </c>
      <c r="B60" s="320"/>
      <c r="C60" s="297" t="s">
        <v>219</v>
      </c>
      <c r="D60" s="297" t="s">
        <v>1617</v>
      </c>
      <c r="E60" s="297" t="s">
        <v>116</v>
      </c>
      <c r="F60" s="301"/>
      <c r="G60" s="321"/>
      <c r="H60" s="303"/>
      <c r="I60" s="303">
        <v>3500000</v>
      </c>
      <c r="J60" s="297" t="s">
        <v>114</v>
      </c>
      <c r="K60" s="297"/>
    </row>
    <row r="61" spans="1:11" s="313" customFormat="1">
      <c r="A61" s="612">
        <v>44357</v>
      </c>
      <c r="B61" s="320"/>
      <c r="C61" s="297" t="s">
        <v>649</v>
      </c>
      <c r="D61" s="297" t="s">
        <v>1618</v>
      </c>
      <c r="E61" s="297" t="s">
        <v>116</v>
      </c>
      <c r="F61" s="301"/>
      <c r="G61" s="321"/>
      <c r="H61" s="303"/>
      <c r="I61" s="303">
        <v>1170000</v>
      </c>
      <c r="J61" s="297" t="s">
        <v>114</v>
      </c>
      <c r="K61" s="297"/>
    </row>
    <row r="62" spans="1:11" s="313" customFormat="1">
      <c r="A62" s="612">
        <v>44357</v>
      </c>
      <c r="B62" s="320"/>
      <c r="C62" s="297" t="s">
        <v>259</v>
      </c>
      <c r="D62" s="297" t="s">
        <v>1618</v>
      </c>
      <c r="E62" s="297" t="s">
        <v>116</v>
      </c>
      <c r="F62" s="301"/>
      <c r="G62" s="321"/>
      <c r="H62" s="303"/>
      <c r="I62" s="303">
        <v>40000</v>
      </c>
      <c r="J62" s="297" t="s">
        <v>114</v>
      </c>
      <c r="K62" s="297"/>
    </row>
    <row r="63" spans="1:11" s="313" customFormat="1">
      <c r="A63" s="612">
        <v>44357</v>
      </c>
      <c r="B63" s="320"/>
      <c r="C63" s="297" t="s">
        <v>258</v>
      </c>
      <c r="D63" s="297" t="s">
        <v>1618</v>
      </c>
      <c r="E63" s="297" t="s">
        <v>116</v>
      </c>
      <c r="F63" s="301"/>
      <c r="G63" s="321"/>
      <c r="H63" s="303"/>
      <c r="I63" s="303">
        <v>1070000</v>
      </c>
      <c r="J63" s="297" t="s">
        <v>114</v>
      </c>
      <c r="K63" s="297"/>
    </row>
    <row r="64" spans="1:11" s="313" customFormat="1">
      <c r="A64" s="612">
        <v>44362</v>
      </c>
      <c r="B64" s="320"/>
      <c r="C64" s="297" t="s">
        <v>621</v>
      </c>
      <c r="D64" s="297" t="s">
        <v>1619</v>
      </c>
      <c r="E64" s="297" t="s">
        <v>116</v>
      </c>
      <c r="F64" s="301"/>
      <c r="G64" s="321"/>
      <c r="H64" s="303"/>
      <c r="I64" s="303">
        <v>150000</v>
      </c>
      <c r="J64" s="297" t="s">
        <v>114</v>
      </c>
      <c r="K64" s="297"/>
    </row>
    <row r="65" spans="1:11" s="313" customFormat="1">
      <c r="A65" s="612">
        <v>44376</v>
      </c>
      <c r="B65" s="320"/>
      <c r="C65" s="297" t="s">
        <v>262</v>
      </c>
      <c r="D65" s="297" t="s">
        <v>1461</v>
      </c>
      <c r="E65" s="297" t="s">
        <v>116</v>
      </c>
      <c r="F65" s="301"/>
      <c r="G65" s="321"/>
      <c r="H65" s="303"/>
      <c r="I65" s="303">
        <v>1450000</v>
      </c>
      <c r="J65" s="297" t="s">
        <v>114</v>
      </c>
      <c r="K65" s="297"/>
    </row>
    <row r="66" spans="1:11" s="313" customFormat="1">
      <c r="A66" s="612">
        <v>44348</v>
      </c>
      <c r="B66" s="320"/>
      <c r="C66" s="297" t="s">
        <v>498</v>
      </c>
      <c r="D66" s="297" t="s">
        <v>1583</v>
      </c>
      <c r="E66" s="297" t="s">
        <v>116</v>
      </c>
      <c r="F66" s="301"/>
      <c r="G66" s="321"/>
      <c r="H66" s="303"/>
      <c r="I66" s="303">
        <v>1000000</v>
      </c>
      <c r="J66" s="297" t="s">
        <v>114</v>
      </c>
      <c r="K66" s="297"/>
    </row>
    <row r="67" spans="1:11" s="313" customFormat="1">
      <c r="A67" s="612">
        <v>44349</v>
      </c>
      <c r="B67" s="320"/>
      <c r="C67" s="297" t="s">
        <v>1009</v>
      </c>
      <c r="D67" s="297" t="s">
        <v>1516</v>
      </c>
      <c r="E67" s="297" t="s">
        <v>116</v>
      </c>
      <c r="F67" s="301"/>
      <c r="G67" s="321"/>
      <c r="H67" s="303"/>
      <c r="I67" s="303">
        <v>3778000</v>
      </c>
      <c r="J67" s="297" t="s">
        <v>114</v>
      </c>
      <c r="K67" s="297"/>
    </row>
    <row r="68" spans="1:11" s="313" customFormat="1">
      <c r="A68" s="612">
        <v>44349</v>
      </c>
      <c r="B68" s="320"/>
      <c r="C68" s="297" t="s">
        <v>1488</v>
      </c>
      <c r="D68" s="297" t="s">
        <v>264</v>
      </c>
      <c r="E68" s="297" t="s">
        <v>116</v>
      </c>
      <c r="F68" s="301"/>
      <c r="G68" s="321"/>
      <c r="H68" s="303"/>
      <c r="I68" s="303">
        <v>13195</v>
      </c>
      <c r="J68" s="297" t="s">
        <v>114</v>
      </c>
      <c r="K68" s="297"/>
    </row>
    <row r="69" spans="1:11" s="313" customFormat="1">
      <c r="A69" s="612">
        <v>44349</v>
      </c>
      <c r="B69" s="320"/>
      <c r="C69" s="297" t="s">
        <v>1582</v>
      </c>
      <c r="D69" s="297" t="s">
        <v>264</v>
      </c>
      <c r="E69" s="297" t="s">
        <v>116</v>
      </c>
      <c r="F69" s="301"/>
      <c r="G69" s="321"/>
      <c r="H69" s="303"/>
      <c r="I69" s="303">
        <v>52113</v>
      </c>
      <c r="J69" s="297" t="s">
        <v>114</v>
      </c>
      <c r="K69" s="297"/>
    </row>
    <row r="70" spans="1:11" s="313" customFormat="1">
      <c r="A70" s="612">
        <v>44349</v>
      </c>
      <c r="B70" s="320"/>
      <c r="C70" s="297" t="s">
        <v>1582</v>
      </c>
      <c r="D70" s="297" t="s">
        <v>264</v>
      </c>
      <c r="E70" s="297" t="s">
        <v>116</v>
      </c>
      <c r="F70" s="301"/>
      <c r="G70" s="321"/>
      <c r="H70" s="303">
        <v>5.45</v>
      </c>
      <c r="I70" s="298">
        <f t="shared" ref="I70:I71" si="3">+ROUND(H70*$K$2,0)</f>
        <v>124796</v>
      </c>
      <c r="J70" s="297" t="s">
        <v>115</v>
      </c>
      <c r="K70" s="297"/>
    </row>
    <row r="71" spans="1:11" s="313" customFormat="1">
      <c r="A71" s="612">
        <v>44350</v>
      </c>
      <c r="B71" s="320"/>
      <c r="C71" s="297" t="s">
        <v>995</v>
      </c>
      <c r="D71" s="297" t="s">
        <v>264</v>
      </c>
      <c r="E71" s="297" t="s">
        <v>116</v>
      </c>
      <c r="F71" s="301"/>
      <c r="G71" s="321"/>
      <c r="H71" s="303">
        <v>100</v>
      </c>
      <c r="I71" s="298">
        <f t="shared" si="3"/>
        <v>2289832</v>
      </c>
      <c r="J71" s="297" t="s">
        <v>115</v>
      </c>
      <c r="K71" s="297"/>
    </row>
    <row r="72" spans="1:11" s="313" customFormat="1">
      <c r="A72" s="612">
        <v>44352</v>
      </c>
      <c r="B72" s="320"/>
      <c r="C72" s="297" t="s">
        <v>498</v>
      </c>
      <c r="D72" s="297" t="s">
        <v>1620</v>
      </c>
      <c r="E72" s="297" t="s">
        <v>116</v>
      </c>
      <c r="F72" s="301"/>
      <c r="G72" s="321"/>
      <c r="H72" s="303"/>
      <c r="I72" s="303">
        <v>1000000</v>
      </c>
      <c r="J72" s="297" t="s">
        <v>114</v>
      </c>
      <c r="K72" s="297"/>
    </row>
    <row r="73" spans="1:11" s="313" customFormat="1">
      <c r="A73" s="612">
        <v>44354</v>
      </c>
      <c r="B73" s="320"/>
      <c r="C73" s="297" t="s">
        <v>498</v>
      </c>
      <c r="D73" s="297" t="s">
        <v>1621</v>
      </c>
      <c r="E73" s="297" t="s">
        <v>116</v>
      </c>
      <c r="F73" s="301"/>
      <c r="G73" s="321"/>
      <c r="H73" s="303"/>
      <c r="I73" s="303">
        <v>1000000</v>
      </c>
      <c r="J73" s="297" t="s">
        <v>114</v>
      </c>
      <c r="K73" s="297"/>
    </row>
    <row r="74" spans="1:11" s="313" customFormat="1">
      <c r="A74" s="612">
        <v>44357</v>
      </c>
      <c r="B74" s="320"/>
      <c r="C74" s="297" t="s">
        <v>200</v>
      </c>
      <c r="D74" s="297" t="s">
        <v>1622</v>
      </c>
      <c r="E74" s="297" t="s">
        <v>116</v>
      </c>
      <c r="F74" s="301"/>
      <c r="G74" s="321"/>
      <c r="H74" s="303"/>
      <c r="I74" s="303">
        <v>529000</v>
      </c>
      <c r="J74" s="297" t="s">
        <v>114</v>
      </c>
      <c r="K74" s="297"/>
    </row>
    <row r="75" spans="1:11" s="313" customFormat="1">
      <c r="A75" s="612">
        <v>44357</v>
      </c>
      <c r="B75" s="320"/>
      <c r="C75" s="297" t="s">
        <v>1337</v>
      </c>
      <c r="D75" s="297" t="s">
        <v>1623</v>
      </c>
      <c r="E75" s="297" t="s">
        <v>116</v>
      </c>
      <c r="F75" s="301"/>
      <c r="G75" s="321"/>
      <c r="H75" s="303"/>
      <c r="I75" s="303">
        <v>3500000</v>
      </c>
      <c r="J75" s="297" t="s">
        <v>114</v>
      </c>
      <c r="K75" s="297"/>
    </row>
    <row r="76" spans="1:11" s="313" customFormat="1">
      <c r="A76" s="612">
        <v>44357</v>
      </c>
      <c r="B76" s="320"/>
      <c r="C76" s="297" t="s">
        <v>1487</v>
      </c>
      <c r="D76" s="297" t="s">
        <v>1624</v>
      </c>
      <c r="E76" s="297" t="s">
        <v>116</v>
      </c>
      <c r="F76" s="301"/>
      <c r="G76" s="321"/>
      <c r="H76" s="303"/>
      <c r="I76" s="303">
        <v>4395000</v>
      </c>
      <c r="J76" s="297" t="s">
        <v>114</v>
      </c>
      <c r="K76" s="297"/>
    </row>
    <row r="77" spans="1:11" s="313" customFormat="1">
      <c r="A77" s="612">
        <v>44357</v>
      </c>
      <c r="B77" s="320"/>
      <c r="C77" s="297" t="s">
        <v>1612</v>
      </c>
      <c r="D77" s="297" t="s">
        <v>264</v>
      </c>
      <c r="E77" s="297" t="s">
        <v>116</v>
      </c>
      <c r="F77" s="301"/>
      <c r="G77" s="321"/>
      <c r="H77" s="303"/>
      <c r="I77" s="303">
        <v>175342</v>
      </c>
      <c r="J77" s="297" t="s">
        <v>114</v>
      </c>
      <c r="K77" s="297"/>
    </row>
    <row r="78" spans="1:11" s="313" customFormat="1">
      <c r="A78" s="612">
        <v>44357</v>
      </c>
      <c r="B78" s="320"/>
      <c r="C78" s="297" t="s">
        <v>594</v>
      </c>
      <c r="D78" s="297" t="s">
        <v>264</v>
      </c>
      <c r="E78" s="297" t="s">
        <v>116</v>
      </c>
      <c r="F78" s="301"/>
      <c r="G78" s="321"/>
      <c r="H78" s="303"/>
      <c r="I78" s="303">
        <v>333488</v>
      </c>
      <c r="J78" s="297" t="s">
        <v>114</v>
      </c>
      <c r="K78" s="297"/>
    </row>
    <row r="79" spans="1:11" s="313" customFormat="1">
      <c r="A79" s="612">
        <v>44357</v>
      </c>
      <c r="B79" s="320"/>
      <c r="C79" s="297" t="s">
        <v>594</v>
      </c>
      <c r="D79" s="297" t="s">
        <v>264</v>
      </c>
      <c r="E79" s="297" t="s">
        <v>116</v>
      </c>
      <c r="F79" s="301"/>
      <c r="G79" s="321"/>
      <c r="H79" s="303">
        <v>48.18</v>
      </c>
      <c r="I79" s="298">
        <f t="shared" ref="I79:I80" si="4">+ROUND(H79*$K$2,0)</f>
        <v>1103241</v>
      </c>
      <c r="J79" s="297" t="s">
        <v>115</v>
      </c>
      <c r="K79" s="297"/>
    </row>
    <row r="80" spans="1:11" s="313" customFormat="1">
      <c r="A80" s="612">
        <v>44357</v>
      </c>
      <c r="B80" s="320"/>
      <c r="C80" s="297" t="s">
        <v>594</v>
      </c>
      <c r="D80" s="297" t="s">
        <v>1625</v>
      </c>
      <c r="E80" s="297" t="s">
        <v>116</v>
      </c>
      <c r="F80" s="301"/>
      <c r="G80" s="321"/>
      <c r="H80" s="303">
        <v>0.4</v>
      </c>
      <c r="I80" s="298">
        <f t="shared" si="4"/>
        <v>9159</v>
      </c>
      <c r="J80" s="297" t="s">
        <v>115</v>
      </c>
      <c r="K80" s="297"/>
    </row>
    <row r="81" spans="1:11" s="313" customFormat="1">
      <c r="A81" s="612">
        <v>44358</v>
      </c>
      <c r="B81" s="320"/>
      <c r="C81" s="297" t="s">
        <v>498</v>
      </c>
      <c r="D81" s="297" t="s">
        <v>1626</v>
      </c>
      <c r="E81" s="297" t="s">
        <v>116</v>
      </c>
      <c r="F81" s="301"/>
      <c r="G81" s="321"/>
      <c r="H81" s="303"/>
      <c r="I81" s="303">
        <v>1000000</v>
      </c>
      <c r="J81" s="297" t="s">
        <v>114</v>
      </c>
      <c r="K81" s="297"/>
    </row>
    <row r="82" spans="1:11" s="313" customFormat="1">
      <c r="A82" s="612">
        <v>44358</v>
      </c>
      <c r="B82" s="320"/>
      <c r="C82" s="297" t="s">
        <v>498</v>
      </c>
      <c r="D82" s="297" t="s">
        <v>1627</v>
      </c>
      <c r="E82" s="297" t="s">
        <v>116</v>
      </c>
      <c r="F82" s="301"/>
      <c r="G82" s="321"/>
      <c r="H82" s="303"/>
      <c r="I82" s="303">
        <v>1000000</v>
      </c>
      <c r="J82" s="297" t="s">
        <v>114</v>
      </c>
      <c r="K82" s="297"/>
    </row>
    <row r="83" spans="1:11" s="313" customFormat="1">
      <c r="A83" s="612">
        <v>44363</v>
      </c>
      <c r="B83" s="320"/>
      <c r="C83" s="297" t="s">
        <v>200</v>
      </c>
      <c r="D83" s="297" t="s">
        <v>1628</v>
      </c>
      <c r="E83" s="297" t="s">
        <v>116</v>
      </c>
      <c r="F83" s="301"/>
      <c r="G83" s="321"/>
      <c r="H83" s="303"/>
      <c r="I83" s="303">
        <v>4412700</v>
      </c>
      <c r="J83" s="297" t="s">
        <v>114</v>
      </c>
      <c r="K83" s="297"/>
    </row>
    <row r="84" spans="1:11" s="313" customFormat="1">
      <c r="A84" s="612">
        <v>44363</v>
      </c>
      <c r="B84" s="320"/>
      <c r="C84" s="297" t="s">
        <v>1013</v>
      </c>
      <c r="D84" s="297" t="s">
        <v>264</v>
      </c>
      <c r="E84" s="297" t="s">
        <v>116</v>
      </c>
      <c r="F84" s="301"/>
      <c r="G84" s="321"/>
      <c r="H84" s="303"/>
      <c r="I84" s="303">
        <v>28182</v>
      </c>
      <c r="J84" s="297" t="s">
        <v>114</v>
      </c>
      <c r="K84" s="297"/>
    </row>
    <row r="85" spans="1:11" s="313" customFormat="1">
      <c r="A85" s="612">
        <v>44363</v>
      </c>
      <c r="B85" s="320"/>
      <c r="C85" s="297" t="s">
        <v>498</v>
      </c>
      <c r="D85" s="297" t="s">
        <v>1629</v>
      </c>
      <c r="E85" s="297" t="s">
        <v>116</v>
      </c>
      <c r="F85" s="301"/>
      <c r="G85" s="321"/>
      <c r="H85" s="303"/>
      <c r="I85" s="303">
        <v>1000000</v>
      </c>
      <c r="J85" s="297" t="s">
        <v>114</v>
      </c>
      <c r="K85" s="297"/>
    </row>
    <row r="86" spans="1:11" s="313" customFormat="1">
      <c r="A86" s="612">
        <v>44365</v>
      </c>
      <c r="B86" s="320"/>
      <c r="C86" s="297" t="s">
        <v>200</v>
      </c>
      <c r="D86" s="297" t="s">
        <v>1630</v>
      </c>
      <c r="E86" s="297" t="s">
        <v>116</v>
      </c>
      <c r="F86" s="301"/>
      <c r="G86" s="321"/>
      <c r="H86" s="303"/>
      <c r="I86" s="303">
        <v>120000</v>
      </c>
      <c r="J86" s="297" t="s">
        <v>114</v>
      </c>
      <c r="K86" s="297"/>
    </row>
    <row r="87" spans="1:11" s="313" customFormat="1">
      <c r="A87" s="612">
        <v>44365</v>
      </c>
      <c r="B87" s="320"/>
      <c r="C87" s="297" t="s">
        <v>649</v>
      </c>
      <c r="D87" s="297" t="s">
        <v>1631</v>
      </c>
      <c r="E87" s="297" t="s">
        <v>116</v>
      </c>
      <c r="F87" s="301"/>
      <c r="G87" s="321"/>
      <c r="H87" s="303"/>
      <c r="I87" s="303">
        <v>750000</v>
      </c>
      <c r="J87" s="297" t="s">
        <v>114</v>
      </c>
      <c r="K87" s="297"/>
    </row>
    <row r="88" spans="1:11" s="313" customFormat="1">
      <c r="A88" s="612">
        <v>44365</v>
      </c>
      <c r="B88" s="320"/>
      <c r="C88" s="297" t="s">
        <v>259</v>
      </c>
      <c r="D88" s="297" t="s">
        <v>1631</v>
      </c>
      <c r="E88" s="297" t="s">
        <v>116</v>
      </c>
      <c r="F88" s="301"/>
      <c r="G88" s="321"/>
      <c r="H88" s="303"/>
      <c r="I88" s="303">
        <v>750000</v>
      </c>
      <c r="J88" s="297" t="s">
        <v>114</v>
      </c>
      <c r="K88" s="297"/>
    </row>
    <row r="89" spans="1:11" s="313" customFormat="1">
      <c r="A89" s="612">
        <v>44365</v>
      </c>
      <c r="B89" s="320"/>
      <c r="C89" s="297" t="s">
        <v>594</v>
      </c>
      <c r="D89" s="297" t="s">
        <v>528</v>
      </c>
      <c r="E89" s="297" t="s">
        <v>116</v>
      </c>
      <c r="F89" s="301"/>
      <c r="G89" s="321"/>
      <c r="H89" s="303"/>
      <c r="I89" s="303">
        <v>251633</v>
      </c>
      <c r="J89" s="297" t="s">
        <v>114</v>
      </c>
      <c r="K89" s="297"/>
    </row>
    <row r="90" spans="1:11" s="313" customFormat="1">
      <c r="A90" s="612">
        <v>44365</v>
      </c>
      <c r="B90" s="320"/>
      <c r="C90" s="297" t="s">
        <v>498</v>
      </c>
      <c r="D90" s="297" t="s">
        <v>1632</v>
      </c>
      <c r="E90" s="297" t="s">
        <v>116</v>
      </c>
      <c r="F90" s="301"/>
      <c r="G90" s="321"/>
      <c r="H90" s="303"/>
      <c r="I90" s="303">
        <v>1000000</v>
      </c>
      <c r="J90" s="297" t="s">
        <v>114</v>
      </c>
      <c r="K90" s="297"/>
    </row>
    <row r="91" spans="1:11" s="313" customFormat="1">
      <c r="A91" s="612">
        <v>44365</v>
      </c>
      <c r="B91" s="320"/>
      <c r="C91" s="297" t="s">
        <v>594</v>
      </c>
      <c r="D91" s="297" t="s">
        <v>528</v>
      </c>
      <c r="E91" s="297" t="s">
        <v>116</v>
      </c>
      <c r="F91" s="301"/>
      <c r="G91" s="321"/>
      <c r="H91" s="303">
        <v>210.89</v>
      </c>
      <c r="I91" s="298">
        <f t="shared" ref="I91" si="5">+ROUND(H91*$K$2,0)</f>
        <v>4829026</v>
      </c>
      <c r="J91" s="297" t="s">
        <v>115</v>
      </c>
      <c r="K91" s="297"/>
    </row>
    <row r="92" spans="1:11" s="313" customFormat="1">
      <c r="A92" s="612">
        <v>44366</v>
      </c>
      <c r="B92" s="320"/>
      <c r="C92" s="297" t="s">
        <v>498</v>
      </c>
      <c r="D92" s="297" t="s">
        <v>1632</v>
      </c>
      <c r="E92" s="297" t="s">
        <v>116</v>
      </c>
      <c r="F92" s="301"/>
      <c r="G92" s="321"/>
      <c r="H92" s="303"/>
      <c r="I92" s="303">
        <v>1000000</v>
      </c>
      <c r="J92" s="297" t="s">
        <v>114</v>
      </c>
      <c r="K92" s="297"/>
    </row>
    <row r="93" spans="1:11" s="313" customFormat="1">
      <c r="A93" s="612">
        <v>44368</v>
      </c>
      <c r="B93" s="320"/>
      <c r="C93" s="297" t="s">
        <v>498</v>
      </c>
      <c r="D93" s="297" t="s">
        <v>1633</v>
      </c>
      <c r="E93" s="297" t="s">
        <v>116</v>
      </c>
      <c r="F93" s="301"/>
      <c r="G93" s="321"/>
      <c r="H93" s="303"/>
      <c r="I93" s="303">
        <v>2000000</v>
      </c>
      <c r="J93" s="297" t="s">
        <v>114</v>
      </c>
      <c r="K93" s="297"/>
    </row>
    <row r="94" spans="1:11" s="313" customFormat="1">
      <c r="A94" s="612">
        <v>44368</v>
      </c>
      <c r="B94" s="320"/>
      <c r="C94" s="297" t="s">
        <v>1613</v>
      </c>
      <c r="D94" s="297" t="s">
        <v>1634</v>
      </c>
      <c r="E94" s="297" t="s">
        <v>116</v>
      </c>
      <c r="F94" s="301"/>
      <c r="G94" s="321"/>
      <c r="H94" s="303"/>
      <c r="I94" s="303">
        <v>2301000</v>
      </c>
      <c r="J94" s="297" t="s">
        <v>114</v>
      </c>
      <c r="K94" s="297"/>
    </row>
    <row r="95" spans="1:11" s="313" customFormat="1">
      <c r="A95" s="612">
        <v>44368</v>
      </c>
      <c r="B95" s="320"/>
      <c r="C95" s="297" t="s">
        <v>1013</v>
      </c>
      <c r="D95" s="297" t="s">
        <v>264</v>
      </c>
      <c r="E95" s="297" t="s">
        <v>116</v>
      </c>
      <c r="F95" s="301"/>
      <c r="G95" s="321"/>
      <c r="H95" s="303">
        <v>54.54</v>
      </c>
      <c r="I95" s="298">
        <f t="shared" ref="I95" si="6">+ROUND(H95*$K$2,0)</f>
        <v>1248874</v>
      </c>
      <c r="J95" s="297" t="s">
        <v>115</v>
      </c>
      <c r="K95" s="297"/>
    </row>
    <row r="96" spans="1:11" s="313" customFormat="1">
      <c r="A96" s="612">
        <v>44369</v>
      </c>
      <c r="B96" s="320"/>
      <c r="C96" s="297" t="s">
        <v>498</v>
      </c>
      <c r="D96" s="297" t="s">
        <v>1635</v>
      </c>
      <c r="E96" s="297" t="s">
        <v>116</v>
      </c>
      <c r="F96" s="301"/>
      <c r="G96" s="321"/>
      <c r="H96" s="303"/>
      <c r="I96" s="303">
        <v>2000000</v>
      </c>
      <c r="J96" s="297" t="s">
        <v>114</v>
      </c>
      <c r="K96" s="297"/>
    </row>
    <row r="97" spans="1:11" s="313" customFormat="1">
      <c r="A97" s="612">
        <v>44371</v>
      </c>
      <c r="B97" s="320"/>
      <c r="C97" s="297" t="s">
        <v>498</v>
      </c>
      <c r="D97" s="297" t="s">
        <v>1636</v>
      </c>
      <c r="E97" s="297" t="s">
        <v>116</v>
      </c>
      <c r="F97" s="301"/>
      <c r="G97" s="321"/>
      <c r="H97" s="303"/>
      <c r="I97" s="303">
        <v>2000000</v>
      </c>
      <c r="J97" s="297" t="s">
        <v>114</v>
      </c>
      <c r="K97" s="297"/>
    </row>
    <row r="98" spans="1:11" s="313" customFormat="1">
      <c r="A98" s="612">
        <v>44372</v>
      </c>
      <c r="B98" s="320"/>
      <c r="C98" s="297" t="s">
        <v>498</v>
      </c>
      <c r="D98" s="297" t="s">
        <v>1637</v>
      </c>
      <c r="E98" s="297" t="s">
        <v>116</v>
      </c>
      <c r="F98" s="301"/>
      <c r="G98" s="321"/>
      <c r="H98" s="303"/>
      <c r="I98" s="303">
        <v>1000000</v>
      </c>
      <c r="J98" s="297" t="s">
        <v>114</v>
      </c>
      <c r="K98" s="297"/>
    </row>
    <row r="99" spans="1:11" s="313" customFormat="1">
      <c r="A99" s="612">
        <v>44373</v>
      </c>
      <c r="B99" s="320"/>
      <c r="C99" s="297" t="s">
        <v>498</v>
      </c>
      <c r="D99" s="297" t="s">
        <v>1638</v>
      </c>
      <c r="E99" s="297" t="s">
        <v>116</v>
      </c>
      <c r="F99" s="301"/>
      <c r="G99" s="321"/>
      <c r="H99" s="303"/>
      <c r="I99" s="303">
        <v>1000000</v>
      </c>
      <c r="J99" s="297" t="s">
        <v>114</v>
      </c>
      <c r="K99" s="297"/>
    </row>
    <row r="100" spans="1:11" s="313" customFormat="1">
      <c r="A100" s="612">
        <v>44375</v>
      </c>
      <c r="B100" s="320"/>
      <c r="C100" s="297" t="s">
        <v>498</v>
      </c>
      <c r="D100" s="297" t="s">
        <v>1639</v>
      </c>
      <c r="E100" s="297" t="s">
        <v>116</v>
      </c>
      <c r="F100" s="301"/>
      <c r="G100" s="321"/>
      <c r="H100" s="303"/>
      <c r="I100" s="303">
        <v>2000000</v>
      </c>
      <c r="J100" s="297" t="s">
        <v>114</v>
      </c>
      <c r="K100" s="297"/>
    </row>
    <row r="101" spans="1:11" s="313" customFormat="1">
      <c r="A101" s="612">
        <v>44376</v>
      </c>
      <c r="B101" s="320"/>
      <c r="C101" s="297" t="s">
        <v>1614</v>
      </c>
      <c r="D101" s="297" t="s">
        <v>1640</v>
      </c>
      <c r="E101" s="297" t="s">
        <v>116</v>
      </c>
      <c r="F101" s="301"/>
      <c r="G101" s="321"/>
      <c r="H101" s="303"/>
      <c r="I101" s="303">
        <v>200000</v>
      </c>
      <c r="J101" s="297" t="s">
        <v>114</v>
      </c>
      <c r="K101" s="297"/>
    </row>
    <row r="102" spans="1:11" s="313" customFormat="1">
      <c r="A102" s="612">
        <v>44376</v>
      </c>
      <c r="B102" s="320"/>
      <c r="C102" s="297" t="s">
        <v>260</v>
      </c>
      <c r="D102" s="297" t="s">
        <v>1640</v>
      </c>
      <c r="E102" s="297" t="s">
        <v>116</v>
      </c>
      <c r="F102" s="301"/>
      <c r="G102" s="321"/>
      <c r="H102" s="303"/>
      <c r="I102" s="303">
        <v>1030000</v>
      </c>
      <c r="J102" s="297" t="s">
        <v>114</v>
      </c>
      <c r="K102" s="297"/>
    </row>
    <row r="103" spans="1:11" s="313" customFormat="1">
      <c r="A103" s="612">
        <v>44376</v>
      </c>
      <c r="B103" s="320"/>
      <c r="C103" s="297" t="s">
        <v>1615</v>
      </c>
      <c r="D103" s="297" t="s">
        <v>1641</v>
      </c>
      <c r="E103" s="297" t="s">
        <v>116</v>
      </c>
      <c r="F103" s="301"/>
      <c r="G103" s="321"/>
      <c r="H103" s="303"/>
      <c r="I103" s="303">
        <v>1429797</v>
      </c>
      <c r="J103" s="297" t="s">
        <v>114</v>
      </c>
      <c r="K103" s="297"/>
    </row>
    <row r="104" spans="1:11" s="313" customFormat="1">
      <c r="A104" s="612">
        <v>44376</v>
      </c>
      <c r="B104" s="320"/>
      <c r="C104" s="297" t="s">
        <v>1488</v>
      </c>
      <c r="D104" s="297" t="s">
        <v>528</v>
      </c>
      <c r="E104" s="297" t="s">
        <v>116</v>
      </c>
      <c r="F104" s="301"/>
      <c r="G104" s="321"/>
      <c r="H104" s="303"/>
      <c r="I104" s="303">
        <v>8000</v>
      </c>
      <c r="J104" s="297" t="s">
        <v>114</v>
      </c>
      <c r="K104" s="297"/>
    </row>
    <row r="105" spans="1:11" s="313" customFormat="1">
      <c r="A105" s="612">
        <v>44376</v>
      </c>
      <c r="B105" s="320"/>
      <c r="C105" s="297" t="s">
        <v>498</v>
      </c>
      <c r="D105" s="297" t="s">
        <v>1642</v>
      </c>
      <c r="E105" s="297" t="s">
        <v>116</v>
      </c>
      <c r="F105" s="301"/>
      <c r="G105" s="321"/>
      <c r="H105" s="303"/>
      <c r="I105" s="303">
        <v>1000000</v>
      </c>
      <c r="J105" s="297" t="s">
        <v>114</v>
      </c>
      <c r="K105" s="297"/>
    </row>
    <row r="106" spans="1:11" s="313" customFormat="1">
      <c r="A106" s="612">
        <v>44376</v>
      </c>
      <c r="B106" s="320"/>
      <c r="C106" s="297" t="s">
        <v>594</v>
      </c>
      <c r="D106" s="297" t="s">
        <v>264</v>
      </c>
      <c r="E106" s="297" t="s">
        <v>116</v>
      </c>
      <c r="F106" s="301"/>
      <c r="G106" s="321"/>
      <c r="H106" s="303"/>
      <c r="I106" s="303">
        <v>1005739</v>
      </c>
      <c r="J106" s="297" t="s">
        <v>114</v>
      </c>
      <c r="K106" s="297"/>
    </row>
    <row r="107" spans="1:11" s="313" customFormat="1">
      <c r="A107" s="612">
        <v>44376</v>
      </c>
      <c r="B107" s="320"/>
      <c r="C107" s="297" t="s">
        <v>594</v>
      </c>
      <c r="D107" s="297" t="s">
        <v>264</v>
      </c>
      <c r="E107" s="297" t="s">
        <v>116</v>
      </c>
      <c r="F107" s="301"/>
      <c r="G107" s="321"/>
      <c r="H107" s="303">
        <v>1529.32</v>
      </c>
      <c r="I107" s="298">
        <f t="shared" ref="I107" si="7">+ROUND(H107*$K$2,0)</f>
        <v>35018852</v>
      </c>
      <c r="J107" s="297" t="s">
        <v>115</v>
      </c>
      <c r="K107" s="297"/>
    </row>
    <row r="108" spans="1:11" s="313" customFormat="1">
      <c r="A108" s="612">
        <v>44377</v>
      </c>
      <c r="B108" s="320"/>
      <c r="C108" s="297" t="s">
        <v>498</v>
      </c>
      <c r="D108" s="297" t="s">
        <v>1643</v>
      </c>
      <c r="E108" s="297" t="s">
        <v>116</v>
      </c>
      <c r="F108" s="301"/>
      <c r="G108" s="321"/>
      <c r="H108" s="303"/>
      <c r="I108" s="303">
        <v>900000</v>
      </c>
      <c r="J108" s="297" t="s">
        <v>114</v>
      </c>
      <c r="K108" s="297"/>
    </row>
    <row r="109" spans="1:11" s="313" customFormat="1">
      <c r="A109" s="612">
        <v>44377</v>
      </c>
      <c r="B109" s="320"/>
      <c r="C109" s="297" t="s">
        <v>1143</v>
      </c>
      <c r="D109" s="297" t="s">
        <v>1619</v>
      </c>
      <c r="E109" s="297" t="s">
        <v>116</v>
      </c>
      <c r="F109" s="301"/>
      <c r="G109" s="321"/>
      <c r="H109" s="303"/>
      <c r="I109" s="303">
        <v>8800</v>
      </c>
      <c r="J109" s="297" t="s">
        <v>114</v>
      </c>
      <c r="K109" s="297"/>
    </row>
    <row r="110" spans="1:11" s="313" customFormat="1">
      <c r="A110" s="612">
        <v>44357</v>
      </c>
      <c r="B110" s="320"/>
      <c r="C110" s="297" t="s">
        <v>260</v>
      </c>
      <c r="D110" s="297" t="s">
        <v>1423</v>
      </c>
      <c r="E110" s="297" t="s">
        <v>116</v>
      </c>
      <c r="F110" s="301"/>
      <c r="G110" s="321"/>
      <c r="H110" s="303"/>
      <c r="I110" s="303">
        <v>420000</v>
      </c>
      <c r="J110" s="297" t="s">
        <v>114</v>
      </c>
      <c r="K110" s="297"/>
    </row>
    <row r="111" spans="1:11" s="313" customFormat="1">
      <c r="A111" s="612">
        <v>44357</v>
      </c>
      <c r="B111" s="320"/>
      <c r="C111" s="297" t="s">
        <v>134</v>
      </c>
      <c r="D111" s="297" t="s">
        <v>1644</v>
      </c>
      <c r="E111" s="297" t="s">
        <v>116</v>
      </c>
      <c r="F111" s="301"/>
      <c r="G111" s="321"/>
      <c r="H111" s="303"/>
      <c r="I111" s="303">
        <v>46930000</v>
      </c>
      <c r="J111" s="297" t="s">
        <v>114</v>
      </c>
      <c r="K111" s="297"/>
    </row>
    <row r="112" spans="1:11" s="313" customFormat="1">
      <c r="A112" s="612">
        <v>44357</v>
      </c>
      <c r="B112" s="320"/>
      <c r="C112" s="297" t="s">
        <v>260</v>
      </c>
      <c r="D112" s="297" t="s">
        <v>1645</v>
      </c>
      <c r="E112" s="297" t="s">
        <v>116</v>
      </c>
      <c r="F112" s="301"/>
      <c r="G112" s="321"/>
      <c r="H112" s="303"/>
      <c r="I112" s="303">
        <v>800000</v>
      </c>
      <c r="J112" s="297" t="s">
        <v>114</v>
      </c>
      <c r="K112" s="297"/>
    </row>
    <row r="113" spans="1:11" s="313" customFormat="1">
      <c r="A113" s="612">
        <v>44376</v>
      </c>
      <c r="B113" s="320"/>
      <c r="C113" s="297" t="s">
        <v>260</v>
      </c>
      <c r="D113" s="297" t="s">
        <v>1646</v>
      </c>
      <c r="E113" s="297" t="s">
        <v>116</v>
      </c>
      <c r="F113" s="301"/>
      <c r="G113" s="321"/>
      <c r="H113" s="303"/>
      <c r="I113" s="303">
        <v>60645400</v>
      </c>
      <c r="J113" s="297" t="s">
        <v>114</v>
      </c>
      <c r="K113" s="297"/>
    </row>
    <row r="114" spans="1:11" s="313" customFormat="1">
      <c r="A114" s="612">
        <v>44357</v>
      </c>
      <c r="B114" s="320"/>
      <c r="C114" s="297" t="s">
        <v>144</v>
      </c>
      <c r="D114" s="297" t="s">
        <v>1647</v>
      </c>
      <c r="E114" s="297" t="s">
        <v>116</v>
      </c>
      <c r="F114" s="301"/>
      <c r="G114" s="321"/>
      <c r="H114" s="303"/>
      <c r="I114" s="303">
        <v>1679152366</v>
      </c>
      <c r="J114" s="297" t="s">
        <v>114</v>
      </c>
      <c r="K114" s="297"/>
    </row>
    <row r="115" spans="1:11" s="313" customFormat="1">
      <c r="A115" s="612">
        <v>44365</v>
      </c>
      <c r="B115" s="320"/>
      <c r="C115" s="297" t="s">
        <v>144</v>
      </c>
      <c r="D115" s="297" t="s">
        <v>1648</v>
      </c>
      <c r="E115" s="297" t="s">
        <v>116</v>
      </c>
      <c r="F115" s="301"/>
      <c r="G115" s="321"/>
      <c r="H115" s="303"/>
      <c r="I115" s="303">
        <v>1316891307</v>
      </c>
      <c r="J115" s="297" t="s">
        <v>114</v>
      </c>
      <c r="K115" s="297"/>
    </row>
    <row r="116" spans="1:11" s="313" customFormat="1">
      <c r="A116" s="612">
        <v>44365</v>
      </c>
      <c r="B116" s="320"/>
      <c r="C116" s="297" t="s">
        <v>352</v>
      </c>
      <c r="D116" s="297" t="s">
        <v>1649</v>
      </c>
      <c r="E116" s="297" t="s">
        <v>116</v>
      </c>
      <c r="F116" s="301"/>
      <c r="G116" s="321"/>
      <c r="H116" s="303"/>
      <c r="I116" s="303">
        <v>8115124</v>
      </c>
      <c r="J116" s="297" t="s">
        <v>114</v>
      </c>
      <c r="K116" s="297"/>
    </row>
    <row r="117" spans="1:11" s="313" customFormat="1">
      <c r="A117" s="612">
        <v>44365</v>
      </c>
      <c r="B117" s="320"/>
      <c r="C117" s="297" t="s">
        <v>352</v>
      </c>
      <c r="D117" s="297" t="s">
        <v>1650</v>
      </c>
      <c r="E117" s="297" t="s">
        <v>116</v>
      </c>
      <c r="F117" s="301"/>
      <c r="G117" s="321"/>
      <c r="H117" s="303"/>
      <c r="I117" s="303">
        <v>24460700</v>
      </c>
      <c r="J117" s="297" t="s">
        <v>114</v>
      </c>
      <c r="K117" s="297"/>
    </row>
    <row r="118" spans="1:11" s="313" customFormat="1">
      <c r="A118" s="612">
        <v>44357</v>
      </c>
      <c r="B118" s="320"/>
      <c r="C118" s="297" t="s">
        <v>441</v>
      </c>
      <c r="D118" s="297" t="s">
        <v>1651</v>
      </c>
      <c r="E118" s="297" t="s">
        <v>116</v>
      </c>
      <c r="F118" s="301"/>
      <c r="G118" s="321"/>
      <c r="H118" s="303"/>
      <c r="I118" s="303">
        <v>37945035</v>
      </c>
      <c r="J118" s="297" t="s">
        <v>114</v>
      </c>
      <c r="K118" s="297"/>
    </row>
    <row r="119" spans="1:11" s="313" customFormat="1">
      <c r="A119" s="612">
        <v>44376</v>
      </c>
      <c r="B119" s="320"/>
      <c r="C119" s="297" t="s">
        <v>144</v>
      </c>
      <c r="D119" s="297" t="s">
        <v>1652</v>
      </c>
      <c r="E119" s="297" t="s">
        <v>116</v>
      </c>
      <c r="F119" s="301"/>
      <c r="G119" s="321"/>
      <c r="H119" s="303"/>
      <c r="I119" s="303">
        <v>1049534298</v>
      </c>
      <c r="J119" s="297" t="s">
        <v>114</v>
      </c>
      <c r="K119" s="297"/>
    </row>
    <row r="120" spans="1:11" s="313" customFormat="1">
      <c r="A120" s="612">
        <v>44376</v>
      </c>
      <c r="B120" s="320"/>
      <c r="C120" s="297" t="s">
        <v>156</v>
      </c>
      <c r="D120" s="297" t="s">
        <v>1653</v>
      </c>
      <c r="E120" s="297" t="s">
        <v>116</v>
      </c>
      <c r="F120" s="301"/>
      <c r="G120" s="321"/>
      <c r="H120" s="303"/>
      <c r="I120" s="303">
        <v>33002589</v>
      </c>
      <c r="J120" s="297" t="s">
        <v>114</v>
      </c>
      <c r="K120" s="297"/>
    </row>
    <row r="121" spans="1:11" s="313" customFormat="1">
      <c r="A121" s="612">
        <v>44376</v>
      </c>
      <c r="B121" s="320"/>
      <c r="C121" s="297" t="s">
        <v>595</v>
      </c>
      <c r="D121" s="297" t="s">
        <v>1653</v>
      </c>
      <c r="E121" s="297" t="s">
        <v>116</v>
      </c>
      <c r="F121" s="301"/>
      <c r="G121" s="321"/>
      <c r="H121" s="303"/>
      <c r="I121" s="303">
        <v>63293291</v>
      </c>
      <c r="J121" s="297" t="s">
        <v>114</v>
      </c>
      <c r="K121" s="297"/>
    </row>
    <row r="122" spans="1:11" s="313" customFormat="1">
      <c r="A122" s="612">
        <v>44376</v>
      </c>
      <c r="B122" s="320"/>
      <c r="C122" s="297" t="s">
        <v>678</v>
      </c>
      <c r="D122" s="297" t="s">
        <v>1654</v>
      </c>
      <c r="E122" s="297" t="s">
        <v>116</v>
      </c>
      <c r="F122" s="301"/>
      <c r="G122" s="321"/>
      <c r="H122" s="303"/>
      <c r="I122" s="303">
        <v>41935000</v>
      </c>
      <c r="J122" s="297" t="s">
        <v>114</v>
      </c>
      <c r="K122" s="297"/>
    </row>
    <row r="123" spans="1:11" s="313" customFormat="1">
      <c r="A123" s="612">
        <v>44365</v>
      </c>
      <c r="B123" s="320"/>
      <c r="C123" s="297" t="s">
        <v>1575</v>
      </c>
      <c r="D123" s="297" t="s">
        <v>1661</v>
      </c>
      <c r="E123" s="297" t="s">
        <v>116</v>
      </c>
      <c r="F123" s="301"/>
      <c r="G123" s="321"/>
      <c r="H123" s="303"/>
      <c r="I123" s="303">
        <v>135666666</v>
      </c>
      <c r="J123" s="297" t="s">
        <v>114</v>
      </c>
      <c r="K123" s="297"/>
    </row>
    <row r="124" spans="1:11" s="313" customFormat="1">
      <c r="A124" s="612">
        <v>44365</v>
      </c>
      <c r="B124" s="320"/>
      <c r="C124" s="297" t="s">
        <v>1576</v>
      </c>
      <c r="D124" s="297" t="s">
        <v>1662</v>
      </c>
      <c r="E124" s="297" t="s">
        <v>116</v>
      </c>
      <c r="F124" s="301"/>
      <c r="G124" s="321"/>
      <c r="H124" s="303"/>
      <c r="I124" s="303">
        <v>167400000</v>
      </c>
      <c r="J124" s="297" t="s">
        <v>114</v>
      </c>
      <c r="K124" s="297"/>
    </row>
    <row r="125" spans="1:11" s="313" customFormat="1">
      <c r="A125" s="612">
        <v>44365</v>
      </c>
      <c r="B125" s="320"/>
      <c r="C125" s="297" t="s">
        <v>1577</v>
      </c>
      <c r="D125" s="297" t="s">
        <v>1663</v>
      </c>
      <c r="E125" s="297" t="s">
        <v>116</v>
      </c>
      <c r="F125" s="301"/>
      <c r="G125" s="321"/>
      <c r="H125" s="303"/>
      <c r="I125" s="303">
        <v>310266000</v>
      </c>
      <c r="J125" s="297" t="s">
        <v>114</v>
      </c>
      <c r="K125" s="297"/>
    </row>
    <row r="126" spans="1:11" s="313" customFormat="1">
      <c r="A126" s="612">
        <v>44357</v>
      </c>
      <c r="B126" s="320"/>
      <c r="C126" s="297" t="s">
        <v>1578</v>
      </c>
      <c r="D126" s="297" t="s">
        <v>1664</v>
      </c>
      <c r="E126" s="297" t="s">
        <v>116</v>
      </c>
      <c r="F126" s="301"/>
      <c r="G126" s="321"/>
      <c r="H126" s="303"/>
      <c r="I126" s="303">
        <v>133333332</v>
      </c>
      <c r="J126" s="297" t="s">
        <v>114</v>
      </c>
      <c r="K126" s="297"/>
    </row>
    <row r="127" spans="1:11" s="313" customFormat="1">
      <c r="A127" s="612">
        <v>44357</v>
      </c>
      <c r="B127" s="320"/>
      <c r="C127" s="297" t="s">
        <v>1579</v>
      </c>
      <c r="D127" s="297" t="s">
        <v>1516</v>
      </c>
      <c r="E127" s="297" t="s">
        <v>116</v>
      </c>
      <c r="F127" s="301"/>
      <c r="G127" s="321"/>
      <c r="H127" s="303"/>
      <c r="I127" s="303">
        <v>435262000</v>
      </c>
      <c r="J127" s="297" t="s">
        <v>114</v>
      </c>
      <c r="K127" s="297"/>
    </row>
    <row r="128" spans="1:11" s="313" customFormat="1">
      <c r="A128" s="612">
        <v>44357</v>
      </c>
      <c r="B128" s="320"/>
      <c r="C128" s="297" t="s">
        <v>1279</v>
      </c>
      <c r="D128" s="297" t="s">
        <v>1665</v>
      </c>
      <c r="E128" s="297" t="s">
        <v>116</v>
      </c>
      <c r="F128" s="301"/>
      <c r="G128" s="321"/>
      <c r="H128" s="303"/>
      <c r="I128" s="303">
        <v>283948000</v>
      </c>
      <c r="J128" s="297" t="s">
        <v>114</v>
      </c>
      <c r="K128" s="297"/>
    </row>
    <row r="129" spans="1:11" s="313" customFormat="1">
      <c r="A129" s="612">
        <v>44349</v>
      </c>
      <c r="B129" s="320"/>
      <c r="C129" s="297" t="s">
        <v>260</v>
      </c>
      <c r="D129" s="297" t="s">
        <v>1235</v>
      </c>
      <c r="E129" s="297" t="s">
        <v>116</v>
      </c>
      <c r="F129" s="301"/>
      <c r="G129" s="321"/>
      <c r="H129" s="303"/>
      <c r="I129" s="303">
        <v>4000000</v>
      </c>
      <c r="J129" s="297" t="s">
        <v>114</v>
      </c>
      <c r="K129" s="297"/>
    </row>
    <row r="130" spans="1:11" s="313" customFormat="1">
      <c r="A130" s="612">
        <v>44349</v>
      </c>
      <c r="B130" s="320"/>
      <c r="C130" s="297" t="s">
        <v>1584</v>
      </c>
      <c r="D130" s="297" t="s">
        <v>1585</v>
      </c>
      <c r="E130" s="297" t="s">
        <v>116</v>
      </c>
      <c r="F130" s="301"/>
      <c r="G130" s="321"/>
      <c r="H130" s="303"/>
      <c r="I130" s="303">
        <v>82470769</v>
      </c>
      <c r="J130" s="297" t="s">
        <v>114</v>
      </c>
      <c r="K130" s="297"/>
    </row>
    <row r="131" spans="1:11" s="313" customFormat="1">
      <c r="A131" s="612">
        <v>44357</v>
      </c>
      <c r="B131" s="320"/>
      <c r="C131" s="297" t="s">
        <v>846</v>
      </c>
      <c r="D131" s="297" t="s">
        <v>1048</v>
      </c>
      <c r="E131" s="297" t="s">
        <v>116</v>
      </c>
      <c r="F131" s="301"/>
      <c r="G131" s="321"/>
      <c r="H131" s="303"/>
      <c r="I131" s="303">
        <v>6804000</v>
      </c>
      <c r="J131" s="297" t="s">
        <v>114</v>
      </c>
      <c r="K131" s="297"/>
    </row>
    <row r="132" spans="1:11" s="313" customFormat="1">
      <c r="A132" s="612">
        <v>44357</v>
      </c>
      <c r="B132" s="320"/>
      <c r="C132" s="297" t="s">
        <v>1339</v>
      </c>
      <c r="D132" s="297" t="s">
        <v>1666</v>
      </c>
      <c r="E132" s="297" t="s">
        <v>116</v>
      </c>
      <c r="F132" s="301"/>
      <c r="G132" s="321"/>
      <c r="H132" s="303"/>
      <c r="I132" s="303">
        <v>4648644</v>
      </c>
      <c r="J132" s="297" t="s">
        <v>114</v>
      </c>
      <c r="K132" s="297"/>
    </row>
    <row r="133" spans="1:11" s="313" customFormat="1">
      <c r="A133" s="612">
        <v>44357</v>
      </c>
      <c r="B133" s="320"/>
      <c r="C133" s="297" t="s">
        <v>1339</v>
      </c>
      <c r="D133" s="297" t="s">
        <v>1667</v>
      </c>
      <c r="E133" s="297" t="s">
        <v>116</v>
      </c>
      <c r="F133" s="301"/>
      <c r="G133" s="321"/>
      <c r="H133" s="303"/>
      <c r="I133" s="303">
        <v>50711350</v>
      </c>
      <c r="J133" s="297" t="s">
        <v>114</v>
      </c>
      <c r="K133" s="297"/>
    </row>
    <row r="134" spans="1:11" s="313" customFormat="1">
      <c r="A134" s="612">
        <v>44363</v>
      </c>
      <c r="B134" s="320"/>
      <c r="C134" s="297" t="s">
        <v>260</v>
      </c>
      <c r="D134" s="297" t="s">
        <v>1668</v>
      </c>
      <c r="E134" s="297" t="s">
        <v>116</v>
      </c>
      <c r="F134" s="301"/>
      <c r="G134" s="321"/>
      <c r="H134" s="303"/>
      <c r="I134" s="303">
        <v>3500000</v>
      </c>
      <c r="J134" s="297" t="s">
        <v>114</v>
      </c>
      <c r="K134" s="297"/>
    </row>
    <row r="135" spans="1:11" s="313" customFormat="1">
      <c r="A135" s="612">
        <v>44363</v>
      </c>
      <c r="B135" s="320"/>
      <c r="C135" s="297" t="s">
        <v>1655</v>
      </c>
      <c r="D135" s="297" t="s">
        <v>1669</v>
      </c>
      <c r="E135" s="297" t="s">
        <v>116</v>
      </c>
      <c r="F135" s="301"/>
      <c r="G135" s="321"/>
      <c r="H135" s="303"/>
      <c r="I135" s="303">
        <v>5808000</v>
      </c>
      <c r="J135" s="297" t="s">
        <v>114</v>
      </c>
      <c r="K135" s="297"/>
    </row>
    <row r="136" spans="1:11" s="313" customFormat="1">
      <c r="A136" s="612">
        <v>44363</v>
      </c>
      <c r="B136" s="320"/>
      <c r="C136" s="297" t="s">
        <v>624</v>
      </c>
      <c r="D136" s="297" t="s">
        <v>1670</v>
      </c>
      <c r="E136" s="297" t="s">
        <v>116</v>
      </c>
      <c r="F136" s="301"/>
      <c r="G136" s="321"/>
      <c r="H136" s="303"/>
      <c r="I136" s="303">
        <v>40144500</v>
      </c>
      <c r="J136" s="297" t="s">
        <v>114</v>
      </c>
      <c r="K136" s="297"/>
    </row>
    <row r="137" spans="1:11" s="313" customFormat="1">
      <c r="A137" s="612">
        <v>44363</v>
      </c>
      <c r="B137" s="320"/>
      <c r="C137" s="297" t="s">
        <v>1656</v>
      </c>
      <c r="D137" s="297" t="s">
        <v>1671</v>
      </c>
      <c r="E137" s="297" t="s">
        <v>116</v>
      </c>
      <c r="F137" s="301"/>
      <c r="G137" s="321"/>
      <c r="H137" s="303"/>
      <c r="I137" s="303">
        <v>5630600</v>
      </c>
      <c r="J137" s="297" t="s">
        <v>114</v>
      </c>
      <c r="K137" s="297"/>
    </row>
    <row r="138" spans="1:11" s="313" customFormat="1">
      <c r="A138" s="612">
        <v>44365</v>
      </c>
      <c r="B138" s="320"/>
      <c r="C138" s="297" t="s">
        <v>664</v>
      </c>
      <c r="D138" s="297" t="s">
        <v>1672</v>
      </c>
      <c r="E138" s="297" t="s">
        <v>116</v>
      </c>
      <c r="F138" s="301"/>
      <c r="G138" s="321"/>
      <c r="H138" s="303"/>
      <c r="I138" s="303">
        <v>5670000</v>
      </c>
      <c r="J138" s="297" t="s">
        <v>114</v>
      </c>
      <c r="K138" s="297"/>
    </row>
    <row r="139" spans="1:11" s="313" customFormat="1">
      <c r="A139" s="612">
        <v>44365</v>
      </c>
      <c r="B139" s="320"/>
      <c r="C139" s="297" t="s">
        <v>1657</v>
      </c>
      <c r="D139" s="297" t="s">
        <v>1673</v>
      </c>
      <c r="E139" s="297" t="s">
        <v>116</v>
      </c>
      <c r="F139" s="301"/>
      <c r="G139" s="321"/>
      <c r="H139" s="303"/>
      <c r="I139" s="303">
        <v>27650000</v>
      </c>
      <c r="J139" s="297" t="s">
        <v>114</v>
      </c>
      <c r="K139" s="297"/>
    </row>
    <row r="140" spans="1:11" s="313" customFormat="1">
      <c r="A140" s="612">
        <v>44365</v>
      </c>
      <c r="B140" s="320"/>
      <c r="C140" s="297" t="s">
        <v>674</v>
      </c>
      <c r="D140" s="297" t="s">
        <v>1674</v>
      </c>
      <c r="E140" s="297" t="s">
        <v>116</v>
      </c>
      <c r="F140" s="301"/>
      <c r="G140" s="321"/>
      <c r="H140" s="303"/>
      <c r="I140" s="303">
        <v>19888000</v>
      </c>
      <c r="J140" s="297" t="s">
        <v>114</v>
      </c>
      <c r="K140" s="297"/>
    </row>
    <row r="141" spans="1:11" s="313" customFormat="1">
      <c r="A141" s="612">
        <v>44365</v>
      </c>
      <c r="B141" s="320"/>
      <c r="C141" s="297" t="s">
        <v>1658</v>
      </c>
      <c r="D141" s="297" t="s">
        <v>1675</v>
      </c>
      <c r="E141" s="297" t="s">
        <v>116</v>
      </c>
      <c r="F141" s="301"/>
      <c r="G141" s="321"/>
      <c r="H141" s="303"/>
      <c r="I141" s="303">
        <v>4949700</v>
      </c>
      <c r="J141" s="297" t="s">
        <v>114</v>
      </c>
      <c r="K141" s="297"/>
    </row>
    <row r="142" spans="1:11" s="313" customFormat="1">
      <c r="A142" s="612">
        <v>44365</v>
      </c>
      <c r="B142" s="320"/>
      <c r="C142" s="297" t="s">
        <v>1337</v>
      </c>
      <c r="D142" s="297" t="s">
        <v>1676</v>
      </c>
      <c r="E142" s="297" t="s">
        <v>116</v>
      </c>
      <c r="F142" s="301"/>
      <c r="G142" s="321"/>
      <c r="H142" s="303"/>
      <c r="I142" s="303">
        <v>7200000</v>
      </c>
      <c r="J142" s="297" t="s">
        <v>114</v>
      </c>
      <c r="K142" s="297"/>
    </row>
    <row r="143" spans="1:11" s="313" customFormat="1">
      <c r="A143" s="612">
        <v>44376</v>
      </c>
      <c r="B143" s="320"/>
      <c r="C143" s="297" t="s">
        <v>1659</v>
      </c>
      <c r="D143" s="297" t="s">
        <v>1677</v>
      </c>
      <c r="E143" s="297" t="s">
        <v>116</v>
      </c>
      <c r="F143" s="301"/>
      <c r="G143" s="321"/>
      <c r="H143" s="303"/>
      <c r="I143" s="303">
        <v>11000000</v>
      </c>
      <c r="J143" s="297" t="s">
        <v>114</v>
      </c>
      <c r="K143" s="297"/>
    </row>
    <row r="144" spans="1:11" s="313" customFormat="1">
      <c r="A144" s="612">
        <v>44376</v>
      </c>
      <c r="B144" s="320"/>
      <c r="C144" s="297" t="s">
        <v>1660</v>
      </c>
      <c r="D144" s="297" t="s">
        <v>1678</v>
      </c>
      <c r="E144" s="297" t="s">
        <v>116</v>
      </c>
      <c r="F144" s="301"/>
      <c r="G144" s="321"/>
      <c r="H144" s="303"/>
      <c r="I144" s="303">
        <v>17160000</v>
      </c>
      <c r="J144" s="297" t="s">
        <v>114</v>
      </c>
      <c r="K144" s="297"/>
    </row>
    <row r="145" spans="1:11" s="313" customFormat="1">
      <c r="A145" s="612">
        <v>44376</v>
      </c>
      <c r="B145" s="320"/>
      <c r="C145" s="297" t="s">
        <v>1655</v>
      </c>
      <c r="D145" s="297" t="s">
        <v>1679</v>
      </c>
      <c r="E145" s="297" t="s">
        <v>116</v>
      </c>
      <c r="F145" s="301"/>
      <c r="G145" s="321"/>
      <c r="H145" s="303"/>
      <c r="I145" s="303">
        <v>13552000</v>
      </c>
      <c r="J145" s="297" t="s">
        <v>114</v>
      </c>
      <c r="K145" s="297"/>
    </row>
    <row r="146" spans="1:11" s="313" customFormat="1">
      <c r="A146" s="612">
        <v>44376</v>
      </c>
      <c r="B146" s="320"/>
      <c r="C146" s="297" t="s">
        <v>1339</v>
      </c>
      <c r="D146" s="297" t="s">
        <v>1680</v>
      </c>
      <c r="E146" s="297" t="s">
        <v>116</v>
      </c>
      <c r="F146" s="301"/>
      <c r="G146" s="321"/>
      <c r="H146" s="303"/>
      <c r="I146" s="303">
        <v>11814194</v>
      </c>
      <c r="J146" s="297" t="s">
        <v>114</v>
      </c>
      <c r="K146" s="297"/>
    </row>
    <row r="147" spans="1:11" s="313" customFormat="1">
      <c r="A147" s="612">
        <v>44376</v>
      </c>
      <c r="B147" s="320"/>
      <c r="C147" s="297" t="s">
        <v>544</v>
      </c>
      <c r="D147" s="297" t="s">
        <v>1681</v>
      </c>
      <c r="E147" s="297" t="s">
        <v>116</v>
      </c>
      <c r="F147" s="301"/>
      <c r="G147" s="321"/>
      <c r="H147" s="303"/>
      <c r="I147" s="303">
        <v>114097500</v>
      </c>
      <c r="J147" s="297" t="s">
        <v>114</v>
      </c>
      <c r="K147" s="297"/>
    </row>
    <row r="148" spans="1:11" s="313" customFormat="1">
      <c r="A148" s="612">
        <v>44349</v>
      </c>
      <c r="B148" s="320"/>
      <c r="C148" s="297" t="s">
        <v>507</v>
      </c>
      <c r="D148" s="297" t="s">
        <v>1580</v>
      </c>
      <c r="E148" s="297" t="s">
        <v>116</v>
      </c>
      <c r="F148" s="301"/>
      <c r="G148" s="321"/>
      <c r="H148" s="303"/>
      <c r="I148" s="303">
        <v>133239550</v>
      </c>
      <c r="J148" s="297" t="s">
        <v>114</v>
      </c>
      <c r="K148" s="297"/>
    </row>
    <row r="149" spans="1:11" s="313" customFormat="1">
      <c r="A149" s="612">
        <v>44376</v>
      </c>
      <c r="B149" s="320"/>
      <c r="C149" s="297" t="s">
        <v>444</v>
      </c>
      <c r="D149" s="297" t="s">
        <v>1683</v>
      </c>
      <c r="E149" s="297" t="s">
        <v>116</v>
      </c>
      <c r="F149" s="301"/>
      <c r="G149" s="321"/>
      <c r="H149" s="303"/>
      <c r="I149" s="303">
        <v>79695000</v>
      </c>
      <c r="J149" s="297" t="s">
        <v>114</v>
      </c>
      <c r="K149" s="297"/>
    </row>
    <row r="150" spans="1:11" s="313" customFormat="1">
      <c r="A150" s="612">
        <v>44376</v>
      </c>
      <c r="B150" s="320"/>
      <c r="C150" s="297" t="s">
        <v>1682</v>
      </c>
      <c r="D150" s="297" t="s">
        <v>1683</v>
      </c>
      <c r="E150" s="297" t="s">
        <v>116</v>
      </c>
      <c r="F150" s="301"/>
      <c r="G150" s="321"/>
      <c r="H150" s="303"/>
      <c r="I150" s="303">
        <v>130017550</v>
      </c>
      <c r="J150" s="297" t="s">
        <v>114</v>
      </c>
      <c r="K150" s="297"/>
    </row>
    <row r="151" spans="1:11" s="313" customFormat="1">
      <c r="A151" s="612">
        <v>44349</v>
      </c>
      <c r="B151" s="320"/>
      <c r="C151" s="297" t="s">
        <v>444</v>
      </c>
      <c r="D151" s="297" t="s">
        <v>1580</v>
      </c>
      <c r="E151" s="297" t="s">
        <v>116</v>
      </c>
      <c r="F151" s="301"/>
      <c r="G151" s="321"/>
      <c r="H151" s="303"/>
      <c r="I151" s="303">
        <v>53240000</v>
      </c>
      <c r="J151" s="297" t="s">
        <v>114</v>
      </c>
      <c r="K151" s="297"/>
    </row>
    <row r="152" spans="1:11" s="313" customFormat="1">
      <c r="A152" s="612">
        <v>44365</v>
      </c>
      <c r="B152" s="320"/>
      <c r="C152" s="297" t="s">
        <v>444</v>
      </c>
      <c r="D152" s="297" t="s">
        <v>1684</v>
      </c>
      <c r="E152" s="297" t="s">
        <v>116</v>
      </c>
      <c r="F152" s="301"/>
      <c r="G152" s="321"/>
      <c r="H152" s="303"/>
      <c r="I152" s="303">
        <v>19998000</v>
      </c>
      <c r="J152" s="297" t="s">
        <v>114</v>
      </c>
      <c r="K152" s="297"/>
    </row>
    <row r="153" spans="1:11" s="313" customFormat="1">
      <c r="A153" s="612">
        <v>44365</v>
      </c>
      <c r="B153" s="320"/>
      <c r="C153" s="297" t="s">
        <v>444</v>
      </c>
      <c r="D153" s="297" t="s">
        <v>1684</v>
      </c>
      <c r="E153" s="297" t="s">
        <v>116</v>
      </c>
      <c r="F153" s="301"/>
      <c r="G153" s="321"/>
      <c r="H153" s="303"/>
      <c r="I153" s="303">
        <v>2000000</v>
      </c>
      <c r="J153" s="297" t="s">
        <v>114</v>
      </c>
      <c r="K153" s="297"/>
    </row>
    <row r="154" spans="1:11" s="313" customFormat="1">
      <c r="A154" s="612">
        <v>44349</v>
      </c>
      <c r="B154" s="320"/>
      <c r="C154" s="297" t="s">
        <v>153</v>
      </c>
      <c r="D154" s="297" t="s">
        <v>1581</v>
      </c>
      <c r="E154" s="297" t="s">
        <v>116</v>
      </c>
      <c r="F154" s="301"/>
      <c r="G154" s="321"/>
      <c r="H154" s="303"/>
      <c r="I154" s="303">
        <v>49953750</v>
      </c>
      <c r="J154" s="297" t="s">
        <v>114</v>
      </c>
      <c r="K154" s="297"/>
    </row>
    <row r="155" spans="1:11" s="313" customFormat="1">
      <c r="A155" s="612">
        <v>44349</v>
      </c>
      <c r="B155" s="320"/>
      <c r="C155" s="297" t="s">
        <v>277</v>
      </c>
      <c r="D155" s="297" t="s">
        <v>1429</v>
      </c>
      <c r="E155" s="297" t="s">
        <v>116</v>
      </c>
      <c r="F155" s="301"/>
      <c r="G155" s="321"/>
      <c r="H155" s="303"/>
      <c r="I155" s="303">
        <v>23804700</v>
      </c>
      <c r="J155" s="297" t="s">
        <v>114</v>
      </c>
      <c r="K155" s="297"/>
    </row>
    <row r="156" spans="1:11" s="313" customFormat="1">
      <c r="A156" s="612">
        <v>44357</v>
      </c>
      <c r="B156" s="320"/>
      <c r="C156" s="297" t="s">
        <v>277</v>
      </c>
      <c r="D156" s="297" t="s">
        <v>1685</v>
      </c>
      <c r="E156" s="297" t="s">
        <v>116</v>
      </c>
      <c r="F156" s="301"/>
      <c r="G156" s="321"/>
      <c r="H156" s="303"/>
      <c r="I156" s="303">
        <v>23872300</v>
      </c>
      <c r="J156" s="297" t="s">
        <v>114</v>
      </c>
      <c r="K156" s="297"/>
    </row>
    <row r="157" spans="1:11" s="313" customFormat="1">
      <c r="A157" s="612">
        <v>44349</v>
      </c>
      <c r="B157" s="320"/>
      <c r="C157" s="297" t="s">
        <v>279</v>
      </c>
      <c r="D157" s="297" t="s">
        <v>635</v>
      </c>
      <c r="E157" s="297" t="s">
        <v>116</v>
      </c>
      <c r="F157" s="301"/>
      <c r="G157" s="321"/>
      <c r="H157" s="303"/>
      <c r="I157" s="303">
        <v>6570000</v>
      </c>
      <c r="J157" s="297" t="s">
        <v>114</v>
      </c>
      <c r="K157" s="297"/>
    </row>
    <row r="158" spans="1:11" s="313" customFormat="1">
      <c r="A158" s="612">
        <v>44376</v>
      </c>
      <c r="B158" s="320"/>
      <c r="C158" s="297" t="s">
        <v>552</v>
      </c>
      <c r="D158" s="297" t="s">
        <v>1686</v>
      </c>
      <c r="E158" s="297" t="s">
        <v>116</v>
      </c>
      <c r="F158" s="301"/>
      <c r="G158" s="321"/>
      <c r="H158" s="303"/>
      <c r="I158" s="303">
        <v>56364200</v>
      </c>
      <c r="J158" s="297" t="s">
        <v>114</v>
      </c>
      <c r="K158" s="297"/>
    </row>
    <row r="159" spans="1:11" s="313" customFormat="1">
      <c r="A159" s="612">
        <v>44376</v>
      </c>
      <c r="B159" s="320"/>
      <c r="C159" s="297" t="s">
        <v>438</v>
      </c>
      <c r="D159" s="297" t="s">
        <v>1685</v>
      </c>
      <c r="E159" s="297" t="s">
        <v>116</v>
      </c>
      <c r="F159" s="301"/>
      <c r="G159" s="321"/>
      <c r="H159" s="303"/>
      <c r="I159" s="303">
        <v>9435810</v>
      </c>
      <c r="J159" s="297" t="s">
        <v>114</v>
      </c>
      <c r="K159" s="297"/>
    </row>
    <row r="160" spans="1:11" s="313" customFormat="1">
      <c r="A160" s="612">
        <v>44376</v>
      </c>
      <c r="B160" s="320"/>
      <c r="C160" s="297" t="s">
        <v>280</v>
      </c>
      <c r="D160" s="297" t="s">
        <v>1687</v>
      </c>
      <c r="E160" s="297" t="s">
        <v>116</v>
      </c>
      <c r="F160" s="301"/>
      <c r="G160" s="321"/>
      <c r="H160" s="303"/>
      <c r="I160" s="303">
        <v>19935000</v>
      </c>
      <c r="J160" s="297" t="s">
        <v>114</v>
      </c>
      <c r="K160" s="297"/>
    </row>
    <row r="161" spans="1:11" s="313" customFormat="1">
      <c r="A161" s="612">
        <v>44376</v>
      </c>
      <c r="B161" s="320"/>
      <c r="C161" s="297" t="s">
        <v>155</v>
      </c>
      <c r="D161" s="297" t="s">
        <v>1688</v>
      </c>
      <c r="E161" s="297" t="s">
        <v>116</v>
      </c>
      <c r="F161" s="301"/>
      <c r="G161" s="321"/>
      <c r="H161" s="303"/>
      <c r="I161" s="303">
        <v>1052658124</v>
      </c>
      <c r="J161" s="297" t="s">
        <v>114</v>
      </c>
      <c r="K161" s="297"/>
    </row>
    <row r="162" spans="1:11" s="313" customFormat="1">
      <c r="A162" s="612">
        <v>44357</v>
      </c>
      <c r="B162" s="320"/>
      <c r="C162" s="297" t="s">
        <v>559</v>
      </c>
      <c r="D162" s="297" t="s">
        <v>1689</v>
      </c>
      <c r="E162" s="297" t="s">
        <v>116</v>
      </c>
      <c r="F162" s="301"/>
      <c r="G162" s="321"/>
      <c r="H162" s="303"/>
      <c r="I162" s="303">
        <v>23280000</v>
      </c>
      <c r="J162" s="297" t="s">
        <v>114</v>
      </c>
      <c r="K162" s="297"/>
    </row>
    <row r="163" spans="1:11" s="313" customFormat="1">
      <c r="A163" s="612">
        <v>44376</v>
      </c>
      <c r="B163" s="320"/>
      <c r="C163" s="297" t="s">
        <v>154</v>
      </c>
      <c r="D163" s="297" t="s">
        <v>1431</v>
      </c>
      <c r="E163" s="297" t="s">
        <v>116</v>
      </c>
      <c r="F163" s="301"/>
      <c r="G163" s="321"/>
      <c r="H163" s="303"/>
      <c r="I163" s="303">
        <v>796008</v>
      </c>
      <c r="J163" s="297" t="s">
        <v>114</v>
      </c>
      <c r="K163" s="297"/>
    </row>
    <row r="164" spans="1:11" s="313" customFormat="1">
      <c r="A164" s="612">
        <v>44376</v>
      </c>
      <c r="B164" s="320"/>
      <c r="C164" s="297" t="s">
        <v>605</v>
      </c>
      <c r="D164" s="297" t="s">
        <v>1690</v>
      </c>
      <c r="E164" s="297" t="s">
        <v>116</v>
      </c>
      <c r="F164" s="301"/>
      <c r="G164" s="321"/>
      <c r="H164" s="303"/>
      <c r="I164" s="303">
        <v>29481032</v>
      </c>
      <c r="J164" s="297" t="s">
        <v>114</v>
      </c>
      <c r="K164" s="297"/>
    </row>
    <row r="165" spans="1:11" s="313" customFormat="1">
      <c r="A165" s="612">
        <v>44376</v>
      </c>
      <c r="B165" s="320"/>
      <c r="C165" s="297" t="s">
        <v>546</v>
      </c>
      <c r="D165" s="297" t="s">
        <v>1691</v>
      </c>
      <c r="E165" s="297" t="s">
        <v>116</v>
      </c>
      <c r="F165" s="301"/>
      <c r="G165" s="321"/>
      <c r="H165" s="303"/>
      <c r="I165" s="303">
        <v>9650000</v>
      </c>
      <c r="J165" s="297" t="s">
        <v>114</v>
      </c>
      <c r="K165" s="297"/>
    </row>
    <row r="166" spans="1:11" s="313" customFormat="1">
      <c r="A166" s="612">
        <v>44376</v>
      </c>
      <c r="B166" s="320"/>
      <c r="C166" s="297" t="s">
        <v>1110</v>
      </c>
      <c r="D166" s="297" t="s">
        <v>1691</v>
      </c>
      <c r="E166" s="297" t="s">
        <v>116</v>
      </c>
      <c r="F166" s="301"/>
      <c r="G166" s="321"/>
      <c r="H166" s="303"/>
      <c r="I166" s="303">
        <v>14400000</v>
      </c>
      <c r="J166" s="297" t="s">
        <v>114</v>
      </c>
      <c r="K166" s="297"/>
    </row>
    <row r="167" spans="1:11" s="313" customFormat="1">
      <c r="A167" s="612">
        <v>44376</v>
      </c>
      <c r="B167" s="320"/>
      <c r="C167" s="297" t="s">
        <v>973</v>
      </c>
      <c r="D167" s="297" t="s">
        <v>1692</v>
      </c>
      <c r="E167" s="297" t="s">
        <v>116</v>
      </c>
      <c r="F167" s="301"/>
      <c r="G167" s="321"/>
      <c r="H167" s="303"/>
      <c r="I167" s="303">
        <v>5300000</v>
      </c>
      <c r="J167" s="297" t="s">
        <v>114</v>
      </c>
      <c r="K167" s="297"/>
    </row>
    <row r="168" spans="1:11" s="313" customFormat="1">
      <c r="A168" s="612">
        <v>44376</v>
      </c>
      <c r="B168" s="320"/>
      <c r="C168" s="297" t="s">
        <v>653</v>
      </c>
      <c r="D168" s="297" t="s">
        <v>1693</v>
      </c>
      <c r="E168" s="297" t="s">
        <v>116</v>
      </c>
      <c r="F168" s="301"/>
      <c r="G168" s="321"/>
      <c r="H168" s="303"/>
      <c r="I168" s="303">
        <v>115505000</v>
      </c>
      <c r="J168" s="297" t="s">
        <v>114</v>
      </c>
      <c r="K168" s="297"/>
    </row>
    <row r="169" spans="1:11" s="313" customFormat="1">
      <c r="A169" s="612">
        <v>44376</v>
      </c>
      <c r="B169" s="320"/>
      <c r="C169" s="297" t="s">
        <v>152</v>
      </c>
      <c r="D169" s="297" t="s">
        <v>1694</v>
      </c>
      <c r="E169" s="297" t="s">
        <v>116</v>
      </c>
      <c r="F169" s="301"/>
      <c r="G169" s="321"/>
      <c r="H169" s="303"/>
      <c r="I169" s="303">
        <v>163498094</v>
      </c>
      <c r="J169" s="297" t="s">
        <v>114</v>
      </c>
      <c r="K169" s="297"/>
    </row>
    <row r="170" spans="1:11" s="313" customFormat="1">
      <c r="A170" s="612">
        <v>44357</v>
      </c>
      <c r="B170" s="320"/>
      <c r="C170" s="297" t="s">
        <v>453</v>
      </c>
      <c r="D170" s="297" t="s">
        <v>1695</v>
      </c>
      <c r="E170" s="297" t="s">
        <v>116</v>
      </c>
      <c r="F170" s="301"/>
      <c r="G170" s="321"/>
      <c r="H170" s="303"/>
      <c r="I170" s="303">
        <v>4000000</v>
      </c>
      <c r="J170" s="297" t="s">
        <v>114</v>
      </c>
      <c r="K170" s="297"/>
    </row>
    <row r="171" spans="1:11" s="313" customFormat="1">
      <c r="A171" s="612">
        <v>44357</v>
      </c>
      <c r="B171" s="320"/>
      <c r="C171" s="297" t="s">
        <v>614</v>
      </c>
      <c r="D171" s="297" t="s">
        <v>1696</v>
      </c>
      <c r="E171" s="297" t="s">
        <v>116</v>
      </c>
      <c r="F171" s="301"/>
      <c r="G171" s="321"/>
      <c r="H171" s="303"/>
      <c r="I171" s="303">
        <v>7423840</v>
      </c>
      <c r="J171" s="297" t="s">
        <v>114</v>
      </c>
      <c r="K171" s="297"/>
    </row>
    <row r="172" spans="1:11" s="313" customFormat="1">
      <c r="A172" s="612">
        <v>44357</v>
      </c>
      <c r="B172" s="320"/>
      <c r="C172" s="297" t="s">
        <v>613</v>
      </c>
      <c r="D172" s="297" t="s">
        <v>1696</v>
      </c>
      <c r="E172" s="297" t="s">
        <v>116</v>
      </c>
      <c r="F172" s="301"/>
      <c r="G172" s="321"/>
      <c r="H172" s="303"/>
      <c r="I172" s="303">
        <v>5355000</v>
      </c>
      <c r="J172" s="297" t="s">
        <v>114</v>
      </c>
      <c r="K172" s="297"/>
    </row>
    <row r="173" spans="1:11" s="313" customFormat="1">
      <c r="A173" s="612">
        <v>44376</v>
      </c>
      <c r="B173" s="320"/>
      <c r="C173" s="297" t="s">
        <v>1273</v>
      </c>
      <c r="D173" s="297" t="s">
        <v>1697</v>
      </c>
      <c r="E173" s="297" t="s">
        <v>116</v>
      </c>
      <c r="F173" s="301"/>
      <c r="G173" s="321"/>
      <c r="H173" s="303"/>
      <c r="I173" s="303">
        <v>681215000</v>
      </c>
      <c r="J173" s="297" t="s">
        <v>114</v>
      </c>
      <c r="K173" s="297"/>
    </row>
    <row r="174" spans="1:11" s="313" customFormat="1">
      <c r="A174" s="612">
        <v>44376</v>
      </c>
      <c r="B174" s="320"/>
      <c r="C174" s="297" t="s">
        <v>151</v>
      </c>
      <c r="D174" s="297" t="s">
        <v>1698</v>
      </c>
      <c r="E174" s="297" t="s">
        <v>116</v>
      </c>
      <c r="F174" s="301"/>
      <c r="G174" s="321"/>
      <c r="H174" s="303"/>
      <c r="I174" s="303">
        <v>40043548</v>
      </c>
      <c r="J174" s="297" t="s">
        <v>114</v>
      </c>
      <c r="K174" s="297"/>
    </row>
    <row r="175" spans="1:11" s="313" customFormat="1">
      <c r="A175" s="612">
        <v>44376</v>
      </c>
      <c r="B175" s="320"/>
      <c r="C175" s="297" t="s">
        <v>393</v>
      </c>
      <c r="D175" s="297" t="s">
        <v>1699</v>
      </c>
      <c r="E175" s="297" t="s">
        <v>116</v>
      </c>
      <c r="F175" s="301"/>
      <c r="G175" s="321"/>
      <c r="H175" s="303"/>
      <c r="I175" s="303">
        <v>58215385</v>
      </c>
      <c r="J175" s="297" t="s">
        <v>114</v>
      </c>
      <c r="K175" s="297"/>
    </row>
    <row r="176" spans="1:11" s="313" customFormat="1">
      <c r="A176" s="612">
        <v>44376</v>
      </c>
      <c r="B176" s="320"/>
      <c r="C176" s="297" t="s">
        <v>970</v>
      </c>
      <c r="D176" s="297" t="s">
        <v>1700</v>
      </c>
      <c r="E176" s="297" t="s">
        <v>116</v>
      </c>
      <c r="F176" s="301"/>
      <c r="G176" s="321"/>
      <c r="H176" s="303"/>
      <c r="I176" s="303">
        <v>48380500</v>
      </c>
      <c r="J176" s="297" t="s">
        <v>114</v>
      </c>
      <c r="K176" s="297"/>
    </row>
    <row r="177" spans="1:11" s="313" customFormat="1">
      <c r="A177" s="612">
        <v>44377</v>
      </c>
      <c r="B177" s="320"/>
      <c r="C177" s="297" t="s">
        <v>218</v>
      </c>
      <c r="D177" s="297" t="s">
        <v>461</v>
      </c>
      <c r="E177" s="297" t="s">
        <v>121</v>
      </c>
      <c r="F177" s="301"/>
      <c r="G177" s="321"/>
      <c r="H177" s="303">
        <v>5420.96</v>
      </c>
      <c r="I177" s="298">
        <f t="shared" ref="I177" si="8">+ROUND(H177*$K$2,0)</f>
        <v>124130851</v>
      </c>
      <c r="J177" s="297" t="s">
        <v>115</v>
      </c>
      <c r="K177" s="297"/>
    </row>
    <row r="178" spans="1:11" s="313" customFormat="1">
      <c r="A178" s="612">
        <v>44357</v>
      </c>
      <c r="B178" s="320"/>
      <c r="C178" s="297" t="s">
        <v>135</v>
      </c>
      <c r="D178" s="297" t="s">
        <v>1701</v>
      </c>
      <c r="E178" s="297" t="s">
        <v>119</v>
      </c>
      <c r="F178" s="301"/>
      <c r="G178" s="321"/>
      <c r="H178" s="303"/>
      <c r="I178" s="303">
        <v>795885460</v>
      </c>
      <c r="J178" s="297" t="s">
        <v>114</v>
      </c>
      <c r="K178" s="297"/>
    </row>
    <row r="179" spans="1:11" s="313" customFormat="1">
      <c r="A179" s="612">
        <v>44376</v>
      </c>
      <c r="B179" s="320"/>
      <c r="C179" s="297" t="s">
        <v>436</v>
      </c>
      <c r="D179" s="297" t="s">
        <v>1702</v>
      </c>
      <c r="E179" s="297" t="s">
        <v>119</v>
      </c>
      <c r="F179" s="301"/>
      <c r="G179" s="321"/>
      <c r="H179" s="303"/>
      <c r="I179" s="303">
        <v>43928383</v>
      </c>
      <c r="J179" s="297" t="s">
        <v>114</v>
      </c>
      <c r="K179" s="297"/>
    </row>
    <row r="180" spans="1:11" s="313" customFormat="1">
      <c r="A180" s="612">
        <v>44363</v>
      </c>
      <c r="B180" s="320"/>
      <c r="C180" s="297" t="s">
        <v>267</v>
      </c>
      <c r="D180" s="297" t="s">
        <v>693</v>
      </c>
      <c r="E180" s="297" t="s">
        <v>160</v>
      </c>
      <c r="F180" s="301"/>
      <c r="G180" s="321"/>
      <c r="H180" s="303">
        <v>650000</v>
      </c>
      <c r="I180" s="298">
        <f t="shared" ref="I180:I183" si="9">+ROUND(H180*$K$2,0)</f>
        <v>14883904956</v>
      </c>
      <c r="J180" s="297" t="s">
        <v>115</v>
      </c>
      <c r="K180" s="297"/>
    </row>
    <row r="181" spans="1:11" s="313" customFormat="1">
      <c r="A181" s="612">
        <v>44349</v>
      </c>
      <c r="B181" s="320"/>
      <c r="C181" s="297" t="s">
        <v>1001</v>
      </c>
      <c r="D181" s="297" t="s">
        <v>1002</v>
      </c>
      <c r="E181" s="297"/>
      <c r="F181" s="301"/>
      <c r="G181" s="321"/>
      <c r="H181" s="303">
        <v>2582237.89</v>
      </c>
      <c r="I181" s="298">
        <f t="shared" si="9"/>
        <v>59128897427</v>
      </c>
      <c r="J181" s="297" t="s">
        <v>115</v>
      </c>
      <c r="K181" s="297"/>
    </row>
    <row r="182" spans="1:11" s="313" customFormat="1">
      <c r="A182" s="612">
        <v>44365</v>
      </c>
      <c r="B182" s="320"/>
      <c r="C182" s="297" t="s">
        <v>1001</v>
      </c>
      <c r="D182" s="297" t="s">
        <v>1002</v>
      </c>
      <c r="E182" s="297"/>
      <c r="F182" s="301"/>
      <c r="G182" s="321"/>
      <c r="H182" s="303">
        <v>2540570.89</v>
      </c>
      <c r="I182" s="298">
        <f t="shared" si="9"/>
        <v>58174793323</v>
      </c>
      <c r="J182" s="297" t="s">
        <v>115</v>
      </c>
      <c r="K182" s="297"/>
    </row>
    <row r="183" spans="1:11" s="313" customFormat="1">
      <c r="A183" s="612">
        <v>44349</v>
      </c>
      <c r="B183" s="320"/>
      <c r="C183" s="297" t="s">
        <v>1001</v>
      </c>
      <c r="D183" s="297" t="s">
        <v>1290</v>
      </c>
      <c r="E183" s="297" t="s">
        <v>160</v>
      </c>
      <c r="F183" s="301"/>
      <c r="G183" s="321"/>
      <c r="H183" s="303">
        <v>500000</v>
      </c>
      <c r="I183" s="298">
        <f t="shared" si="9"/>
        <v>11449157658</v>
      </c>
      <c r="J183" s="297" t="s">
        <v>115</v>
      </c>
      <c r="K183" s="297"/>
    </row>
    <row r="184" spans="1:11" s="616" customFormat="1">
      <c r="A184" s="612">
        <v>44365</v>
      </c>
      <c r="B184" s="320"/>
      <c r="C184" s="297" t="s">
        <v>196</v>
      </c>
      <c r="D184" s="297" t="s">
        <v>1094</v>
      </c>
      <c r="E184" s="297" t="s">
        <v>120</v>
      </c>
      <c r="F184" s="301"/>
      <c r="G184" s="321"/>
      <c r="H184" s="301">
        <v>1012987.54</v>
      </c>
      <c r="I184" s="298">
        <f t="shared" ref="I184:I190" si="10">+ROUND(H184*$K$2,0)</f>
        <v>23195708102</v>
      </c>
      <c r="J184" s="297" t="s">
        <v>115</v>
      </c>
      <c r="K184" s="297"/>
    </row>
    <row r="185" spans="1:11" s="616" customFormat="1">
      <c r="A185" s="612">
        <v>44350</v>
      </c>
      <c r="B185" s="320"/>
      <c r="C185" s="297" t="s">
        <v>195</v>
      </c>
      <c r="D185" s="297" t="s">
        <v>1376</v>
      </c>
      <c r="E185" s="297" t="s">
        <v>89</v>
      </c>
      <c r="F185" s="301"/>
      <c r="G185" s="321"/>
      <c r="H185" s="301">
        <v>2582237.89</v>
      </c>
      <c r="I185" s="298">
        <f t="shared" si="10"/>
        <v>59128897427</v>
      </c>
      <c r="J185" s="297" t="s">
        <v>115</v>
      </c>
      <c r="K185" s="297"/>
    </row>
    <row r="186" spans="1:11" s="616" customFormat="1">
      <c r="A186" s="612">
        <v>44368</v>
      </c>
      <c r="B186" s="320"/>
      <c r="C186" s="297" t="s">
        <v>195</v>
      </c>
      <c r="D186" s="297" t="s">
        <v>1376</v>
      </c>
      <c r="E186" s="297" t="s">
        <v>89</v>
      </c>
      <c r="F186" s="301"/>
      <c r="G186" s="321"/>
      <c r="H186" s="301">
        <v>2540570.89</v>
      </c>
      <c r="I186" s="298">
        <f t="shared" ref="I186" si="11">+ROUND(H186*$K$2,0)</f>
        <v>58174793323</v>
      </c>
      <c r="J186" s="297" t="s">
        <v>115</v>
      </c>
      <c r="K186" s="297"/>
    </row>
    <row r="187" spans="1:11" s="616" customFormat="1">
      <c r="A187" s="612">
        <v>44365</v>
      </c>
      <c r="B187" s="320"/>
      <c r="C187" s="297" t="s">
        <v>136</v>
      </c>
      <c r="D187" s="457" t="s">
        <v>1441</v>
      </c>
      <c r="E187" s="297" t="s">
        <v>118</v>
      </c>
      <c r="F187" s="301"/>
      <c r="G187" s="321"/>
      <c r="H187" s="303">
        <v>156510</v>
      </c>
      <c r="I187" s="298">
        <f t="shared" si="10"/>
        <v>3583815330</v>
      </c>
      <c r="J187" s="297" t="s">
        <v>115</v>
      </c>
      <c r="K187" s="297"/>
    </row>
    <row r="188" spans="1:11" s="616" customFormat="1">
      <c r="A188" s="612">
        <v>44368</v>
      </c>
      <c r="B188" s="320"/>
      <c r="C188" s="297" t="s">
        <v>547</v>
      </c>
      <c r="D188" s="457" t="s">
        <v>1441</v>
      </c>
      <c r="E188" s="297" t="s">
        <v>118</v>
      </c>
      <c r="F188" s="301"/>
      <c r="G188" s="321"/>
      <c r="H188" s="321">
        <v>993642.6</v>
      </c>
      <c r="I188" s="298">
        <f t="shared" si="10"/>
        <v>22752741567</v>
      </c>
      <c r="J188" s="297" t="s">
        <v>115</v>
      </c>
      <c r="K188" s="297"/>
    </row>
    <row r="189" spans="1:11" s="616" customFormat="1">
      <c r="A189" s="612">
        <v>44376</v>
      </c>
      <c r="B189" s="320"/>
      <c r="C189" s="297" t="s">
        <v>357</v>
      </c>
      <c r="D189" s="457" t="s">
        <v>1441</v>
      </c>
      <c r="E189" s="297" t="s">
        <v>118</v>
      </c>
      <c r="F189" s="301"/>
      <c r="G189" s="321"/>
      <c r="H189" s="321">
        <v>8338</v>
      </c>
      <c r="I189" s="298">
        <f t="shared" si="10"/>
        <v>190926153</v>
      </c>
      <c r="J189" s="297" t="s">
        <v>115</v>
      </c>
      <c r="K189" s="297"/>
    </row>
    <row r="190" spans="1:11" s="616" customFormat="1">
      <c r="A190" s="612">
        <v>44376</v>
      </c>
      <c r="B190" s="320"/>
      <c r="C190" s="297" t="s">
        <v>648</v>
      </c>
      <c r="D190" s="457" t="s">
        <v>1441</v>
      </c>
      <c r="E190" s="297" t="s">
        <v>118</v>
      </c>
      <c r="F190" s="301"/>
      <c r="G190" s="321"/>
      <c r="H190" s="321">
        <v>100920</v>
      </c>
      <c r="I190" s="298">
        <f t="shared" si="10"/>
        <v>2310897982</v>
      </c>
      <c r="J190" s="297" t="s">
        <v>115</v>
      </c>
      <c r="K190" s="297"/>
    </row>
    <row r="191" spans="1:11" s="616" customFormat="1">
      <c r="A191" s="612">
        <v>44376</v>
      </c>
      <c r="B191" s="320"/>
      <c r="C191" s="297" t="s">
        <v>911</v>
      </c>
      <c r="D191" s="457" t="s">
        <v>1441</v>
      </c>
      <c r="E191" s="297" t="s">
        <v>118</v>
      </c>
      <c r="F191" s="301"/>
      <c r="G191" s="321"/>
      <c r="H191" s="321">
        <v>38415.279999999999</v>
      </c>
      <c r="I191" s="298">
        <f t="shared" ref="I191:I239" si="12">+ROUND(H191*$K$2,0)</f>
        <v>879645194</v>
      </c>
      <c r="J191" s="297" t="s">
        <v>115</v>
      </c>
      <c r="K191" s="297"/>
    </row>
    <row r="192" spans="1:11" s="616" customFormat="1">
      <c r="A192" s="612">
        <v>44376</v>
      </c>
      <c r="B192" s="320"/>
      <c r="C192" s="297" t="s">
        <v>139</v>
      </c>
      <c r="D192" s="457" t="s">
        <v>1441</v>
      </c>
      <c r="E192" s="297" t="s">
        <v>118</v>
      </c>
      <c r="F192" s="301"/>
      <c r="G192" s="321"/>
      <c r="H192" s="321">
        <v>4620</v>
      </c>
      <c r="I192" s="298">
        <f t="shared" si="12"/>
        <v>105790217</v>
      </c>
      <c r="J192" s="297" t="s">
        <v>115</v>
      </c>
      <c r="K192" s="297"/>
    </row>
    <row r="193" spans="1:11" s="616" customFormat="1">
      <c r="A193" s="612">
        <v>44376</v>
      </c>
      <c r="B193" s="320"/>
      <c r="C193" s="297" t="s">
        <v>143</v>
      </c>
      <c r="D193" s="457" t="s">
        <v>1441</v>
      </c>
      <c r="E193" s="297" t="s">
        <v>118</v>
      </c>
      <c r="F193" s="301"/>
      <c r="G193" s="321"/>
      <c r="H193" s="321">
        <v>10878.9</v>
      </c>
      <c r="I193" s="298">
        <f t="shared" si="12"/>
        <v>249108482</v>
      </c>
      <c r="J193" s="297" t="s">
        <v>115</v>
      </c>
      <c r="K193" s="297"/>
    </row>
    <row r="194" spans="1:11" s="616" customFormat="1">
      <c r="A194" s="612">
        <v>44376</v>
      </c>
      <c r="B194" s="320"/>
      <c r="C194" s="297" t="s">
        <v>448</v>
      </c>
      <c r="D194" s="457" t="s">
        <v>1441</v>
      </c>
      <c r="E194" s="297" t="s">
        <v>118</v>
      </c>
      <c r="F194" s="301"/>
      <c r="G194" s="321"/>
      <c r="H194" s="321">
        <v>11059.6</v>
      </c>
      <c r="I194" s="298">
        <f t="shared" si="12"/>
        <v>253246208</v>
      </c>
      <c r="J194" s="297" t="s">
        <v>115</v>
      </c>
      <c r="K194" s="297"/>
    </row>
    <row r="195" spans="1:11" s="616" customFormat="1">
      <c r="A195" s="612">
        <v>44376</v>
      </c>
      <c r="B195" s="320"/>
      <c r="C195" s="297" t="s">
        <v>141</v>
      </c>
      <c r="D195" s="457" t="s">
        <v>1441</v>
      </c>
      <c r="E195" s="297" t="s">
        <v>118</v>
      </c>
      <c r="F195" s="301"/>
      <c r="G195" s="321"/>
      <c r="H195" s="321">
        <v>81577.649999999994</v>
      </c>
      <c r="I195" s="298">
        <f t="shared" si="12"/>
        <v>1867990752</v>
      </c>
      <c r="J195" s="297" t="s">
        <v>115</v>
      </c>
      <c r="K195" s="297"/>
    </row>
    <row r="196" spans="1:11" s="616" customFormat="1">
      <c r="A196" s="612">
        <v>44376</v>
      </c>
      <c r="B196" s="320"/>
      <c r="C196" s="297" t="s">
        <v>217</v>
      </c>
      <c r="D196" s="457" t="s">
        <v>1441</v>
      </c>
      <c r="E196" s="297" t="s">
        <v>118</v>
      </c>
      <c r="F196" s="301"/>
      <c r="G196" s="321"/>
      <c r="H196" s="321">
        <v>11640</v>
      </c>
      <c r="I196" s="298">
        <f t="shared" si="12"/>
        <v>266536390</v>
      </c>
      <c r="J196" s="297" t="s">
        <v>115</v>
      </c>
      <c r="K196" s="297"/>
    </row>
    <row r="197" spans="1:11" s="616" customFormat="1">
      <c r="A197" s="612">
        <v>44376</v>
      </c>
      <c r="B197" s="320"/>
      <c r="C197" s="297" t="s">
        <v>138</v>
      </c>
      <c r="D197" s="457" t="s">
        <v>1441</v>
      </c>
      <c r="E197" s="297" t="s">
        <v>118</v>
      </c>
      <c r="F197" s="301"/>
      <c r="G197" s="321"/>
      <c r="H197" s="321">
        <v>804509.02</v>
      </c>
      <c r="I197" s="298">
        <f t="shared" si="12"/>
        <v>18421901215</v>
      </c>
      <c r="J197" s="297" t="s">
        <v>115</v>
      </c>
      <c r="K197" s="297"/>
    </row>
    <row r="198" spans="1:11" s="616" customFormat="1">
      <c r="A198" s="612">
        <v>44376</v>
      </c>
      <c r="B198" s="320"/>
      <c r="C198" s="297" t="s">
        <v>447</v>
      </c>
      <c r="D198" s="457" t="s">
        <v>1441</v>
      </c>
      <c r="E198" s="297" t="s">
        <v>118</v>
      </c>
      <c r="F198" s="301"/>
      <c r="G198" s="321"/>
      <c r="H198" s="321">
        <v>86039</v>
      </c>
      <c r="I198" s="298">
        <f t="shared" si="12"/>
        <v>1970148152</v>
      </c>
      <c r="J198" s="297" t="s">
        <v>115</v>
      </c>
      <c r="K198" s="297"/>
    </row>
    <row r="199" spans="1:11" s="616" customFormat="1">
      <c r="A199" s="612">
        <v>44376</v>
      </c>
      <c r="B199" s="320"/>
      <c r="C199" s="297" t="s">
        <v>505</v>
      </c>
      <c r="D199" s="457" t="s">
        <v>1441</v>
      </c>
      <c r="E199" s="297" t="s">
        <v>118</v>
      </c>
      <c r="F199" s="301"/>
      <c r="G199" s="321"/>
      <c r="H199" s="321">
        <v>33147.629999999997</v>
      </c>
      <c r="I199" s="298">
        <f t="shared" si="12"/>
        <v>759024884</v>
      </c>
      <c r="J199" s="297" t="s">
        <v>115</v>
      </c>
      <c r="K199" s="297"/>
    </row>
    <row r="200" spans="1:11" s="616" customFormat="1">
      <c r="A200" s="612">
        <v>44376</v>
      </c>
      <c r="B200" s="320"/>
      <c r="C200" s="297" t="s">
        <v>596</v>
      </c>
      <c r="D200" s="457" t="s">
        <v>1441</v>
      </c>
      <c r="E200" s="297" t="s">
        <v>118</v>
      </c>
      <c r="F200" s="301"/>
      <c r="G200" s="321"/>
      <c r="H200" s="321">
        <v>230976.94</v>
      </c>
      <c r="I200" s="298">
        <f t="shared" si="12"/>
        <v>5288982803</v>
      </c>
      <c r="J200" s="297" t="s">
        <v>115</v>
      </c>
      <c r="K200" s="297"/>
    </row>
    <row r="201" spans="1:11" s="616" customFormat="1">
      <c r="A201" s="612">
        <v>44376</v>
      </c>
      <c r="B201" s="320"/>
      <c r="C201" s="297" t="s">
        <v>137</v>
      </c>
      <c r="D201" s="457" t="s">
        <v>1703</v>
      </c>
      <c r="E201" s="297" t="s">
        <v>118</v>
      </c>
      <c r="F201" s="301"/>
      <c r="G201" s="321"/>
      <c r="H201" s="321">
        <v>33018.92</v>
      </c>
      <c r="I201" s="298">
        <f t="shared" si="12"/>
        <v>756077642</v>
      </c>
      <c r="J201" s="297" t="s">
        <v>115</v>
      </c>
      <c r="K201" s="297"/>
    </row>
    <row r="202" spans="1:11" s="616" customFormat="1">
      <c r="A202" s="612">
        <v>44376</v>
      </c>
      <c r="B202" s="320"/>
      <c r="C202" s="297" t="s">
        <v>615</v>
      </c>
      <c r="D202" s="457" t="s">
        <v>1704</v>
      </c>
      <c r="E202" s="297" t="s">
        <v>118</v>
      </c>
      <c r="F202" s="301"/>
      <c r="G202" s="321"/>
      <c r="H202" s="321">
        <v>32891.74</v>
      </c>
      <c r="I202" s="298">
        <f t="shared" si="12"/>
        <v>753165434</v>
      </c>
      <c r="J202" s="297" t="s">
        <v>115</v>
      </c>
      <c r="K202" s="297"/>
    </row>
    <row r="203" spans="1:11" s="616" customFormat="1">
      <c r="A203" s="612">
        <v>44376</v>
      </c>
      <c r="B203" s="320"/>
      <c r="C203" s="297" t="s">
        <v>534</v>
      </c>
      <c r="D203" s="457" t="s">
        <v>1704</v>
      </c>
      <c r="E203" s="297" t="s">
        <v>118</v>
      </c>
      <c r="F203" s="301"/>
      <c r="G203" s="321"/>
      <c r="H203" s="321">
        <v>135637.88</v>
      </c>
      <c r="I203" s="298">
        <f t="shared" si="12"/>
        <v>3105878945</v>
      </c>
      <c r="J203" s="297" t="s">
        <v>115</v>
      </c>
      <c r="K203" s="297"/>
    </row>
    <row r="204" spans="1:11" s="616" customFormat="1">
      <c r="A204" s="612">
        <v>44376</v>
      </c>
      <c r="B204" s="320"/>
      <c r="C204" s="297" t="s">
        <v>1378</v>
      </c>
      <c r="D204" s="457" t="s">
        <v>1449</v>
      </c>
      <c r="E204" s="297" t="s">
        <v>118</v>
      </c>
      <c r="F204" s="301"/>
      <c r="G204" s="321"/>
      <c r="H204" s="321">
        <v>12600</v>
      </c>
      <c r="I204" s="298">
        <f t="shared" si="12"/>
        <v>288518773</v>
      </c>
      <c r="J204" s="297" t="s">
        <v>115</v>
      </c>
      <c r="K204" s="297"/>
    </row>
    <row r="205" spans="1:11" s="616" customFormat="1">
      <c r="A205" s="612">
        <v>44376</v>
      </c>
      <c r="B205" s="320"/>
      <c r="C205" s="297" t="s">
        <v>269</v>
      </c>
      <c r="D205" s="457" t="s">
        <v>1449</v>
      </c>
      <c r="E205" s="297" t="s">
        <v>118</v>
      </c>
      <c r="F205" s="301"/>
      <c r="G205" s="321"/>
      <c r="H205" s="321">
        <v>25240</v>
      </c>
      <c r="I205" s="298">
        <f t="shared" si="12"/>
        <v>577953479</v>
      </c>
      <c r="J205" s="297" t="s">
        <v>115</v>
      </c>
      <c r="K205" s="297"/>
    </row>
    <row r="206" spans="1:11" s="616" customFormat="1">
      <c r="A206" s="612">
        <v>44376</v>
      </c>
      <c r="B206" s="320"/>
      <c r="C206" s="297" t="s">
        <v>501</v>
      </c>
      <c r="D206" s="457" t="s">
        <v>1449</v>
      </c>
      <c r="E206" s="297" t="s">
        <v>118</v>
      </c>
      <c r="F206" s="301"/>
      <c r="G206" s="321"/>
      <c r="H206" s="321">
        <f>5276-H207</f>
        <v>720</v>
      </c>
      <c r="I206" s="298">
        <f t="shared" si="12"/>
        <v>16486787</v>
      </c>
      <c r="J206" s="297" t="s">
        <v>115</v>
      </c>
      <c r="K206" s="297"/>
    </row>
    <row r="207" spans="1:11" s="616" customFormat="1">
      <c r="A207" s="612">
        <v>44376</v>
      </c>
      <c r="B207" s="320"/>
      <c r="C207" s="297" t="s">
        <v>501</v>
      </c>
      <c r="D207" s="457" t="s">
        <v>1725</v>
      </c>
      <c r="E207" s="297" t="s">
        <v>162</v>
      </c>
      <c r="F207" s="301"/>
      <c r="G207" s="321"/>
      <c r="H207" s="321">
        <v>4556</v>
      </c>
      <c r="I207" s="298">
        <f t="shared" ref="I207" si="13">+ROUND(H207*$K$2,0)</f>
        <v>104324725</v>
      </c>
      <c r="J207" s="297" t="s">
        <v>115</v>
      </c>
      <c r="K207" s="297"/>
    </row>
    <row r="208" spans="1:11" s="616" customFormat="1">
      <c r="A208" s="612">
        <v>44376</v>
      </c>
      <c r="B208" s="320"/>
      <c r="C208" s="297" t="s">
        <v>282</v>
      </c>
      <c r="D208" s="457" t="s">
        <v>1707</v>
      </c>
      <c r="E208" s="297" t="s">
        <v>162</v>
      </c>
      <c r="F208" s="301"/>
      <c r="G208" s="321"/>
      <c r="H208" s="321">
        <v>4380</v>
      </c>
      <c r="I208" s="298">
        <f t="shared" si="12"/>
        <v>100294621</v>
      </c>
      <c r="J208" s="297" t="s">
        <v>115</v>
      </c>
      <c r="K208" s="297"/>
    </row>
    <row r="209" spans="1:11" s="616" customFormat="1">
      <c r="A209" s="612">
        <v>44376</v>
      </c>
      <c r="B209" s="320"/>
      <c r="C209" s="297" t="s">
        <v>271</v>
      </c>
      <c r="D209" s="457" t="s">
        <v>1449</v>
      </c>
      <c r="E209" s="297" t="s">
        <v>118</v>
      </c>
      <c r="F209" s="301"/>
      <c r="G209" s="321"/>
      <c r="H209" s="321">
        <f>10758-H210</f>
        <v>460</v>
      </c>
      <c r="I209" s="298">
        <f t="shared" si="12"/>
        <v>10533225</v>
      </c>
      <c r="J209" s="297" t="s">
        <v>115</v>
      </c>
      <c r="K209" s="297"/>
    </row>
    <row r="210" spans="1:11" s="616" customFormat="1">
      <c r="A210" s="612">
        <v>44376</v>
      </c>
      <c r="B210" s="320"/>
      <c r="C210" s="297" t="s">
        <v>271</v>
      </c>
      <c r="D210" s="457" t="s">
        <v>1725</v>
      </c>
      <c r="E210" s="297" t="s">
        <v>162</v>
      </c>
      <c r="F210" s="301"/>
      <c r="G210" s="321"/>
      <c r="H210" s="321">
        <v>10298</v>
      </c>
      <c r="I210" s="298">
        <f t="shared" ref="I210" si="14">+ROUND(H210*$K$2,0)</f>
        <v>235806851</v>
      </c>
      <c r="J210" s="297" t="s">
        <v>115</v>
      </c>
      <c r="K210" s="297"/>
    </row>
    <row r="211" spans="1:11" s="616" customFormat="1">
      <c r="A211" s="612">
        <v>44376</v>
      </c>
      <c r="B211" s="320"/>
      <c r="C211" s="297" t="s">
        <v>317</v>
      </c>
      <c r="D211" s="457" t="s">
        <v>1449</v>
      </c>
      <c r="E211" s="297" t="s">
        <v>118</v>
      </c>
      <c r="F211" s="301"/>
      <c r="G211" s="321"/>
      <c r="H211" s="321">
        <v>20268</v>
      </c>
      <c r="I211" s="298">
        <f t="shared" si="12"/>
        <v>464103055</v>
      </c>
      <c r="J211" s="297" t="s">
        <v>115</v>
      </c>
      <c r="K211" s="297"/>
    </row>
    <row r="212" spans="1:11" s="616" customFormat="1">
      <c r="A212" s="612">
        <v>44376</v>
      </c>
      <c r="B212" s="320"/>
      <c r="C212" s="297" t="s">
        <v>499</v>
      </c>
      <c r="D212" s="457" t="s">
        <v>1449</v>
      </c>
      <c r="E212" s="297" t="s">
        <v>118</v>
      </c>
      <c r="F212" s="301"/>
      <c r="G212" s="321"/>
      <c r="H212" s="321">
        <v>4580</v>
      </c>
      <c r="I212" s="298">
        <f t="shared" si="12"/>
        <v>104874284</v>
      </c>
      <c r="J212" s="297" t="s">
        <v>115</v>
      </c>
      <c r="K212" s="297"/>
    </row>
    <row r="213" spans="1:11" s="616" customFormat="1">
      <c r="A213" s="612">
        <v>44376</v>
      </c>
      <c r="B213" s="320"/>
      <c r="C213" s="297" t="s">
        <v>499</v>
      </c>
      <c r="D213" s="457" t="s">
        <v>1707</v>
      </c>
      <c r="E213" s="297" t="s">
        <v>162</v>
      </c>
      <c r="F213" s="301"/>
      <c r="G213" s="321"/>
      <c r="H213" s="321">
        <v>142800</v>
      </c>
      <c r="I213" s="298">
        <f t="shared" ref="I213" si="15">+ROUND(H213*$K$2,0)</f>
        <v>3269879427</v>
      </c>
      <c r="J213" s="297" t="s">
        <v>115</v>
      </c>
      <c r="K213" s="297"/>
    </row>
    <row r="214" spans="1:11" s="616" customFormat="1">
      <c r="A214" s="612">
        <v>44376</v>
      </c>
      <c r="B214" s="320"/>
      <c r="C214" s="297" t="s">
        <v>556</v>
      </c>
      <c r="D214" s="457" t="s">
        <v>1449</v>
      </c>
      <c r="E214" s="297" t="s">
        <v>118</v>
      </c>
      <c r="F214" s="301"/>
      <c r="G214" s="321"/>
      <c r="H214" s="321">
        <v>5400.44</v>
      </c>
      <c r="I214" s="298">
        <f t="shared" si="12"/>
        <v>123660978</v>
      </c>
      <c r="J214" s="297" t="s">
        <v>115</v>
      </c>
      <c r="K214" s="297"/>
    </row>
    <row r="215" spans="1:11" s="616" customFormat="1">
      <c r="A215" s="612">
        <v>44376</v>
      </c>
      <c r="B215" s="320"/>
      <c r="C215" s="297" t="s">
        <v>555</v>
      </c>
      <c r="D215" s="457" t="s">
        <v>1449</v>
      </c>
      <c r="E215" s="297" t="s">
        <v>118</v>
      </c>
      <c r="F215" s="301"/>
      <c r="G215" s="321"/>
      <c r="H215" s="321">
        <v>15075</v>
      </c>
      <c r="I215" s="298">
        <f t="shared" si="12"/>
        <v>345192103</v>
      </c>
      <c r="J215" s="297" t="s">
        <v>115</v>
      </c>
      <c r="K215" s="297"/>
    </row>
    <row r="216" spans="1:11" s="616" customFormat="1">
      <c r="A216" s="612">
        <v>44376</v>
      </c>
      <c r="B216" s="320"/>
      <c r="C216" s="297" t="s">
        <v>157</v>
      </c>
      <c r="D216" s="457" t="s">
        <v>1708</v>
      </c>
      <c r="E216" s="297" t="s">
        <v>118</v>
      </c>
      <c r="F216" s="301"/>
      <c r="G216" s="321"/>
      <c r="H216" s="321">
        <v>4530.46</v>
      </c>
      <c r="I216" s="298">
        <f t="shared" si="12"/>
        <v>103739902</v>
      </c>
      <c r="J216" s="297" t="s">
        <v>115</v>
      </c>
      <c r="K216" s="297"/>
    </row>
    <row r="217" spans="1:11" s="616" customFormat="1">
      <c r="A217" s="612">
        <v>44376</v>
      </c>
      <c r="B217" s="320"/>
      <c r="C217" s="297" t="s">
        <v>281</v>
      </c>
      <c r="D217" s="457" t="s">
        <v>1709</v>
      </c>
      <c r="E217" s="297" t="s">
        <v>118</v>
      </c>
      <c r="F217" s="301"/>
      <c r="G217" s="321"/>
      <c r="H217" s="321">
        <f>36658-H218</f>
        <v>18800</v>
      </c>
      <c r="I217" s="298">
        <f t="shared" si="12"/>
        <v>430488328</v>
      </c>
      <c r="J217" s="297" t="s">
        <v>115</v>
      </c>
      <c r="K217" s="297"/>
    </row>
    <row r="218" spans="1:11" s="616" customFormat="1">
      <c r="A218" s="612">
        <v>44376</v>
      </c>
      <c r="B218" s="320"/>
      <c r="C218" s="297" t="s">
        <v>281</v>
      </c>
      <c r="D218" s="457" t="s">
        <v>1726</v>
      </c>
      <c r="E218" s="297" t="s">
        <v>162</v>
      </c>
      <c r="F218" s="301"/>
      <c r="G218" s="321"/>
      <c r="H218" s="321">
        <v>17858</v>
      </c>
      <c r="I218" s="298">
        <f t="shared" ref="I218" si="16">+ROUND(H218*$K$2,0)</f>
        <v>408918115</v>
      </c>
      <c r="J218" s="297" t="s">
        <v>115</v>
      </c>
      <c r="K218" s="297"/>
    </row>
    <row r="219" spans="1:11" s="616" customFormat="1">
      <c r="A219" s="612">
        <v>44376</v>
      </c>
      <c r="B219" s="320"/>
      <c r="C219" s="297" t="s">
        <v>158</v>
      </c>
      <c r="D219" s="457" t="s">
        <v>1708</v>
      </c>
      <c r="E219" s="297" t="s">
        <v>118</v>
      </c>
      <c r="F219" s="301"/>
      <c r="G219" s="321"/>
      <c r="H219" s="321">
        <v>109248.62</v>
      </c>
      <c r="I219" s="298">
        <f t="shared" si="12"/>
        <v>2501609349</v>
      </c>
      <c r="J219" s="297" t="s">
        <v>115</v>
      </c>
      <c r="K219" s="297"/>
    </row>
    <row r="220" spans="1:11" s="616" customFormat="1">
      <c r="A220" s="612">
        <v>44376</v>
      </c>
      <c r="B220" s="320"/>
      <c r="C220" s="297" t="s">
        <v>283</v>
      </c>
      <c r="D220" s="457" t="s">
        <v>1708</v>
      </c>
      <c r="E220" s="297" t="s">
        <v>118</v>
      </c>
      <c r="F220" s="301"/>
      <c r="G220" s="321"/>
      <c r="H220" s="321">
        <v>13285</v>
      </c>
      <c r="I220" s="298">
        <f t="shared" si="12"/>
        <v>304204119</v>
      </c>
      <c r="J220" s="297" t="s">
        <v>115</v>
      </c>
      <c r="K220" s="297"/>
    </row>
    <row r="221" spans="1:11" s="616" customFormat="1">
      <c r="A221" s="612">
        <v>44376</v>
      </c>
      <c r="B221" s="320"/>
      <c r="C221" s="297" t="s">
        <v>434</v>
      </c>
      <c r="D221" s="457" t="s">
        <v>1708</v>
      </c>
      <c r="E221" s="297" t="s">
        <v>118</v>
      </c>
      <c r="F221" s="301"/>
      <c r="G221" s="321"/>
      <c r="H221" s="321">
        <f>309554-H222</f>
        <v>5328</v>
      </c>
      <c r="I221" s="298">
        <f t="shared" si="12"/>
        <v>122002224</v>
      </c>
      <c r="J221" s="297" t="s">
        <v>115</v>
      </c>
      <c r="K221" s="297"/>
    </row>
    <row r="222" spans="1:11" s="616" customFormat="1">
      <c r="A222" s="612">
        <v>44376</v>
      </c>
      <c r="B222" s="320"/>
      <c r="C222" s="297" t="s">
        <v>434</v>
      </c>
      <c r="D222" s="457" t="s">
        <v>1726</v>
      </c>
      <c r="E222" s="297" t="s">
        <v>162</v>
      </c>
      <c r="F222" s="301"/>
      <c r="G222" s="321"/>
      <c r="H222" s="321">
        <v>304226</v>
      </c>
      <c r="I222" s="298">
        <f t="shared" ref="I222" si="17">+ROUND(H222*$K$2,0)</f>
        <v>6966262875</v>
      </c>
      <c r="J222" s="297" t="s">
        <v>115</v>
      </c>
      <c r="K222" s="297"/>
    </row>
    <row r="223" spans="1:11" s="616" customFormat="1">
      <c r="A223" s="612">
        <v>44376</v>
      </c>
      <c r="B223" s="320"/>
      <c r="C223" s="297" t="s">
        <v>597</v>
      </c>
      <c r="D223" s="457" t="s">
        <v>1708</v>
      </c>
      <c r="E223" s="297" t="s">
        <v>118</v>
      </c>
      <c r="F223" s="301"/>
      <c r="G223" s="321"/>
      <c r="H223" s="321">
        <v>10086</v>
      </c>
      <c r="I223" s="298">
        <f t="shared" si="12"/>
        <v>230952408</v>
      </c>
      <c r="J223" s="297" t="s">
        <v>115</v>
      </c>
      <c r="K223" s="297"/>
    </row>
    <row r="224" spans="1:11" s="616" customFormat="1">
      <c r="A224" s="612">
        <v>44376</v>
      </c>
      <c r="B224" s="320"/>
      <c r="C224" s="297" t="s">
        <v>360</v>
      </c>
      <c r="D224" s="457" t="s">
        <v>1710</v>
      </c>
      <c r="E224" s="297" t="s">
        <v>118</v>
      </c>
      <c r="F224" s="301"/>
      <c r="G224" s="321"/>
      <c r="H224" s="321">
        <v>1321.04</v>
      </c>
      <c r="I224" s="298">
        <f t="shared" si="12"/>
        <v>30249590</v>
      </c>
      <c r="J224" s="297" t="s">
        <v>115</v>
      </c>
      <c r="K224" s="297"/>
    </row>
    <row r="225" spans="1:11" s="616" customFormat="1">
      <c r="A225" s="612">
        <v>44376</v>
      </c>
      <c r="B225" s="320"/>
      <c r="C225" s="297" t="s">
        <v>360</v>
      </c>
      <c r="D225" s="457" t="s">
        <v>1710</v>
      </c>
      <c r="E225" s="297" t="s">
        <v>162</v>
      </c>
      <c r="F225" s="301"/>
      <c r="G225" s="321"/>
      <c r="H225" s="321">
        <v>352000</v>
      </c>
      <c r="I225" s="298">
        <f t="shared" ref="I225" si="18">+ROUND(H225*$K$2,0)</f>
        <v>8060206991</v>
      </c>
      <c r="J225" s="297" t="s">
        <v>115</v>
      </c>
      <c r="K225" s="297"/>
    </row>
    <row r="226" spans="1:11" s="616" customFormat="1">
      <c r="A226" s="612">
        <v>44376</v>
      </c>
      <c r="B226" s="320"/>
      <c r="C226" s="297" t="s">
        <v>536</v>
      </c>
      <c r="D226" s="457" t="s">
        <v>1708</v>
      </c>
      <c r="E226" s="297" t="s">
        <v>118</v>
      </c>
      <c r="F226" s="301"/>
      <c r="G226" s="321"/>
      <c r="H226" s="321">
        <v>1844.2</v>
      </c>
      <c r="I226" s="298">
        <f t="shared" si="12"/>
        <v>42229073</v>
      </c>
      <c r="J226" s="297" t="s">
        <v>115</v>
      </c>
      <c r="K226" s="297"/>
    </row>
    <row r="227" spans="1:11" s="616" customFormat="1">
      <c r="A227" s="612">
        <v>44376</v>
      </c>
      <c r="B227" s="320"/>
      <c r="C227" s="297" t="s">
        <v>1554</v>
      </c>
      <c r="D227" s="457" t="s">
        <v>1708</v>
      </c>
      <c r="E227" s="297" t="s">
        <v>118</v>
      </c>
      <c r="F227" s="301"/>
      <c r="G227" s="321"/>
      <c r="H227" s="321">
        <v>50810</v>
      </c>
      <c r="I227" s="298">
        <f t="shared" si="12"/>
        <v>1163463401</v>
      </c>
      <c r="J227" s="297" t="s">
        <v>115</v>
      </c>
      <c r="K227" s="297"/>
    </row>
    <row r="228" spans="1:11" s="616" customFormat="1">
      <c r="A228" s="612">
        <v>44376</v>
      </c>
      <c r="B228" s="320"/>
      <c r="C228" s="297" t="s">
        <v>272</v>
      </c>
      <c r="D228" s="457" t="s">
        <v>1727</v>
      </c>
      <c r="E228" s="297" t="s">
        <v>118</v>
      </c>
      <c r="F228" s="301"/>
      <c r="G228" s="321"/>
      <c r="H228" s="321">
        <v>800</v>
      </c>
      <c r="I228" s="298">
        <f t="shared" si="12"/>
        <v>18318652</v>
      </c>
      <c r="J228" s="297" t="s">
        <v>115</v>
      </c>
      <c r="K228" s="297"/>
    </row>
    <row r="229" spans="1:11" s="616" customFormat="1">
      <c r="A229" s="612">
        <v>44376</v>
      </c>
      <c r="B229" s="320"/>
      <c r="C229" s="297" t="s">
        <v>272</v>
      </c>
      <c r="D229" s="457" t="s">
        <v>1725</v>
      </c>
      <c r="E229" s="297" t="s">
        <v>162</v>
      </c>
      <c r="F229" s="301"/>
      <c r="G229" s="321"/>
      <c r="H229" s="321">
        <v>119172</v>
      </c>
      <c r="I229" s="298">
        <f t="shared" ref="I229" si="19">+ROUND(H229*$K$2,0)</f>
        <v>2728838033</v>
      </c>
      <c r="J229" s="297" t="s">
        <v>115</v>
      </c>
      <c r="K229" s="297"/>
    </row>
    <row r="230" spans="1:11" s="616" customFormat="1">
      <c r="A230" s="612">
        <v>44376</v>
      </c>
      <c r="B230" s="320"/>
      <c r="C230" s="297" t="s">
        <v>395</v>
      </c>
      <c r="D230" s="457" t="s">
        <v>1708</v>
      </c>
      <c r="E230" s="297" t="s">
        <v>118</v>
      </c>
      <c r="F230" s="301"/>
      <c r="G230" s="321"/>
      <c r="H230" s="321">
        <v>350</v>
      </c>
      <c r="I230" s="298">
        <f t="shared" si="12"/>
        <v>8014410</v>
      </c>
      <c r="J230" s="297" t="s">
        <v>115</v>
      </c>
      <c r="K230" s="297"/>
    </row>
    <row r="231" spans="1:11" s="616" customFormat="1">
      <c r="A231" s="612">
        <v>44376</v>
      </c>
      <c r="B231" s="320"/>
      <c r="C231" s="297" t="s">
        <v>396</v>
      </c>
      <c r="D231" s="457" t="s">
        <v>1727</v>
      </c>
      <c r="E231" s="297" t="s">
        <v>118</v>
      </c>
      <c r="F231" s="301"/>
      <c r="G231" s="321"/>
      <c r="H231" s="321">
        <v>780</v>
      </c>
      <c r="I231" s="298">
        <f t="shared" si="12"/>
        <v>17860686</v>
      </c>
      <c r="J231" s="297" t="s">
        <v>115</v>
      </c>
      <c r="K231" s="297"/>
    </row>
    <row r="232" spans="1:11" s="616" customFormat="1">
      <c r="A232" s="612">
        <v>44376</v>
      </c>
      <c r="B232" s="320"/>
      <c r="C232" s="297" t="s">
        <v>396</v>
      </c>
      <c r="D232" s="457" t="s">
        <v>1726</v>
      </c>
      <c r="E232" s="297" t="s">
        <v>162</v>
      </c>
      <c r="F232" s="301"/>
      <c r="G232" s="321"/>
      <c r="H232" s="321">
        <v>182629</v>
      </c>
      <c r="I232" s="298">
        <f t="shared" ref="I232" si="20">+ROUND(H232*$K$2,0)</f>
        <v>4181896428</v>
      </c>
      <c r="J232" s="297" t="s">
        <v>115</v>
      </c>
      <c r="K232" s="297"/>
    </row>
    <row r="233" spans="1:11" s="616" customFormat="1">
      <c r="A233" s="612">
        <v>44376</v>
      </c>
      <c r="B233" s="320"/>
      <c r="C233" s="297" t="s">
        <v>636</v>
      </c>
      <c r="D233" s="457" t="s">
        <v>1708</v>
      </c>
      <c r="E233" s="297" t="s">
        <v>118</v>
      </c>
      <c r="F233" s="301"/>
      <c r="G233" s="321"/>
      <c r="H233" s="321">
        <v>8100</v>
      </c>
      <c r="I233" s="298">
        <f t="shared" si="12"/>
        <v>185476354</v>
      </c>
      <c r="J233" s="297" t="s">
        <v>115</v>
      </c>
      <c r="K233" s="297"/>
    </row>
    <row r="234" spans="1:11" s="616" customFormat="1">
      <c r="A234" s="612">
        <v>44376</v>
      </c>
      <c r="B234" s="320"/>
      <c r="C234" s="297" t="s">
        <v>1380</v>
      </c>
      <c r="D234" s="457" t="s">
        <v>1711</v>
      </c>
      <c r="E234" s="297" t="s">
        <v>118</v>
      </c>
      <c r="F234" s="301"/>
      <c r="G234" s="321"/>
      <c r="H234" s="321">
        <v>102051</v>
      </c>
      <c r="I234" s="298">
        <f t="shared" si="12"/>
        <v>2336795976</v>
      </c>
      <c r="J234" s="297" t="s">
        <v>115</v>
      </c>
      <c r="K234" s="297"/>
    </row>
    <row r="235" spans="1:11" s="616" customFormat="1">
      <c r="A235" s="612">
        <v>44376</v>
      </c>
      <c r="B235" s="320"/>
      <c r="C235" s="297" t="s">
        <v>1705</v>
      </c>
      <c r="D235" s="457" t="s">
        <v>1711</v>
      </c>
      <c r="E235" s="297" t="s">
        <v>118</v>
      </c>
      <c r="F235" s="301"/>
      <c r="G235" s="321"/>
      <c r="H235" s="321">
        <v>65860</v>
      </c>
      <c r="I235" s="298">
        <f t="shared" si="12"/>
        <v>1508083047</v>
      </c>
      <c r="J235" s="297" t="s">
        <v>115</v>
      </c>
      <c r="K235" s="297"/>
    </row>
    <row r="236" spans="1:11" s="616" customFormat="1">
      <c r="A236" s="612">
        <v>44376</v>
      </c>
      <c r="B236" s="320"/>
      <c r="C236" s="297" t="s">
        <v>1382</v>
      </c>
      <c r="D236" s="457" t="s">
        <v>1397</v>
      </c>
      <c r="E236" s="297" t="s">
        <v>118</v>
      </c>
      <c r="F236" s="301"/>
      <c r="G236" s="321"/>
      <c r="H236" s="321">
        <v>7374.38</v>
      </c>
      <c r="I236" s="298">
        <f t="shared" si="12"/>
        <v>168860879</v>
      </c>
      <c r="J236" s="297" t="s">
        <v>115</v>
      </c>
      <c r="K236" s="297"/>
    </row>
    <row r="237" spans="1:11" s="616" customFormat="1">
      <c r="A237" s="612">
        <v>44376</v>
      </c>
      <c r="B237" s="320"/>
      <c r="C237" s="297" t="s">
        <v>1706</v>
      </c>
      <c r="D237" s="457" t="s">
        <v>1712</v>
      </c>
      <c r="E237" s="297" t="s">
        <v>118</v>
      </c>
      <c r="F237" s="301"/>
      <c r="G237" s="321"/>
      <c r="H237" s="321">
        <v>150</v>
      </c>
      <c r="I237" s="298">
        <f t="shared" si="12"/>
        <v>3434747</v>
      </c>
      <c r="J237" s="297" t="s">
        <v>115</v>
      </c>
      <c r="K237" s="297"/>
    </row>
    <row r="238" spans="1:11" s="616" customFormat="1">
      <c r="A238" s="612">
        <v>44376</v>
      </c>
      <c r="B238" s="320"/>
      <c r="C238" s="297" t="s">
        <v>1217</v>
      </c>
      <c r="D238" s="457" t="s">
        <v>1713</v>
      </c>
      <c r="E238" s="297" t="s">
        <v>118</v>
      </c>
      <c r="F238" s="301"/>
      <c r="G238" s="321"/>
      <c r="H238" s="321">
        <v>49558.07</v>
      </c>
      <c r="I238" s="298">
        <f t="shared" si="12"/>
        <v>1134796313</v>
      </c>
      <c r="J238" s="297" t="s">
        <v>115</v>
      </c>
      <c r="K238" s="297"/>
    </row>
    <row r="239" spans="1:11" s="616" customFormat="1">
      <c r="A239" s="612">
        <v>44376</v>
      </c>
      <c r="B239" s="320"/>
      <c r="C239" s="297" t="s">
        <v>220</v>
      </c>
      <c r="D239" s="457" t="s">
        <v>1714</v>
      </c>
      <c r="E239" s="297" t="s">
        <v>118</v>
      </c>
      <c r="F239" s="301"/>
      <c r="G239" s="321"/>
      <c r="H239" s="321">
        <v>18323.12</v>
      </c>
      <c r="I239" s="298">
        <f t="shared" si="12"/>
        <v>419568579</v>
      </c>
      <c r="J239" s="297" t="s">
        <v>115</v>
      </c>
      <c r="K239" s="297"/>
    </row>
    <row r="240" spans="1:11" s="616" customFormat="1">
      <c r="A240" s="612">
        <v>44376</v>
      </c>
      <c r="B240" s="320"/>
      <c r="C240" s="297" t="s">
        <v>145</v>
      </c>
      <c r="D240" s="457" t="s">
        <v>1449</v>
      </c>
      <c r="E240" s="297" t="s">
        <v>97</v>
      </c>
      <c r="F240" s="301"/>
      <c r="G240" s="321"/>
      <c r="H240" s="321"/>
      <c r="I240" s="298">
        <v>13950000</v>
      </c>
      <c r="J240" s="297" t="s">
        <v>114</v>
      </c>
      <c r="K240" s="297"/>
    </row>
    <row r="241" spans="1:11" s="616" customFormat="1">
      <c r="A241" s="612">
        <v>44376</v>
      </c>
      <c r="B241" s="320"/>
      <c r="C241" s="297" t="s">
        <v>146</v>
      </c>
      <c r="D241" s="457" t="s">
        <v>1449</v>
      </c>
      <c r="E241" s="297" t="s">
        <v>97</v>
      </c>
      <c r="F241" s="301"/>
      <c r="G241" s="321"/>
      <c r="H241" s="321"/>
      <c r="I241" s="298">
        <v>118144000</v>
      </c>
      <c r="J241" s="297" t="s">
        <v>114</v>
      </c>
      <c r="K241" s="297"/>
    </row>
    <row r="242" spans="1:11" s="616" customFormat="1">
      <c r="A242" s="612">
        <v>44376</v>
      </c>
      <c r="B242" s="320"/>
      <c r="C242" s="297" t="s">
        <v>1715</v>
      </c>
      <c r="D242" s="457" t="s">
        <v>1449</v>
      </c>
      <c r="E242" s="297" t="s">
        <v>97</v>
      </c>
      <c r="F242" s="301"/>
      <c r="G242" s="321"/>
      <c r="H242" s="321"/>
      <c r="I242" s="298">
        <v>32000000</v>
      </c>
      <c r="J242" s="297" t="s">
        <v>114</v>
      </c>
      <c r="K242" s="297"/>
    </row>
    <row r="243" spans="1:11" s="616" customFormat="1">
      <c r="A243" s="612">
        <v>44376</v>
      </c>
      <c r="B243" s="320"/>
      <c r="C243" s="297" t="s">
        <v>276</v>
      </c>
      <c r="D243" s="457" t="s">
        <v>1449</v>
      </c>
      <c r="E243" s="297" t="s">
        <v>97</v>
      </c>
      <c r="F243" s="301"/>
      <c r="G243" s="321"/>
      <c r="H243" s="321"/>
      <c r="I243" s="298">
        <v>391400000</v>
      </c>
      <c r="J243" s="297" t="s">
        <v>114</v>
      </c>
      <c r="K243" s="297"/>
    </row>
    <row r="244" spans="1:11" s="616" customFormat="1">
      <c r="A244" s="612">
        <v>44376</v>
      </c>
      <c r="B244" s="320"/>
      <c r="C244" s="297" t="s">
        <v>147</v>
      </c>
      <c r="D244" s="457" t="s">
        <v>1449</v>
      </c>
      <c r="E244" s="297" t="s">
        <v>97</v>
      </c>
      <c r="F244" s="301"/>
      <c r="G244" s="321"/>
      <c r="H244" s="321"/>
      <c r="I244" s="298">
        <v>56427000</v>
      </c>
      <c r="J244" s="297" t="s">
        <v>114</v>
      </c>
      <c r="K244" s="297"/>
    </row>
    <row r="245" spans="1:11" s="616" customFormat="1">
      <c r="A245" s="612">
        <v>44376</v>
      </c>
      <c r="B245" s="320"/>
      <c r="C245" s="297" t="s">
        <v>148</v>
      </c>
      <c r="D245" s="457" t="s">
        <v>1449</v>
      </c>
      <c r="E245" s="297" t="s">
        <v>97</v>
      </c>
      <c r="F245" s="301"/>
      <c r="G245" s="321"/>
      <c r="H245" s="321"/>
      <c r="I245" s="298">
        <v>55305000</v>
      </c>
      <c r="J245" s="297" t="s">
        <v>114</v>
      </c>
      <c r="K245" s="297"/>
    </row>
    <row r="246" spans="1:11" s="616" customFormat="1">
      <c r="A246" s="612">
        <v>44376</v>
      </c>
      <c r="B246" s="320"/>
      <c r="C246" s="297" t="s">
        <v>1716</v>
      </c>
      <c r="D246" s="457" t="s">
        <v>1449</v>
      </c>
      <c r="E246" s="297" t="s">
        <v>97</v>
      </c>
      <c r="F246" s="301"/>
      <c r="G246" s="321"/>
      <c r="H246" s="321"/>
      <c r="I246" s="298">
        <v>20405000</v>
      </c>
      <c r="J246" s="297" t="s">
        <v>114</v>
      </c>
      <c r="K246" s="297"/>
    </row>
    <row r="247" spans="1:11" s="616" customFormat="1">
      <c r="A247" s="612">
        <v>44376</v>
      </c>
      <c r="B247" s="320"/>
      <c r="C247" s="297" t="s">
        <v>278</v>
      </c>
      <c r="D247" s="457" t="s">
        <v>1449</v>
      </c>
      <c r="E247" s="297" t="s">
        <v>97</v>
      </c>
      <c r="F247" s="301"/>
      <c r="G247" s="321"/>
      <c r="H247" s="321"/>
      <c r="I247" s="298">
        <v>391000000</v>
      </c>
      <c r="J247" s="297" t="s">
        <v>114</v>
      </c>
      <c r="K247" s="297"/>
    </row>
    <row r="248" spans="1:11" s="616" customFormat="1">
      <c r="A248" s="612">
        <v>44376</v>
      </c>
      <c r="B248" s="320"/>
      <c r="C248" s="297" t="s">
        <v>1563</v>
      </c>
      <c r="D248" s="457" t="s">
        <v>1449</v>
      </c>
      <c r="E248" s="297" t="s">
        <v>97</v>
      </c>
      <c r="F248" s="301"/>
      <c r="G248" s="321"/>
      <c r="H248" s="321"/>
      <c r="I248" s="298">
        <v>467274300</v>
      </c>
      <c r="J248" s="297" t="s">
        <v>114</v>
      </c>
      <c r="K248" s="297"/>
    </row>
    <row r="249" spans="1:11" s="616" customFormat="1">
      <c r="A249" s="612">
        <v>44376</v>
      </c>
      <c r="B249" s="320"/>
      <c r="C249" s="297" t="s">
        <v>1403</v>
      </c>
      <c r="D249" s="457" t="s">
        <v>1449</v>
      </c>
      <c r="E249" s="297" t="s">
        <v>97</v>
      </c>
      <c r="F249" s="301"/>
      <c r="G249" s="321"/>
      <c r="H249" s="321"/>
      <c r="I249" s="298">
        <v>6000000</v>
      </c>
      <c r="J249" s="297" t="s">
        <v>114</v>
      </c>
      <c r="K249" s="297"/>
    </row>
    <row r="250" spans="1:11" s="616" customFormat="1">
      <c r="A250" s="612">
        <v>44376</v>
      </c>
      <c r="B250" s="320"/>
      <c r="C250" s="297" t="s">
        <v>149</v>
      </c>
      <c r="D250" s="457" t="s">
        <v>1708</v>
      </c>
      <c r="E250" s="297" t="s">
        <v>97</v>
      </c>
      <c r="F250" s="301"/>
      <c r="G250" s="321"/>
      <c r="H250" s="321"/>
      <c r="I250" s="298">
        <v>62660000</v>
      </c>
      <c r="J250" s="297" t="s">
        <v>114</v>
      </c>
      <c r="K250" s="297"/>
    </row>
    <row r="251" spans="1:11" s="616" customFormat="1">
      <c r="A251" s="612">
        <v>44376</v>
      </c>
      <c r="B251" s="320"/>
      <c r="C251" s="297" t="s">
        <v>197</v>
      </c>
      <c r="D251" s="457" t="s">
        <v>1708</v>
      </c>
      <c r="E251" s="297" t="s">
        <v>97</v>
      </c>
      <c r="F251" s="301"/>
      <c r="G251" s="321"/>
      <c r="H251" s="321"/>
      <c r="I251" s="298">
        <v>51730000</v>
      </c>
      <c r="J251" s="297" t="s">
        <v>114</v>
      </c>
      <c r="K251" s="297"/>
    </row>
    <row r="252" spans="1:11" s="616" customFormat="1">
      <c r="A252" s="612">
        <v>44376</v>
      </c>
      <c r="B252" s="320"/>
      <c r="C252" s="297" t="s">
        <v>150</v>
      </c>
      <c r="D252" s="457" t="s">
        <v>1708</v>
      </c>
      <c r="E252" s="297" t="s">
        <v>97</v>
      </c>
      <c r="F252" s="301"/>
      <c r="G252" s="321"/>
      <c r="H252" s="321"/>
      <c r="I252" s="298">
        <v>184612466</v>
      </c>
      <c r="J252" s="297" t="s">
        <v>114</v>
      </c>
      <c r="K252" s="297"/>
    </row>
    <row r="253" spans="1:11" s="616" customFormat="1">
      <c r="A253" s="612">
        <v>44376</v>
      </c>
      <c r="B253" s="320"/>
      <c r="C253" s="297" t="s">
        <v>1717</v>
      </c>
      <c r="D253" s="457" t="s">
        <v>1708</v>
      </c>
      <c r="E253" s="297" t="s">
        <v>97</v>
      </c>
      <c r="F253" s="301"/>
      <c r="G253" s="321"/>
      <c r="H253" s="321"/>
      <c r="I253" s="298">
        <v>6000000</v>
      </c>
      <c r="J253" s="297" t="s">
        <v>114</v>
      </c>
      <c r="K253" s="297"/>
    </row>
    <row r="254" spans="1:11" s="616" customFormat="1">
      <c r="A254" s="612">
        <v>44376</v>
      </c>
      <c r="B254" s="320"/>
      <c r="C254" s="297" t="s">
        <v>455</v>
      </c>
      <c r="D254" s="457" t="s">
        <v>1708</v>
      </c>
      <c r="E254" s="297" t="s">
        <v>97</v>
      </c>
      <c r="F254" s="301"/>
      <c r="G254" s="321"/>
      <c r="H254" s="321"/>
      <c r="I254" s="298">
        <v>298830960</v>
      </c>
      <c r="J254" s="297" t="s">
        <v>114</v>
      </c>
      <c r="K254" s="297"/>
    </row>
    <row r="255" spans="1:11" s="616" customFormat="1">
      <c r="A255" s="612">
        <v>44376</v>
      </c>
      <c r="B255" s="320"/>
      <c r="C255" s="297" t="s">
        <v>456</v>
      </c>
      <c r="D255" s="457" t="s">
        <v>1708</v>
      </c>
      <c r="E255" s="297" t="s">
        <v>97</v>
      </c>
      <c r="F255" s="301"/>
      <c r="G255" s="321"/>
      <c r="H255" s="321"/>
      <c r="I255" s="298">
        <v>7398000</v>
      </c>
      <c r="J255" s="297" t="s">
        <v>114</v>
      </c>
      <c r="K255" s="297"/>
    </row>
    <row r="256" spans="1:11" s="616" customFormat="1">
      <c r="A256" s="612">
        <v>44376</v>
      </c>
      <c r="B256" s="320"/>
      <c r="C256" s="297" t="s">
        <v>638</v>
      </c>
      <c r="D256" s="457" t="s">
        <v>1708</v>
      </c>
      <c r="E256" s="297" t="s">
        <v>97</v>
      </c>
      <c r="F256" s="301"/>
      <c r="G256" s="321"/>
      <c r="H256" s="321"/>
      <c r="I256" s="298">
        <v>231572000</v>
      </c>
      <c r="J256" s="297" t="s">
        <v>114</v>
      </c>
      <c r="K256" s="297"/>
    </row>
    <row r="257" spans="1:11" s="616" customFormat="1">
      <c r="A257" s="612">
        <v>44376</v>
      </c>
      <c r="B257" s="320"/>
      <c r="C257" s="297" t="s">
        <v>445</v>
      </c>
      <c r="D257" s="457" t="s">
        <v>1708</v>
      </c>
      <c r="E257" s="297" t="s">
        <v>97</v>
      </c>
      <c r="F257" s="301"/>
      <c r="G257" s="321"/>
      <c r="H257" s="321"/>
      <c r="I257" s="298">
        <v>14614500</v>
      </c>
      <c r="J257" s="297" t="s">
        <v>114</v>
      </c>
      <c r="K257" s="297"/>
    </row>
    <row r="258" spans="1:11" s="616" customFormat="1">
      <c r="A258" s="612">
        <v>44376</v>
      </c>
      <c r="B258" s="320"/>
      <c r="C258" s="297" t="s">
        <v>557</v>
      </c>
      <c r="D258" s="457" t="s">
        <v>1708</v>
      </c>
      <c r="E258" s="297" t="s">
        <v>97</v>
      </c>
      <c r="F258" s="301"/>
      <c r="G258" s="321"/>
      <c r="H258" s="321"/>
      <c r="I258" s="298">
        <v>69960000</v>
      </c>
      <c r="J258" s="297" t="s">
        <v>114</v>
      </c>
      <c r="K258" s="297"/>
    </row>
    <row r="259" spans="1:11" s="616" customFormat="1">
      <c r="A259" s="612">
        <v>44376</v>
      </c>
      <c r="B259" s="320"/>
      <c r="C259" s="297" t="s">
        <v>599</v>
      </c>
      <c r="D259" s="457" t="s">
        <v>1708</v>
      </c>
      <c r="E259" s="297" t="s">
        <v>97</v>
      </c>
      <c r="F259" s="301"/>
      <c r="G259" s="321"/>
      <c r="H259" s="321"/>
      <c r="I259" s="298">
        <v>13226100</v>
      </c>
      <c r="J259" s="297" t="s">
        <v>114</v>
      </c>
      <c r="K259" s="297"/>
    </row>
    <row r="260" spans="1:11" s="616" customFormat="1">
      <c r="A260" s="612">
        <v>44376</v>
      </c>
      <c r="B260" s="320"/>
      <c r="C260" s="297" t="s">
        <v>600</v>
      </c>
      <c r="D260" s="457" t="s">
        <v>1708</v>
      </c>
      <c r="E260" s="297" t="s">
        <v>97</v>
      </c>
      <c r="F260" s="301"/>
      <c r="G260" s="321"/>
      <c r="H260" s="321"/>
      <c r="I260" s="298">
        <v>325202000</v>
      </c>
      <c r="J260" s="297" t="s">
        <v>114</v>
      </c>
      <c r="K260" s="297"/>
    </row>
    <row r="261" spans="1:11" s="616" customFormat="1">
      <c r="A261" s="612">
        <v>44376</v>
      </c>
      <c r="B261" s="320"/>
      <c r="C261" s="297" t="s">
        <v>602</v>
      </c>
      <c r="D261" s="457" t="s">
        <v>1708</v>
      </c>
      <c r="E261" s="297" t="s">
        <v>97</v>
      </c>
      <c r="F261" s="301"/>
      <c r="G261" s="321"/>
      <c r="H261" s="321"/>
      <c r="I261" s="298">
        <v>267729784</v>
      </c>
      <c r="J261" s="297" t="s">
        <v>114</v>
      </c>
      <c r="K261" s="297"/>
    </row>
    <row r="262" spans="1:11" s="616" customFormat="1">
      <c r="A262" s="612">
        <v>44376</v>
      </c>
      <c r="B262" s="320"/>
      <c r="C262" s="297" t="s">
        <v>627</v>
      </c>
      <c r="D262" s="457" t="s">
        <v>1708</v>
      </c>
      <c r="E262" s="297" t="s">
        <v>97</v>
      </c>
      <c r="F262" s="301"/>
      <c r="G262" s="321"/>
      <c r="H262" s="321"/>
      <c r="I262" s="298">
        <v>123685000</v>
      </c>
      <c r="J262" s="297" t="s">
        <v>114</v>
      </c>
      <c r="K262" s="297"/>
    </row>
    <row r="263" spans="1:11" s="616" customFormat="1">
      <c r="A263" s="612">
        <v>44376</v>
      </c>
      <c r="B263" s="320"/>
      <c r="C263" s="297" t="s">
        <v>1223</v>
      </c>
      <c r="D263" s="457" t="s">
        <v>1708</v>
      </c>
      <c r="E263" s="297" t="s">
        <v>97</v>
      </c>
      <c r="F263" s="301"/>
      <c r="G263" s="321"/>
      <c r="H263" s="321"/>
      <c r="I263" s="298">
        <v>227410000</v>
      </c>
      <c r="J263" s="297" t="s">
        <v>114</v>
      </c>
      <c r="K263" s="297"/>
    </row>
    <row r="264" spans="1:11" s="616" customFormat="1">
      <c r="A264" s="612">
        <v>44376</v>
      </c>
      <c r="B264" s="320"/>
      <c r="C264" s="297" t="s">
        <v>1404</v>
      </c>
      <c r="D264" s="457" t="s">
        <v>1708</v>
      </c>
      <c r="E264" s="297" t="s">
        <v>97</v>
      </c>
      <c r="F264" s="301"/>
      <c r="G264" s="321"/>
      <c r="H264" s="321"/>
      <c r="I264" s="298">
        <v>113140000</v>
      </c>
      <c r="J264" s="297" t="s">
        <v>114</v>
      </c>
      <c r="K264" s="297"/>
    </row>
    <row r="265" spans="1:11" s="616" customFormat="1">
      <c r="A265" s="612">
        <v>44376</v>
      </c>
      <c r="B265" s="320"/>
      <c r="C265" s="297" t="s">
        <v>1718</v>
      </c>
      <c r="D265" s="457" t="s">
        <v>1708</v>
      </c>
      <c r="E265" s="297" t="s">
        <v>97</v>
      </c>
      <c r="F265" s="301"/>
      <c r="G265" s="321"/>
      <c r="H265" s="321"/>
      <c r="I265" s="298">
        <v>94365000</v>
      </c>
      <c r="J265" s="297" t="s">
        <v>114</v>
      </c>
      <c r="K265" s="297"/>
    </row>
    <row r="266" spans="1:11" s="616" customFormat="1">
      <c r="A266" s="612">
        <v>44376</v>
      </c>
      <c r="B266" s="320"/>
      <c r="C266" s="297" t="s">
        <v>1719</v>
      </c>
      <c r="D266" s="457" t="s">
        <v>1708</v>
      </c>
      <c r="E266" s="297" t="s">
        <v>97</v>
      </c>
      <c r="F266" s="301"/>
      <c r="G266" s="321"/>
      <c r="H266" s="321"/>
      <c r="I266" s="298">
        <v>32500000</v>
      </c>
      <c r="J266" s="297" t="s">
        <v>114</v>
      </c>
      <c r="K266" s="297"/>
    </row>
    <row r="267" spans="1:11" s="616" customFormat="1">
      <c r="A267" s="612">
        <v>44376</v>
      </c>
      <c r="B267" s="320"/>
      <c r="C267" s="297" t="s">
        <v>545</v>
      </c>
      <c r="D267" s="457" t="s">
        <v>1720</v>
      </c>
      <c r="E267" s="297" t="s">
        <v>97</v>
      </c>
      <c r="F267" s="301"/>
      <c r="G267" s="321"/>
      <c r="H267" s="321"/>
      <c r="I267" s="298">
        <v>34000000</v>
      </c>
      <c r="J267" s="297" t="s">
        <v>114</v>
      </c>
      <c r="K267" s="297"/>
    </row>
    <row r="268" spans="1:11" s="616" customFormat="1">
      <c r="A268" s="612">
        <v>44357</v>
      </c>
      <c r="B268" s="320"/>
      <c r="C268" s="297" t="s">
        <v>221</v>
      </c>
      <c r="D268" s="457" t="s">
        <v>1567</v>
      </c>
      <c r="E268" s="297" t="s">
        <v>97</v>
      </c>
      <c r="F268" s="301"/>
      <c r="G268" s="321"/>
      <c r="H268" s="321"/>
      <c r="I268" s="298">
        <v>3884000</v>
      </c>
      <c r="J268" s="297" t="s">
        <v>114</v>
      </c>
      <c r="K268" s="297"/>
    </row>
    <row r="269" spans="1:11" s="616" customFormat="1">
      <c r="A269" s="612">
        <v>44376</v>
      </c>
      <c r="B269" s="320"/>
      <c r="C269" s="297" t="s">
        <v>270</v>
      </c>
      <c r="D269" s="457" t="s">
        <v>1721</v>
      </c>
      <c r="E269" s="297" t="s">
        <v>97</v>
      </c>
      <c r="F269" s="301"/>
      <c r="G269" s="321"/>
      <c r="H269" s="321"/>
      <c r="I269" s="298">
        <v>138000000</v>
      </c>
      <c r="J269" s="297" t="s">
        <v>114</v>
      </c>
      <c r="K269" s="297"/>
    </row>
    <row r="270" spans="1:11" s="616" customFormat="1">
      <c r="A270" s="612">
        <v>44357</v>
      </c>
      <c r="B270" s="320"/>
      <c r="C270" s="297" t="s">
        <v>1564</v>
      </c>
      <c r="D270" s="457" t="s">
        <v>1722</v>
      </c>
      <c r="E270" s="297" t="s">
        <v>162</v>
      </c>
      <c r="F270" s="301"/>
      <c r="G270" s="321"/>
      <c r="H270" s="321"/>
      <c r="I270" s="298">
        <v>2100000000</v>
      </c>
      <c r="J270" s="297" t="s">
        <v>114</v>
      </c>
      <c r="K270" s="297"/>
    </row>
    <row r="271" spans="1:11" s="616" customFormat="1">
      <c r="A271" s="612">
        <v>44365</v>
      </c>
      <c r="B271" s="320"/>
      <c r="C271" s="297" t="s">
        <v>270</v>
      </c>
      <c r="D271" s="457" t="s">
        <v>1723</v>
      </c>
      <c r="E271" s="297" t="s">
        <v>97</v>
      </c>
      <c r="F271" s="301"/>
      <c r="G271" s="321"/>
      <c r="H271" s="321"/>
      <c r="I271" s="298">
        <v>322500000</v>
      </c>
      <c r="J271" s="297" t="s">
        <v>114</v>
      </c>
      <c r="K271" s="297"/>
    </row>
    <row r="272" spans="1:11" s="616" customFormat="1">
      <c r="A272" s="612">
        <v>44365</v>
      </c>
      <c r="B272" s="320"/>
      <c r="C272" s="297" t="s">
        <v>1564</v>
      </c>
      <c r="D272" s="457" t="s">
        <v>1724</v>
      </c>
      <c r="E272" s="297" t="s">
        <v>97</v>
      </c>
      <c r="F272" s="301"/>
      <c r="G272" s="321"/>
      <c r="H272" s="321"/>
      <c r="I272" s="298">
        <v>236500000</v>
      </c>
      <c r="J272" s="297" t="s">
        <v>114</v>
      </c>
      <c r="K272" s="297"/>
    </row>
    <row r="273" spans="1:11" s="313" customFormat="1">
      <c r="A273" s="613"/>
      <c r="B273" s="618"/>
      <c r="C273" s="619"/>
      <c r="D273" s="619"/>
      <c r="E273" s="619"/>
      <c r="F273" s="620"/>
      <c r="G273" s="621"/>
      <c r="H273" s="622"/>
      <c r="I273" s="623"/>
      <c r="J273" s="619"/>
      <c r="K273" s="619"/>
    </row>
  </sheetData>
  <autoFilter ref="A4:K273"/>
  <phoneticPr fontId="4" type="noConversion"/>
  <dataValidations count="1">
    <dataValidation type="list" allowBlank="1" showInputMessage="1" showErrorMessage="1" sqref="J36:J44">
      <formula1>"KRW, USD, CNY, VND, JPY"</formula1>
    </dataValidation>
  </dataValidations>
  <pageMargins left="0.7" right="0.7" top="0.75" bottom="0.75" header="0.3" footer="0.3"/>
  <pageSetup orientation="portrait" verticalDpi="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0"/>
  <sheetViews>
    <sheetView topLeftCell="A162" zoomScale="80" zoomScaleNormal="80" workbookViewId="0">
      <selection activeCell="A208" sqref="A208:XFD208"/>
    </sheetView>
  </sheetViews>
  <sheetFormatPr defaultColWidth="9.140625" defaultRowHeight="15"/>
  <cols>
    <col min="1" max="1" width="11.42578125" style="615" bestFit="1" customWidth="1"/>
    <col min="2" max="2" width="5.42578125" style="244" bestFit="1" customWidth="1"/>
    <col min="3" max="3" width="75.85546875" style="244" bestFit="1" customWidth="1"/>
    <col min="4" max="4" width="76" style="244" bestFit="1" customWidth="1"/>
    <col min="5" max="5" width="33.28515625" style="244" customWidth="1"/>
    <col min="6" max="6" width="28.7109375" style="244" customWidth="1"/>
    <col min="7" max="7" width="34.42578125" style="244" customWidth="1"/>
    <col min="8" max="8" width="22.5703125" style="244" customWidth="1"/>
    <col min="9" max="9" width="28.7109375" style="244" customWidth="1"/>
    <col min="10" max="10" width="14.140625" style="244" customWidth="1"/>
    <col min="11" max="11" width="12.5703125" style="244" customWidth="1"/>
    <col min="12" max="12" width="12.28515625" style="244" bestFit="1" customWidth="1"/>
    <col min="13" max="16384" width="9.140625" style="244"/>
  </cols>
  <sheetData>
    <row r="1" spans="1:11" s="299" customFormat="1">
      <c r="A1" s="313"/>
    </row>
    <row r="2" spans="1:11" s="299" customFormat="1">
      <c r="F2" s="299">
        <v>952952.64</v>
      </c>
      <c r="I2" s="299">
        <v>22890.08587058874</v>
      </c>
      <c r="K2" s="299">
        <v>22891.263966639839</v>
      </c>
    </row>
    <row r="3" spans="1:11" s="299" customFormat="1" ht="38.25">
      <c r="A3" s="399" t="s">
        <v>198</v>
      </c>
      <c r="B3" s="400" t="s">
        <v>427</v>
      </c>
      <c r="C3" s="401" t="s">
        <v>129</v>
      </c>
      <c r="D3" s="401" t="s">
        <v>109</v>
      </c>
      <c r="E3" s="401" t="s">
        <v>126</v>
      </c>
      <c r="F3" s="402" t="s">
        <v>110</v>
      </c>
      <c r="G3" s="402" t="s">
        <v>111</v>
      </c>
      <c r="H3" s="401" t="s">
        <v>112</v>
      </c>
      <c r="I3" s="403" t="s">
        <v>113</v>
      </c>
      <c r="J3" s="402" t="s">
        <v>429</v>
      </c>
      <c r="K3" s="402" t="s">
        <v>428</v>
      </c>
    </row>
    <row r="4" spans="1:11" s="299" customFormat="1">
      <c r="A4" s="404"/>
      <c r="B4" s="404"/>
      <c r="C4" s="405"/>
      <c r="D4" s="405"/>
      <c r="E4" s="405"/>
      <c r="F4" s="461">
        <f>+SUBTOTAL(9,F5:F59820)</f>
        <v>22303318.610000003</v>
      </c>
      <c r="G4" s="462">
        <f>+SUBTOTAL(9,G244:G59820)</f>
        <v>0</v>
      </c>
      <c r="H4" s="462">
        <f>+SUBTOTAL(9,H244:H59820)</f>
        <v>13521440.590000002</v>
      </c>
      <c r="I4" s="406">
        <f>+SUBTOTAL(9,I244:I59820)</f>
        <v>317494978063</v>
      </c>
      <c r="J4" s="406"/>
      <c r="K4" s="406"/>
    </row>
    <row r="5" spans="1:11" s="313" customFormat="1">
      <c r="A5" s="612">
        <v>44389</v>
      </c>
      <c r="B5" s="320"/>
      <c r="C5" s="297" t="s">
        <v>1588</v>
      </c>
      <c r="D5" s="297" t="s">
        <v>1789</v>
      </c>
      <c r="E5" s="463" t="s">
        <v>81</v>
      </c>
      <c r="F5" s="301">
        <v>2077683.39</v>
      </c>
      <c r="G5" s="321">
        <f t="shared" ref="G5:G24" si="0">+ROUND(F5*$I$2,0)</f>
        <v>47558351209</v>
      </c>
      <c r="H5" s="303"/>
      <c r="I5" s="303"/>
      <c r="J5" s="297" t="s">
        <v>115</v>
      </c>
      <c r="K5" s="297"/>
    </row>
    <row r="6" spans="1:11" s="313" customFormat="1">
      <c r="A6" s="612">
        <v>44391</v>
      </c>
      <c r="B6" s="320"/>
      <c r="C6" s="297" t="s">
        <v>502</v>
      </c>
      <c r="D6" s="297" t="s">
        <v>1728</v>
      </c>
      <c r="E6" s="463" t="s">
        <v>117</v>
      </c>
      <c r="F6" s="301">
        <v>311575.73</v>
      </c>
      <c r="G6" s="321">
        <f t="shared" si="0"/>
        <v>7131995215</v>
      </c>
      <c r="H6" s="303"/>
      <c r="I6" s="303"/>
      <c r="J6" s="297" t="s">
        <v>115</v>
      </c>
      <c r="K6" s="297"/>
    </row>
    <row r="7" spans="1:11" s="313" customFormat="1">
      <c r="A7" s="612">
        <v>44407</v>
      </c>
      <c r="B7" s="320"/>
      <c r="C7" s="297" t="s">
        <v>1383</v>
      </c>
      <c r="D7" s="297" t="s">
        <v>1728</v>
      </c>
      <c r="E7" s="463" t="s">
        <v>117</v>
      </c>
      <c r="F7" s="301">
        <v>407432.73</v>
      </c>
      <c r="G7" s="321">
        <f t="shared" ref="G7:G8" si="1">+ROUND(F7*$I$2,0)</f>
        <v>9326170176</v>
      </c>
      <c r="H7" s="303"/>
      <c r="I7" s="303"/>
      <c r="J7" s="297" t="s">
        <v>115</v>
      </c>
      <c r="K7" s="297"/>
    </row>
    <row r="8" spans="1:11" s="313" customFormat="1">
      <c r="A8" s="612">
        <v>44407</v>
      </c>
      <c r="B8" s="320"/>
      <c r="C8" s="297" t="s">
        <v>1383</v>
      </c>
      <c r="D8" s="297" t="s">
        <v>1728</v>
      </c>
      <c r="E8" s="463" t="s">
        <v>117</v>
      </c>
      <c r="F8" s="301">
        <v>101585.93</v>
      </c>
      <c r="G8" s="321">
        <f t="shared" si="1"/>
        <v>2325310661</v>
      </c>
      <c r="H8" s="303"/>
      <c r="I8" s="303"/>
      <c r="J8" s="297" t="s">
        <v>115</v>
      </c>
      <c r="K8" s="297"/>
    </row>
    <row r="9" spans="1:11" s="313" customFormat="1">
      <c r="A9" s="612">
        <v>44382</v>
      </c>
      <c r="B9" s="320"/>
      <c r="C9" s="297" t="s">
        <v>128</v>
      </c>
      <c r="D9" s="297" t="s">
        <v>1728</v>
      </c>
      <c r="E9" s="463" t="s">
        <v>117</v>
      </c>
      <c r="F9" s="301">
        <v>1231021.6000000001</v>
      </c>
      <c r="G9" s="321">
        <f t="shared" si="0"/>
        <v>28178190133</v>
      </c>
      <c r="H9" s="303"/>
      <c r="I9" s="303"/>
      <c r="J9" s="297" t="s">
        <v>115</v>
      </c>
      <c r="K9" s="297"/>
    </row>
    <row r="10" spans="1:11" s="313" customFormat="1">
      <c r="A10" s="612">
        <v>44382</v>
      </c>
      <c r="B10" s="320"/>
      <c r="C10" s="297" t="s">
        <v>127</v>
      </c>
      <c r="D10" s="297" t="s">
        <v>1728</v>
      </c>
      <c r="E10" s="463" t="s">
        <v>117</v>
      </c>
      <c r="F10" s="301">
        <v>3846293.4</v>
      </c>
      <c r="G10" s="321">
        <f t="shared" si="0"/>
        <v>88041986209</v>
      </c>
      <c r="H10" s="303"/>
      <c r="I10" s="303"/>
      <c r="J10" s="297" t="s">
        <v>115</v>
      </c>
      <c r="K10" s="297"/>
    </row>
    <row r="11" spans="1:11" s="313" customFormat="1">
      <c r="A11" s="612">
        <v>44397</v>
      </c>
      <c r="B11" s="320"/>
      <c r="C11" s="297" t="s">
        <v>128</v>
      </c>
      <c r="D11" s="297" t="s">
        <v>1728</v>
      </c>
      <c r="E11" s="463" t="s">
        <v>117</v>
      </c>
      <c r="F11" s="301">
        <v>374165.4</v>
      </c>
      <c r="G11" s="321">
        <f t="shared" si="0"/>
        <v>8564678136</v>
      </c>
      <c r="H11" s="303"/>
      <c r="I11" s="303"/>
      <c r="J11" s="297" t="s">
        <v>115</v>
      </c>
      <c r="K11" s="297"/>
    </row>
    <row r="12" spans="1:11" s="313" customFormat="1">
      <c r="A12" s="612">
        <v>44397</v>
      </c>
      <c r="B12" s="320"/>
      <c r="C12" s="297" t="s">
        <v>127</v>
      </c>
      <c r="D12" s="297" t="s">
        <v>1728</v>
      </c>
      <c r="E12" s="463" t="s">
        <v>117</v>
      </c>
      <c r="F12" s="301">
        <v>3621200.3999999994</v>
      </c>
      <c r="G12" s="321">
        <f t="shared" si="0"/>
        <v>82889588111</v>
      </c>
      <c r="H12" s="303"/>
      <c r="I12" s="303"/>
      <c r="J12" s="297" t="s">
        <v>115</v>
      </c>
      <c r="K12" s="297"/>
    </row>
    <row r="13" spans="1:11" s="313" customFormat="1">
      <c r="A13" s="612">
        <v>44406</v>
      </c>
      <c r="B13" s="320"/>
      <c r="C13" s="297" t="s">
        <v>503</v>
      </c>
      <c r="D13" s="297" t="s">
        <v>1728</v>
      </c>
      <c r="E13" s="463" t="s">
        <v>117</v>
      </c>
      <c r="F13" s="301">
        <v>320394.53000000003</v>
      </c>
      <c r="G13" s="321">
        <f t="shared" si="0"/>
        <v>7333858304</v>
      </c>
      <c r="H13" s="303"/>
      <c r="I13" s="303"/>
      <c r="J13" s="297" t="s">
        <v>115</v>
      </c>
      <c r="K13" s="297"/>
    </row>
    <row r="14" spans="1:11" s="313" customFormat="1">
      <c r="A14" s="612">
        <v>44397</v>
      </c>
      <c r="B14" s="320"/>
      <c r="C14" s="297" t="s">
        <v>667</v>
      </c>
      <c r="D14" s="297" t="s">
        <v>1728</v>
      </c>
      <c r="E14" s="463" t="s">
        <v>117</v>
      </c>
      <c r="F14" s="301">
        <v>680437.73</v>
      </c>
      <c r="G14" s="321">
        <f t="shared" si="0"/>
        <v>15575278069</v>
      </c>
      <c r="H14" s="303"/>
      <c r="I14" s="303"/>
      <c r="J14" s="297" t="s">
        <v>115</v>
      </c>
      <c r="K14" s="297"/>
    </row>
    <row r="15" spans="1:11" s="313" customFormat="1">
      <c r="A15" s="612">
        <v>44396</v>
      </c>
      <c r="B15" s="320"/>
      <c r="C15" s="297" t="s">
        <v>639</v>
      </c>
      <c r="D15" s="297" t="s">
        <v>1728</v>
      </c>
      <c r="E15" s="463" t="s">
        <v>117</v>
      </c>
      <c r="F15" s="301">
        <v>252582.73</v>
      </c>
      <c r="G15" s="321">
        <f t="shared" si="0"/>
        <v>5781640379</v>
      </c>
      <c r="H15" s="303"/>
      <c r="I15" s="303"/>
      <c r="J15" s="297" t="s">
        <v>115</v>
      </c>
      <c r="K15" s="297"/>
    </row>
    <row r="16" spans="1:11" s="313" customFormat="1">
      <c r="A16" s="612">
        <v>44397</v>
      </c>
      <c r="B16" s="320"/>
      <c r="C16" s="297" t="s">
        <v>933</v>
      </c>
      <c r="D16" s="297" t="s">
        <v>1728</v>
      </c>
      <c r="E16" s="463" t="s">
        <v>117</v>
      </c>
      <c r="F16" s="301">
        <v>275201.73</v>
      </c>
      <c r="G16" s="321">
        <f t="shared" si="0"/>
        <v>6299391231</v>
      </c>
      <c r="H16" s="303"/>
      <c r="I16" s="303"/>
      <c r="J16" s="297" t="s">
        <v>115</v>
      </c>
      <c r="K16" s="297"/>
    </row>
    <row r="17" spans="1:11" s="313" customFormat="1">
      <c r="A17" s="612">
        <v>44397</v>
      </c>
      <c r="B17" s="320"/>
      <c r="C17" s="297" t="s">
        <v>686</v>
      </c>
      <c r="D17" s="297" t="s">
        <v>1728</v>
      </c>
      <c r="E17" s="463" t="s">
        <v>117</v>
      </c>
      <c r="F17" s="301">
        <v>65371.73</v>
      </c>
      <c r="G17" s="321">
        <f t="shared" si="0"/>
        <v>1496364513</v>
      </c>
      <c r="H17" s="303"/>
      <c r="I17" s="303"/>
      <c r="J17" s="297" t="s">
        <v>115</v>
      </c>
      <c r="K17" s="297"/>
    </row>
    <row r="18" spans="1:11" s="313" customFormat="1">
      <c r="A18" s="612">
        <v>44399</v>
      </c>
      <c r="B18" s="320"/>
      <c r="C18" s="297" t="s">
        <v>703</v>
      </c>
      <c r="D18" s="297" t="s">
        <v>1728</v>
      </c>
      <c r="E18" s="463" t="s">
        <v>117</v>
      </c>
      <c r="F18" s="301">
        <v>94088.73</v>
      </c>
      <c r="G18" s="321">
        <f t="shared" si="0"/>
        <v>2153699109</v>
      </c>
      <c r="H18" s="303"/>
      <c r="I18" s="303"/>
      <c r="J18" s="297" t="s">
        <v>115</v>
      </c>
      <c r="K18" s="297"/>
    </row>
    <row r="19" spans="1:11" s="313" customFormat="1">
      <c r="A19" s="612">
        <v>44392</v>
      </c>
      <c r="B19" s="320"/>
      <c r="C19" s="297" t="s">
        <v>1729</v>
      </c>
      <c r="D19" s="297" t="s">
        <v>1728</v>
      </c>
      <c r="E19" s="463" t="s">
        <v>117</v>
      </c>
      <c r="F19" s="301">
        <v>7000</v>
      </c>
      <c r="G19" s="321">
        <f t="shared" si="0"/>
        <v>160230601</v>
      </c>
      <c r="H19" s="303"/>
      <c r="I19" s="303"/>
      <c r="J19" s="297" t="s">
        <v>115</v>
      </c>
      <c r="K19" s="297"/>
    </row>
    <row r="20" spans="1:11" s="313" customFormat="1">
      <c r="A20" s="612">
        <v>44407</v>
      </c>
      <c r="B20" s="320"/>
      <c r="C20" s="297" t="s">
        <v>1729</v>
      </c>
      <c r="D20" s="297" t="s">
        <v>1728</v>
      </c>
      <c r="E20" s="463" t="s">
        <v>117</v>
      </c>
      <c r="F20" s="301">
        <v>392000</v>
      </c>
      <c r="G20" s="321">
        <f t="shared" si="0"/>
        <v>8972913661</v>
      </c>
      <c r="H20" s="303"/>
      <c r="I20" s="303"/>
      <c r="J20" s="297" t="s">
        <v>115</v>
      </c>
      <c r="K20" s="297"/>
    </row>
    <row r="21" spans="1:11" s="313" customFormat="1">
      <c r="A21" s="612">
        <v>44392</v>
      </c>
      <c r="B21" s="320"/>
      <c r="C21" s="297" t="s">
        <v>1730</v>
      </c>
      <c r="D21" s="297" t="s">
        <v>1728</v>
      </c>
      <c r="E21" s="463" t="s">
        <v>117</v>
      </c>
      <c r="F21" s="301">
        <v>671957.73</v>
      </c>
      <c r="G21" s="321">
        <f t="shared" si="0"/>
        <v>15381170141</v>
      </c>
      <c r="H21" s="303"/>
      <c r="I21" s="303"/>
      <c r="J21" s="297" t="s">
        <v>115</v>
      </c>
      <c r="K21" s="297"/>
    </row>
    <row r="22" spans="1:11" s="313" customFormat="1">
      <c r="A22" s="612">
        <v>44378</v>
      </c>
      <c r="B22" s="320"/>
      <c r="C22" s="297" t="s">
        <v>502</v>
      </c>
      <c r="D22" s="297" t="s">
        <v>1589</v>
      </c>
      <c r="E22" s="463" t="s">
        <v>117</v>
      </c>
      <c r="F22" s="301">
        <v>64335.33</v>
      </c>
      <c r="G22" s="321">
        <f t="shared" si="0"/>
        <v>1472641228</v>
      </c>
      <c r="H22" s="303"/>
      <c r="I22" s="303"/>
      <c r="J22" s="297" t="s">
        <v>115</v>
      </c>
      <c r="K22" s="297"/>
    </row>
    <row r="23" spans="1:11" s="313" customFormat="1">
      <c r="A23" s="612">
        <v>44378</v>
      </c>
      <c r="B23" s="320"/>
      <c r="C23" s="297" t="s">
        <v>463</v>
      </c>
      <c r="D23" s="297" t="s">
        <v>1589</v>
      </c>
      <c r="E23" s="463" t="s">
        <v>117</v>
      </c>
      <c r="F23" s="301">
        <v>344884.33</v>
      </c>
      <c r="G23" s="321">
        <f t="shared" si="0"/>
        <v>7894431929</v>
      </c>
      <c r="H23" s="303"/>
      <c r="I23" s="303"/>
      <c r="J23" s="297" t="s">
        <v>115</v>
      </c>
      <c r="K23" s="297"/>
    </row>
    <row r="24" spans="1:11" s="313" customFormat="1">
      <c r="A24" s="612">
        <v>44378</v>
      </c>
      <c r="B24" s="320"/>
      <c r="C24" s="297" t="s">
        <v>1790</v>
      </c>
      <c r="D24" s="297" t="s">
        <v>1589</v>
      </c>
      <c r="E24" s="463" t="s">
        <v>117</v>
      </c>
      <c r="F24" s="301">
        <v>93253.33</v>
      </c>
      <c r="G24" s="321">
        <f t="shared" si="0"/>
        <v>2134576731</v>
      </c>
      <c r="H24" s="303"/>
      <c r="I24" s="303"/>
      <c r="J24" s="297" t="s">
        <v>115</v>
      </c>
      <c r="K24" s="297"/>
    </row>
    <row r="25" spans="1:11" s="313" customFormat="1">
      <c r="A25" s="612">
        <v>44378</v>
      </c>
      <c r="B25" s="320"/>
      <c r="C25" s="297" t="s">
        <v>432</v>
      </c>
      <c r="D25" s="297" t="s">
        <v>1594</v>
      </c>
      <c r="E25" s="463" t="s">
        <v>17</v>
      </c>
      <c r="F25" s="301"/>
      <c r="G25" s="321">
        <v>14326</v>
      </c>
      <c r="H25" s="303"/>
      <c r="I25" s="303"/>
      <c r="J25" s="297" t="s">
        <v>114</v>
      </c>
      <c r="K25" s="297"/>
    </row>
    <row r="26" spans="1:11" s="313" customFormat="1">
      <c r="A26" s="612">
        <v>44397</v>
      </c>
      <c r="B26" s="320"/>
      <c r="C26" s="297" t="s">
        <v>430</v>
      </c>
      <c r="D26" s="297" t="s">
        <v>1731</v>
      </c>
      <c r="E26" s="463" t="s">
        <v>17</v>
      </c>
      <c r="F26" s="301"/>
      <c r="G26" s="321">
        <v>154479</v>
      </c>
      <c r="H26" s="303"/>
      <c r="I26" s="303"/>
      <c r="J26" s="297" t="s">
        <v>114</v>
      </c>
      <c r="K26" s="297"/>
    </row>
    <row r="27" spans="1:11" s="313" customFormat="1">
      <c r="A27" s="612">
        <v>44394</v>
      </c>
      <c r="B27" s="320"/>
      <c r="C27" s="297" t="s">
        <v>131</v>
      </c>
      <c r="D27" s="297" t="s">
        <v>1731</v>
      </c>
      <c r="E27" s="463" t="s">
        <v>17</v>
      </c>
      <c r="F27" s="301"/>
      <c r="G27" s="321">
        <v>326588</v>
      </c>
      <c r="H27" s="303"/>
      <c r="I27" s="303"/>
      <c r="J27" s="297" t="s">
        <v>114</v>
      </c>
      <c r="K27" s="297"/>
    </row>
    <row r="28" spans="1:11" s="313" customFormat="1">
      <c r="A28" s="612">
        <v>44403</v>
      </c>
      <c r="B28" s="320"/>
      <c r="C28" s="297" t="s">
        <v>431</v>
      </c>
      <c r="D28" s="297" t="s">
        <v>1731</v>
      </c>
      <c r="E28" s="463" t="s">
        <v>17</v>
      </c>
      <c r="F28" s="301"/>
      <c r="G28" s="321">
        <v>13701</v>
      </c>
      <c r="H28" s="303"/>
      <c r="I28" s="303"/>
      <c r="J28" s="297" t="s">
        <v>114</v>
      </c>
      <c r="K28" s="297"/>
    </row>
    <row r="29" spans="1:11" s="313" customFormat="1">
      <c r="A29" s="612">
        <v>44407</v>
      </c>
      <c r="B29" s="320"/>
      <c r="C29" s="297" t="s">
        <v>256</v>
      </c>
      <c r="D29" s="297" t="s">
        <v>1731</v>
      </c>
      <c r="E29" s="463" t="s">
        <v>17</v>
      </c>
      <c r="F29" s="301"/>
      <c r="G29" s="321">
        <v>3300</v>
      </c>
      <c r="H29" s="303"/>
      <c r="I29" s="303"/>
      <c r="J29" s="297" t="s">
        <v>114</v>
      </c>
      <c r="K29" s="297"/>
    </row>
    <row r="30" spans="1:11" s="313" customFormat="1">
      <c r="A30" s="612">
        <v>44398</v>
      </c>
      <c r="B30" s="320"/>
      <c r="C30" s="297" t="s">
        <v>1791</v>
      </c>
      <c r="D30" s="297" t="s">
        <v>1774</v>
      </c>
      <c r="E30" s="463" t="s">
        <v>18</v>
      </c>
      <c r="F30" s="301"/>
      <c r="G30" s="321">
        <v>131266800</v>
      </c>
      <c r="H30" s="303"/>
      <c r="I30" s="303"/>
      <c r="J30" s="297" t="s">
        <v>114</v>
      </c>
      <c r="K30" s="297"/>
    </row>
    <row r="31" spans="1:11" s="313" customFormat="1">
      <c r="A31" s="612">
        <v>44406</v>
      </c>
      <c r="B31" s="320"/>
      <c r="C31" s="297" t="s">
        <v>1792</v>
      </c>
      <c r="D31" s="297" t="s">
        <v>1797</v>
      </c>
      <c r="E31" s="463" t="s">
        <v>18</v>
      </c>
      <c r="F31" s="301"/>
      <c r="G31" s="321">
        <v>279400000</v>
      </c>
      <c r="H31" s="303"/>
      <c r="I31" s="303"/>
      <c r="J31" s="297" t="s">
        <v>114</v>
      </c>
      <c r="K31" s="297"/>
    </row>
    <row r="32" spans="1:11" s="313" customFormat="1">
      <c r="A32" s="612">
        <v>44380</v>
      </c>
      <c r="B32" s="320"/>
      <c r="C32" s="297" t="s">
        <v>1793</v>
      </c>
      <c r="D32" s="297" t="s">
        <v>1595</v>
      </c>
      <c r="E32" s="463" t="s">
        <v>18</v>
      </c>
      <c r="F32" s="301"/>
      <c r="G32" s="321">
        <v>10000</v>
      </c>
      <c r="H32" s="303"/>
      <c r="I32" s="303"/>
      <c r="J32" s="297" t="s">
        <v>114</v>
      </c>
      <c r="K32" s="297"/>
    </row>
    <row r="33" spans="1:11" s="313" customFormat="1">
      <c r="A33" s="612">
        <v>44384</v>
      </c>
      <c r="B33" s="320"/>
      <c r="C33" s="297" t="s">
        <v>1794</v>
      </c>
      <c r="D33" s="297" t="s">
        <v>1798</v>
      </c>
      <c r="E33" s="463" t="s">
        <v>18</v>
      </c>
      <c r="F33" s="301"/>
      <c r="G33" s="321">
        <v>1500000</v>
      </c>
      <c r="H33" s="303"/>
      <c r="I33" s="303"/>
      <c r="J33" s="297" t="s">
        <v>114</v>
      </c>
      <c r="K33" s="297"/>
    </row>
    <row r="34" spans="1:11" s="313" customFormat="1">
      <c r="A34" s="612">
        <v>44386</v>
      </c>
      <c r="B34" s="320"/>
      <c r="C34" s="297" t="s">
        <v>1795</v>
      </c>
      <c r="D34" s="297" t="s">
        <v>1798</v>
      </c>
      <c r="E34" s="463" t="s">
        <v>18</v>
      </c>
      <c r="F34" s="301"/>
      <c r="G34" s="321">
        <v>6000000</v>
      </c>
      <c r="H34" s="303"/>
      <c r="I34" s="303"/>
      <c r="J34" s="297" t="s">
        <v>114</v>
      </c>
      <c r="K34" s="297"/>
    </row>
    <row r="35" spans="1:11" s="313" customFormat="1">
      <c r="A35" s="612">
        <v>44404</v>
      </c>
      <c r="B35" s="320"/>
      <c r="C35" s="297" t="s">
        <v>1591</v>
      </c>
      <c r="D35" s="297" t="s">
        <v>1799</v>
      </c>
      <c r="E35" s="463" t="s">
        <v>18</v>
      </c>
      <c r="F35" s="301"/>
      <c r="G35" s="321">
        <v>8035200</v>
      </c>
      <c r="H35" s="303"/>
      <c r="I35" s="303"/>
      <c r="J35" s="297" t="s">
        <v>114</v>
      </c>
      <c r="K35" s="297"/>
    </row>
    <row r="36" spans="1:11" s="313" customFormat="1">
      <c r="A36" s="612">
        <v>44405</v>
      </c>
      <c r="B36" s="320"/>
      <c r="C36" s="297" t="s">
        <v>1591</v>
      </c>
      <c r="D36" s="297" t="s">
        <v>1800</v>
      </c>
      <c r="E36" s="463" t="s">
        <v>18</v>
      </c>
      <c r="F36" s="301"/>
      <c r="G36" s="321">
        <v>189007</v>
      </c>
      <c r="H36" s="303"/>
      <c r="I36" s="303"/>
      <c r="J36" s="297" t="s">
        <v>114</v>
      </c>
      <c r="K36" s="297"/>
    </row>
    <row r="37" spans="1:11" s="313" customFormat="1">
      <c r="A37" s="612">
        <v>44384</v>
      </c>
      <c r="B37" s="320"/>
      <c r="C37" s="297" t="s">
        <v>1796</v>
      </c>
      <c r="D37" s="297" t="s">
        <v>1801</v>
      </c>
      <c r="E37" s="463" t="s">
        <v>18</v>
      </c>
      <c r="F37" s="301"/>
      <c r="G37" s="321">
        <v>8000000</v>
      </c>
      <c r="H37" s="303"/>
      <c r="I37" s="303"/>
      <c r="J37" s="297" t="s">
        <v>114</v>
      </c>
      <c r="K37" s="297"/>
    </row>
    <row r="38" spans="1:11" s="313" customFormat="1">
      <c r="A38" s="612">
        <v>44379</v>
      </c>
      <c r="B38" s="320"/>
      <c r="C38" s="297" t="s">
        <v>267</v>
      </c>
      <c r="D38" s="297" t="s">
        <v>1002</v>
      </c>
      <c r="E38" s="463"/>
      <c r="F38" s="301">
        <v>1515249.72</v>
      </c>
      <c r="G38" s="321">
        <f t="shared" ref="G38:G41" si="2">+ROUND(F38*$I$2,0)</f>
        <v>34684196206</v>
      </c>
      <c r="H38" s="303"/>
      <c r="I38" s="303"/>
      <c r="J38" s="297" t="s">
        <v>115</v>
      </c>
      <c r="K38" s="297"/>
    </row>
    <row r="39" spans="1:11" s="313" customFormat="1">
      <c r="A39" s="612">
        <v>44379</v>
      </c>
      <c r="B39" s="320"/>
      <c r="C39" s="297" t="s">
        <v>267</v>
      </c>
      <c r="D39" s="297" t="s">
        <v>1802</v>
      </c>
      <c r="E39" s="463"/>
      <c r="F39" s="301">
        <v>1000000</v>
      </c>
      <c r="G39" s="321">
        <f t="shared" si="2"/>
        <v>22890085871</v>
      </c>
      <c r="H39" s="303"/>
      <c r="I39" s="303"/>
      <c r="J39" s="297" t="s">
        <v>115</v>
      </c>
      <c r="K39" s="297"/>
    </row>
    <row r="40" spans="1:11" s="313" customFormat="1">
      <c r="A40" s="612">
        <v>44392</v>
      </c>
      <c r="B40" s="320"/>
      <c r="C40" s="297" t="s">
        <v>267</v>
      </c>
      <c r="D40" s="297" t="s">
        <v>1002</v>
      </c>
      <c r="E40" s="463"/>
      <c r="F40" s="301">
        <v>2516712.8199999998</v>
      </c>
      <c r="G40" s="321">
        <f t="shared" si="2"/>
        <v>57607772561</v>
      </c>
      <c r="H40" s="303"/>
      <c r="I40" s="303"/>
      <c r="J40" s="297" t="s">
        <v>115</v>
      </c>
      <c r="K40" s="297"/>
    </row>
    <row r="41" spans="1:11" s="313" customFormat="1">
      <c r="A41" s="612">
        <v>44403</v>
      </c>
      <c r="B41" s="320"/>
      <c r="C41" s="297" t="s">
        <v>267</v>
      </c>
      <c r="D41" s="297" t="s">
        <v>1002</v>
      </c>
      <c r="E41" s="463"/>
      <c r="F41" s="301">
        <v>2038889.59</v>
      </c>
      <c r="G41" s="321">
        <f t="shared" si="2"/>
        <v>46670357796</v>
      </c>
      <c r="H41" s="303"/>
      <c r="I41" s="303"/>
      <c r="J41" s="297" t="s">
        <v>115</v>
      </c>
      <c r="K41" s="297"/>
    </row>
    <row r="42" spans="1:11" s="313" customFormat="1">
      <c r="A42" s="612">
        <v>44383</v>
      </c>
      <c r="B42" s="320"/>
      <c r="C42" s="297" t="s">
        <v>267</v>
      </c>
      <c r="D42" s="297" t="s">
        <v>657</v>
      </c>
      <c r="E42" s="297" t="s">
        <v>161</v>
      </c>
      <c r="F42" s="301"/>
      <c r="G42" s="321">
        <v>13737000000</v>
      </c>
      <c r="H42" s="303"/>
      <c r="I42" s="303"/>
      <c r="J42" s="297" t="s">
        <v>114</v>
      </c>
      <c r="K42" s="297"/>
    </row>
    <row r="43" spans="1:11" s="313" customFormat="1">
      <c r="A43" s="612">
        <v>44383</v>
      </c>
      <c r="B43" s="320"/>
      <c r="C43" s="297" t="s">
        <v>267</v>
      </c>
      <c r="D43" s="297" t="s">
        <v>1803</v>
      </c>
      <c r="E43" s="297" t="s">
        <v>161</v>
      </c>
      <c r="F43" s="301"/>
      <c r="G43" s="321">
        <v>4576000000</v>
      </c>
      <c r="H43" s="303"/>
      <c r="I43" s="303"/>
      <c r="J43" s="297" t="s">
        <v>114</v>
      </c>
      <c r="K43" s="297"/>
    </row>
    <row r="44" spans="1:11" s="313" customFormat="1">
      <c r="A44" s="612">
        <v>44389</v>
      </c>
      <c r="B44" s="320"/>
      <c r="C44" s="297" t="s">
        <v>267</v>
      </c>
      <c r="D44" s="297" t="s">
        <v>626</v>
      </c>
      <c r="E44" s="463"/>
      <c r="F44" s="301"/>
      <c r="G44" s="321">
        <v>27086000</v>
      </c>
      <c r="H44" s="303"/>
      <c r="I44" s="303"/>
      <c r="J44" s="297" t="s">
        <v>114</v>
      </c>
      <c r="K44" s="297"/>
    </row>
    <row r="45" spans="1:11" s="313" customFormat="1">
      <c r="A45" s="612">
        <v>44397</v>
      </c>
      <c r="B45" s="320"/>
      <c r="C45" s="297" t="s">
        <v>267</v>
      </c>
      <c r="D45" s="297" t="s">
        <v>626</v>
      </c>
      <c r="E45" s="463"/>
      <c r="F45" s="301"/>
      <c r="G45" s="321">
        <v>19900000</v>
      </c>
      <c r="H45" s="303"/>
      <c r="I45" s="303"/>
      <c r="J45" s="297" t="s">
        <v>114</v>
      </c>
      <c r="K45" s="297"/>
    </row>
    <row r="46" spans="1:11" s="313" customFormat="1">
      <c r="A46" s="612">
        <v>44399</v>
      </c>
      <c r="B46" s="320"/>
      <c r="C46" s="297" t="s">
        <v>267</v>
      </c>
      <c r="D46" s="297" t="s">
        <v>657</v>
      </c>
      <c r="E46" s="297" t="s">
        <v>161</v>
      </c>
      <c r="F46" s="301"/>
      <c r="G46" s="321">
        <v>6868500000</v>
      </c>
      <c r="H46" s="303"/>
      <c r="I46" s="303"/>
      <c r="J46" s="297" t="s">
        <v>114</v>
      </c>
      <c r="K46" s="297"/>
    </row>
    <row r="47" spans="1:11" s="313" customFormat="1">
      <c r="A47" s="612">
        <v>44399</v>
      </c>
      <c r="B47" s="320"/>
      <c r="C47" s="297" t="s">
        <v>267</v>
      </c>
      <c r="D47" s="297" t="s">
        <v>1803</v>
      </c>
      <c r="E47" s="297" t="s">
        <v>161</v>
      </c>
      <c r="F47" s="301"/>
      <c r="G47" s="321">
        <v>13740000000</v>
      </c>
      <c r="H47" s="303"/>
      <c r="I47" s="303"/>
      <c r="J47" s="297" t="s">
        <v>114</v>
      </c>
      <c r="K47" s="297"/>
    </row>
    <row r="48" spans="1:11" s="313" customFormat="1">
      <c r="A48" s="612">
        <v>44399</v>
      </c>
      <c r="B48" s="320"/>
      <c r="C48" s="297" t="s">
        <v>1172</v>
      </c>
      <c r="D48" s="297" t="s">
        <v>1804</v>
      </c>
      <c r="E48" s="463" t="s">
        <v>18</v>
      </c>
      <c r="F48" s="301"/>
      <c r="G48" s="321">
        <v>6750000</v>
      </c>
      <c r="H48" s="303"/>
      <c r="I48" s="303"/>
      <c r="J48" s="297" t="s">
        <v>114</v>
      </c>
      <c r="K48" s="297"/>
    </row>
    <row r="49" spans="1:11" s="313" customFormat="1">
      <c r="A49" s="612">
        <v>44386</v>
      </c>
      <c r="B49" s="320"/>
      <c r="C49" s="297" t="s">
        <v>219</v>
      </c>
      <c r="D49" s="297" t="s">
        <v>1732</v>
      </c>
      <c r="E49" s="463" t="s">
        <v>19</v>
      </c>
      <c r="F49" s="301"/>
      <c r="G49" s="321"/>
      <c r="H49" s="303"/>
      <c r="I49" s="624">
        <v>6582808156</v>
      </c>
      <c r="J49" s="625" t="s">
        <v>114</v>
      </c>
      <c r="K49" s="297"/>
    </row>
    <row r="50" spans="1:11" s="313" customFormat="1">
      <c r="A50" s="612">
        <v>44386</v>
      </c>
      <c r="B50" s="320"/>
      <c r="C50" s="297" t="s">
        <v>219</v>
      </c>
      <c r="D50" s="297" t="s">
        <v>1733</v>
      </c>
      <c r="E50" s="463" t="s">
        <v>19</v>
      </c>
      <c r="F50" s="301"/>
      <c r="G50" s="321"/>
      <c r="H50" s="303"/>
      <c r="I50" s="624">
        <v>132404680</v>
      </c>
      <c r="J50" s="625" t="s">
        <v>114</v>
      </c>
      <c r="K50" s="297"/>
    </row>
    <row r="51" spans="1:11" s="313" customFormat="1">
      <c r="A51" s="612">
        <v>44386</v>
      </c>
      <c r="B51" s="320"/>
      <c r="C51" s="297" t="s">
        <v>219</v>
      </c>
      <c r="D51" s="297" t="s">
        <v>1733</v>
      </c>
      <c r="E51" s="463" t="s">
        <v>19</v>
      </c>
      <c r="F51" s="301"/>
      <c r="G51" s="321"/>
      <c r="H51" s="303"/>
      <c r="I51" s="624">
        <v>108895830</v>
      </c>
      <c r="J51" s="625" t="s">
        <v>114</v>
      </c>
      <c r="K51" s="297"/>
    </row>
    <row r="52" spans="1:11" s="313" customFormat="1">
      <c r="A52" s="612">
        <v>44386</v>
      </c>
      <c r="B52" s="320"/>
      <c r="C52" s="297" t="s">
        <v>219</v>
      </c>
      <c r="D52" s="297" t="s">
        <v>1605</v>
      </c>
      <c r="E52" s="463" t="s">
        <v>19</v>
      </c>
      <c r="F52" s="301"/>
      <c r="G52" s="321"/>
      <c r="H52" s="298">
        <v>17364</v>
      </c>
      <c r="I52" s="298">
        <f t="shared" ref="I52:I53" si="3">+ROUND(H52*$K$2,0)</f>
        <v>397483908</v>
      </c>
      <c r="J52" s="625" t="s">
        <v>115</v>
      </c>
      <c r="K52" s="297"/>
    </row>
    <row r="53" spans="1:11" s="313" customFormat="1">
      <c r="A53" s="612">
        <v>44397</v>
      </c>
      <c r="B53" s="320"/>
      <c r="C53" s="297" t="s">
        <v>219</v>
      </c>
      <c r="D53" s="297" t="s">
        <v>1734</v>
      </c>
      <c r="E53" s="463" t="s">
        <v>19</v>
      </c>
      <c r="F53" s="301"/>
      <c r="G53" s="321"/>
      <c r="H53" s="298">
        <v>75661</v>
      </c>
      <c r="I53" s="298">
        <f t="shared" si="3"/>
        <v>1731975923</v>
      </c>
      <c r="J53" s="625" t="s">
        <v>115</v>
      </c>
      <c r="K53" s="297"/>
    </row>
    <row r="54" spans="1:11" s="313" customFormat="1">
      <c r="A54" s="612">
        <v>44397</v>
      </c>
      <c r="B54" s="320"/>
      <c r="C54" s="297" t="s">
        <v>219</v>
      </c>
      <c r="D54" s="297" t="s">
        <v>1734</v>
      </c>
      <c r="E54" s="463" t="s">
        <v>19</v>
      </c>
      <c r="F54" s="301"/>
      <c r="G54" s="321"/>
      <c r="H54" s="303"/>
      <c r="I54" s="624">
        <v>697410360</v>
      </c>
      <c r="J54" s="625" t="s">
        <v>114</v>
      </c>
      <c r="K54" s="297"/>
    </row>
    <row r="55" spans="1:11" s="313" customFormat="1">
      <c r="A55" s="612">
        <v>44403</v>
      </c>
      <c r="B55" s="320"/>
      <c r="C55" s="297" t="s">
        <v>219</v>
      </c>
      <c r="D55" s="297" t="s">
        <v>1735</v>
      </c>
      <c r="E55" s="463" t="s">
        <v>19</v>
      </c>
      <c r="F55" s="301"/>
      <c r="G55" s="321"/>
      <c r="H55" s="303"/>
      <c r="I55" s="624">
        <v>9856693</v>
      </c>
      <c r="J55" s="625" t="s">
        <v>114</v>
      </c>
      <c r="K55" s="297"/>
    </row>
    <row r="56" spans="1:11" s="313" customFormat="1">
      <c r="A56" s="612">
        <v>44407</v>
      </c>
      <c r="B56" s="320"/>
      <c r="C56" s="297" t="s">
        <v>219</v>
      </c>
      <c r="D56" s="297" t="s">
        <v>1805</v>
      </c>
      <c r="E56" s="463" t="s">
        <v>19</v>
      </c>
      <c r="F56" s="301"/>
      <c r="G56" s="321"/>
      <c r="H56" s="303"/>
      <c r="I56" s="624">
        <v>43527011</v>
      </c>
      <c r="J56" s="625" t="s">
        <v>114</v>
      </c>
      <c r="K56" s="297"/>
    </row>
    <row r="57" spans="1:11" s="313" customFormat="1">
      <c r="A57" s="612">
        <v>44400</v>
      </c>
      <c r="B57" s="320"/>
      <c r="C57" s="297" t="s">
        <v>219</v>
      </c>
      <c r="D57" s="297" t="s">
        <v>1806</v>
      </c>
      <c r="E57" s="463" t="s">
        <v>19</v>
      </c>
      <c r="F57" s="301"/>
      <c r="G57" s="321"/>
      <c r="H57" s="303"/>
      <c r="I57" s="624">
        <v>66822460</v>
      </c>
      <c r="J57" s="625" t="s">
        <v>114</v>
      </c>
      <c r="K57" s="297"/>
    </row>
    <row r="58" spans="1:11" s="313" customFormat="1">
      <c r="A58" s="612">
        <v>44400</v>
      </c>
      <c r="B58" s="320"/>
      <c r="C58" s="297" t="s">
        <v>219</v>
      </c>
      <c r="D58" s="297" t="s">
        <v>1806</v>
      </c>
      <c r="E58" s="463" t="s">
        <v>19</v>
      </c>
      <c r="F58" s="301"/>
      <c r="G58" s="321"/>
      <c r="H58" s="303"/>
      <c r="I58" s="624">
        <v>64190200</v>
      </c>
      <c r="J58" s="625" t="s">
        <v>114</v>
      </c>
      <c r="K58" s="297"/>
    </row>
    <row r="59" spans="1:11" s="313" customFormat="1">
      <c r="A59" s="612">
        <v>44400</v>
      </c>
      <c r="B59" s="320"/>
      <c r="C59" s="297" t="s">
        <v>219</v>
      </c>
      <c r="D59" s="297" t="s">
        <v>1807</v>
      </c>
      <c r="E59" s="463" t="s">
        <v>19</v>
      </c>
      <c r="F59" s="301"/>
      <c r="G59" s="321"/>
      <c r="H59" s="303"/>
      <c r="I59" s="624">
        <v>3362290654</v>
      </c>
      <c r="J59" s="625" t="s">
        <v>114</v>
      </c>
      <c r="K59" s="297"/>
    </row>
    <row r="60" spans="1:11" s="313" customFormat="1">
      <c r="A60" s="612">
        <v>44400</v>
      </c>
      <c r="B60" s="320"/>
      <c r="C60" s="297" t="s">
        <v>219</v>
      </c>
      <c r="D60" s="297" t="s">
        <v>1808</v>
      </c>
      <c r="E60" s="463" t="s">
        <v>19</v>
      </c>
      <c r="F60" s="301"/>
      <c r="G60" s="321"/>
      <c r="H60" s="303"/>
      <c r="I60" s="624">
        <v>657000000</v>
      </c>
      <c r="J60" s="625" t="s">
        <v>114</v>
      </c>
      <c r="K60" s="297"/>
    </row>
    <row r="61" spans="1:11" s="313" customFormat="1">
      <c r="A61" s="612">
        <v>44400</v>
      </c>
      <c r="B61" s="320"/>
      <c r="C61" s="297" t="s">
        <v>219</v>
      </c>
      <c r="D61" s="297" t="s">
        <v>1806</v>
      </c>
      <c r="E61" s="463" t="s">
        <v>19</v>
      </c>
      <c r="F61" s="301"/>
      <c r="G61" s="321"/>
      <c r="H61" s="624">
        <v>7759</v>
      </c>
      <c r="I61" s="298">
        <f t="shared" ref="I61:I62" si="4">+ROUND(H61*$K$2,0)</f>
        <v>177613317</v>
      </c>
      <c r="J61" s="625" t="s">
        <v>115</v>
      </c>
      <c r="K61" s="297"/>
    </row>
    <row r="62" spans="1:11" s="313" customFormat="1">
      <c r="A62" s="612">
        <v>44400</v>
      </c>
      <c r="B62" s="320"/>
      <c r="C62" s="297" t="s">
        <v>219</v>
      </c>
      <c r="D62" s="297" t="s">
        <v>1806</v>
      </c>
      <c r="E62" s="463" t="s">
        <v>19</v>
      </c>
      <c r="F62" s="301"/>
      <c r="G62" s="321"/>
      <c r="H62" s="624">
        <v>4404</v>
      </c>
      <c r="I62" s="298">
        <f t="shared" si="4"/>
        <v>100813127</v>
      </c>
      <c r="J62" s="625" t="s">
        <v>115</v>
      </c>
      <c r="K62" s="297"/>
    </row>
    <row r="63" spans="1:11" s="313" customFormat="1">
      <c r="A63" s="612">
        <v>44392</v>
      </c>
      <c r="B63" s="320"/>
      <c r="C63" s="297" t="s">
        <v>131</v>
      </c>
      <c r="D63" s="297" t="s">
        <v>1424</v>
      </c>
      <c r="E63" s="297" t="s">
        <v>20</v>
      </c>
      <c r="F63" s="301"/>
      <c r="G63" s="321"/>
      <c r="H63" s="624"/>
      <c r="I63" s="298">
        <v>5214000</v>
      </c>
      <c r="J63" s="297" t="s">
        <v>114</v>
      </c>
      <c r="K63" s="297"/>
    </row>
    <row r="64" spans="1:11" s="313" customFormat="1">
      <c r="A64" s="612">
        <v>44392</v>
      </c>
      <c r="B64" s="320"/>
      <c r="C64" s="297" t="s">
        <v>131</v>
      </c>
      <c r="D64" s="297" t="s">
        <v>1608</v>
      </c>
      <c r="E64" s="297" t="s">
        <v>20</v>
      </c>
      <c r="F64" s="301"/>
      <c r="G64" s="321"/>
      <c r="H64" s="624"/>
      <c r="I64" s="298">
        <v>17001000</v>
      </c>
      <c r="J64" s="297" t="s">
        <v>114</v>
      </c>
      <c r="K64" s="297"/>
    </row>
    <row r="65" spans="1:11" s="313" customFormat="1">
      <c r="A65" s="612">
        <v>44392</v>
      </c>
      <c r="B65" s="320"/>
      <c r="C65" s="297" t="s">
        <v>131</v>
      </c>
      <c r="D65" s="297" t="s">
        <v>1260</v>
      </c>
      <c r="E65" s="297" t="s">
        <v>20</v>
      </c>
      <c r="F65" s="301"/>
      <c r="G65" s="321"/>
      <c r="H65" s="624"/>
      <c r="I65" s="298">
        <v>9408000</v>
      </c>
      <c r="J65" s="297" t="s">
        <v>114</v>
      </c>
      <c r="K65" s="297"/>
    </row>
    <row r="66" spans="1:11" s="313" customFormat="1">
      <c r="A66" s="612">
        <v>44392</v>
      </c>
      <c r="B66" s="320"/>
      <c r="C66" s="297" t="s">
        <v>131</v>
      </c>
      <c r="D66" s="297" t="s">
        <v>645</v>
      </c>
      <c r="E66" s="297" t="s">
        <v>20</v>
      </c>
      <c r="F66" s="301"/>
      <c r="G66" s="321"/>
      <c r="H66" s="624"/>
      <c r="I66" s="298">
        <v>5080000</v>
      </c>
      <c r="J66" s="297" t="s">
        <v>114</v>
      </c>
      <c r="K66" s="297"/>
    </row>
    <row r="67" spans="1:11" s="313" customFormat="1">
      <c r="A67" s="612">
        <v>44392</v>
      </c>
      <c r="B67" s="320"/>
      <c r="C67" s="297" t="s">
        <v>131</v>
      </c>
      <c r="D67" s="297" t="s">
        <v>631</v>
      </c>
      <c r="E67" s="297" t="s">
        <v>20</v>
      </c>
      <c r="F67" s="301"/>
      <c r="G67" s="321"/>
      <c r="H67" s="624"/>
      <c r="I67" s="298">
        <v>42742000</v>
      </c>
      <c r="J67" s="297" t="s">
        <v>114</v>
      </c>
      <c r="K67" s="297"/>
    </row>
    <row r="68" spans="1:11" s="313" customFormat="1">
      <c r="A68" s="612">
        <v>44406</v>
      </c>
      <c r="B68" s="320"/>
      <c r="C68" s="297" t="s">
        <v>133</v>
      </c>
      <c r="D68" s="297" t="s">
        <v>1736</v>
      </c>
      <c r="E68" s="297" t="s">
        <v>116</v>
      </c>
      <c r="F68" s="301"/>
      <c r="G68" s="321"/>
      <c r="H68" s="624"/>
      <c r="I68" s="298">
        <v>1855433345</v>
      </c>
      <c r="J68" s="297" t="s">
        <v>114</v>
      </c>
      <c r="K68" s="297"/>
    </row>
    <row r="69" spans="1:11" s="313" customFormat="1">
      <c r="A69" s="612">
        <v>44406</v>
      </c>
      <c r="B69" s="320"/>
      <c r="C69" s="297" t="s">
        <v>132</v>
      </c>
      <c r="D69" s="297" t="s">
        <v>1737</v>
      </c>
      <c r="E69" s="297" t="s">
        <v>116</v>
      </c>
      <c r="F69" s="301"/>
      <c r="G69" s="321"/>
      <c r="H69" s="624"/>
      <c r="I69" s="298">
        <v>7124202</v>
      </c>
      <c r="J69" s="297" t="s">
        <v>114</v>
      </c>
      <c r="K69" s="297"/>
    </row>
    <row r="70" spans="1:11" s="313" customFormat="1">
      <c r="A70" s="612">
        <v>44406</v>
      </c>
      <c r="B70" s="320"/>
      <c r="C70" s="297" t="s">
        <v>658</v>
      </c>
      <c r="D70" s="297" t="s">
        <v>1737</v>
      </c>
      <c r="E70" s="297" t="s">
        <v>116</v>
      </c>
      <c r="F70" s="301"/>
      <c r="G70" s="321"/>
      <c r="H70" s="303"/>
      <c r="I70" s="624">
        <v>9429376</v>
      </c>
      <c r="J70" s="297" t="s">
        <v>114</v>
      </c>
      <c r="K70" s="297"/>
    </row>
    <row r="71" spans="1:11" s="313" customFormat="1">
      <c r="A71" s="612">
        <v>44406</v>
      </c>
      <c r="B71" s="320"/>
      <c r="C71" s="297" t="s">
        <v>531</v>
      </c>
      <c r="D71" s="297" t="s">
        <v>1737</v>
      </c>
      <c r="E71" s="297" t="s">
        <v>116</v>
      </c>
      <c r="F71" s="301"/>
      <c r="G71" s="321"/>
      <c r="H71" s="303"/>
      <c r="I71" s="624">
        <v>384113373</v>
      </c>
      <c r="J71" s="297" t="s">
        <v>114</v>
      </c>
      <c r="K71" s="297"/>
    </row>
    <row r="72" spans="1:11" s="313" customFormat="1">
      <c r="A72" s="612">
        <v>44406</v>
      </c>
      <c r="B72" s="320"/>
      <c r="C72" s="297" t="s">
        <v>222</v>
      </c>
      <c r="D72" s="297" t="s">
        <v>1737</v>
      </c>
      <c r="E72" s="297" t="s">
        <v>116</v>
      </c>
      <c r="F72" s="301"/>
      <c r="G72" s="321"/>
      <c r="H72" s="303"/>
      <c r="I72" s="624">
        <v>4163400</v>
      </c>
      <c r="J72" s="297" t="s">
        <v>114</v>
      </c>
      <c r="K72" s="297"/>
    </row>
    <row r="73" spans="1:11" s="313" customFormat="1">
      <c r="A73" s="612">
        <v>44406</v>
      </c>
      <c r="B73" s="320"/>
      <c r="C73" s="297" t="s">
        <v>1739</v>
      </c>
      <c r="D73" s="297" t="s">
        <v>1737</v>
      </c>
      <c r="E73" s="297" t="s">
        <v>116</v>
      </c>
      <c r="F73" s="301"/>
      <c r="G73" s="321"/>
      <c r="H73" s="303"/>
      <c r="I73" s="624">
        <v>854261</v>
      </c>
      <c r="J73" s="297" t="s">
        <v>114</v>
      </c>
      <c r="K73" s="297"/>
    </row>
    <row r="74" spans="1:11" s="313" customFormat="1">
      <c r="A74" s="612">
        <v>44406</v>
      </c>
      <c r="B74" s="320"/>
      <c r="C74" s="297" t="s">
        <v>1738</v>
      </c>
      <c r="D74" s="297" t="s">
        <v>1737</v>
      </c>
      <c r="E74" s="297" t="s">
        <v>116</v>
      </c>
      <c r="F74" s="301"/>
      <c r="G74" s="321"/>
      <c r="H74" s="303"/>
      <c r="I74" s="624">
        <v>802206</v>
      </c>
      <c r="J74" s="297" t="s">
        <v>114</v>
      </c>
      <c r="K74" s="297"/>
    </row>
    <row r="75" spans="1:11" s="313" customFormat="1">
      <c r="A75" s="612">
        <v>44386</v>
      </c>
      <c r="B75" s="320"/>
      <c r="C75" s="297" t="s">
        <v>201</v>
      </c>
      <c r="D75" s="297" t="s">
        <v>1737</v>
      </c>
      <c r="E75" s="297" t="s">
        <v>116</v>
      </c>
      <c r="F75" s="301"/>
      <c r="G75" s="321"/>
      <c r="H75" s="303"/>
      <c r="I75" s="624">
        <v>21430060</v>
      </c>
      <c r="J75" s="297" t="s">
        <v>114</v>
      </c>
      <c r="K75" s="297"/>
    </row>
    <row r="76" spans="1:11" s="313" customFormat="1">
      <c r="A76" s="612">
        <v>44386</v>
      </c>
      <c r="B76" s="320"/>
      <c r="C76" s="297" t="s">
        <v>688</v>
      </c>
      <c r="D76" s="297" t="s">
        <v>1737</v>
      </c>
      <c r="E76" s="297" t="s">
        <v>116</v>
      </c>
      <c r="F76" s="301"/>
      <c r="G76" s="321"/>
      <c r="H76" s="303"/>
      <c r="I76" s="624">
        <v>2073123</v>
      </c>
      <c r="J76" s="297" t="s">
        <v>114</v>
      </c>
      <c r="K76" s="297"/>
    </row>
    <row r="77" spans="1:11" s="313" customFormat="1">
      <c r="A77" s="612">
        <v>44403</v>
      </c>
      <c r="B77" s="320"/>
      <c r="C77" s="297" t="s">
        <v>392</v>
      </c>
      <c r="D77" s="297" t="s">
        <v>1740</v>
      </c>
      <c r="E77" s="297" t="s">
        <v>116</v>
      </c>
      <c r="F77" s="301"/>
      <c r="G77" s="321"/>
      <c r="H77" s="303"/>
      <c r="I77" s="624">
        <v>22000</v>
      </c>
      <c r="J77" s="625" t="s">
        <v>114</v>
      </c>
      <c r="K77" s="297"/>
    </row>
    <row r="78" spans="1:11" s="313" customFormat="1">
      <c r="A78" s="612">
        <v>44386</v>
      </c>
      <c r="B78" s="320"/>
      <c r="C78" s="297" t="s">
        <v>219</v>
      </c>
      <c r="D78" s="297" t="s">
        <v>1741</v>
      </c>
      <c r="E78" s="297" t="s">
        <v>116</v>
      </c>
      <c r="F78" s="301"/>
      <c r="G78" s="321"/>
      <c r="H78" s="303"/>
      <c r="I78" s="624">
        <v>1200000</v>
      </c>
      <c r="J78" s="625" t="s">
        <v>114</v>
      </c>
      <c r="K78" s="297"/>
    </row>
    <row r="79" spans="1:11" s="313" customFormat="1">
      <c r="A79" s="612">
        <v>44386</v>
      </c>
      <c r="B79" s="320"/>
      <c r="C79" s="297" t="s">
        <v>649</v>
      </c>
      <c r="D79" s="297" t="s">
        <v>1744</v>
      </c>
      <c r="E79" s="297" t="s">
        <v>116</v>
      </c>
      <c r="F79" s="301"/>
      <c r="G79" s="321"/>
      <c r="H79" s="303"/>
      <c r="I79" s="624">
        <v>100000</v>
      </c>
      <c r="J79" s="625" t="s">
        <v>114</v>
      </c>
      <c r="K79" s="297"/>
    </row>
    <row r="80" spans="1:11" s="313" customFormat="1">
      <c r="A80" s="612">
        <v>44386</v>
      </c>
      <c r="B80" s="320"/>
      <c r="C80" s="297" t="s">
        <v>259</v>
      </c>
      <c r="D80" s="297" t="s">
        <v>1744</v>
      </c>
      <c r="E80" s="297" t="s">
        <v>116</v>
      </c>
      <c r="F80" s="301"/>
      <c r="G80" s="321"/>
      <c r="H80" s="303"/>
      <c r="I80" s="624">
        <v>120000</v>
      </c>
      <c r="J80" s="625" t="s">
        <v>114</v>
      </c>
      <c r="K80" s="297"/>
    </row>
    <row r="81" spans="1:11" s="313" customFormat="1">
      <c r="A81" s="612">
        <v>44386</v>
      </c>
      <c r="B81" s="320"/>
      <c r="C81" s="297" t="s">
        <v>262</v>
      </c>
      <c r="D81" s="297" t="s">
        <v>1743</v>
      </c>
      <c r="E81" s="297" t="s">
        <v>116</v>
      </c>
      <c r="F81" s="301"/>
      <c r="G81" s="321"/>
      <c r="H81" s="303"/>
      <c r="I81" s="624">
        <v>1450000</v>
      </c>
      <c r="J81" s="625" t="s">
        <v>114</v>
      </c>
      <c r="K81" s="297"/>
    </row>
    <row r="82" spans="1:11" s="313" customFormat="1">
      <c r="A82" s="612">
        <v>44389</v>
      </c>
      <c r="B82" s="320"/>
      <c r="C82" s="297" t="s">
        <v>594</v>
      </c>
      <c r="D82" s="297" t="s">
        <v>1625</v>
      </c>
      <c r="E82" s="297" t="s">
        <v>116</v>
      </c>
      <c r="F82" s="301"/>
      <c r="G82" s="321"/>
      <c r="H82" s="624">
        <v>0.4</v>
      </c>
      <c r="I82" s="298">
        <f t="shared" ref="I82" si="5">+ROUND(H82*$K$2,0)</f>
        <v>9157</v>
      </c>
      <c r="J82" s="625" t="s">
        <v>115</v>
      </c>
      <c r="K82" s="297"/>
    </row>
    <row r="83" spans="1:11" s="313" customFormat="1">
      <c r="A83" s="612">
        <v>44379</v>
      </c>
      <c r="B83" s="320"/>
      <c r="C83" s="297" t="s">
        <v>834</v>
      </c>
      <c r="D83" s="297" t="s">
        <v>1775</v>
      </c>
      <c r="E83" s="297" t="s">
        <v>116</v>
      </c>
      <c r="F83" s="301"/>
      <c r="G83" s="321"/>
      <c r="H83" s="303"/>
      <c r="I83" s="624">
        <v>373000</v>
      </c>
      <c r="J83" s="625" t="s">
        <v>114</v>
      </c>
      <c r="K83" s="297"/>
    </row>
    <row r="84" spans="1:11" s="313" customFormat="1">
      <c r="A84" s="612">
        <v>44390</v>
      </c>
      <c r="B84" s="320"/>
      <c r="C84" s="297" t="s">
        <v>498</v>
      </c>
      <c r="D84" s="297" t="s">
        <v>1775</v>
      </c>
      <c r="E84" s="297" t="s">
        <v>116</v>
      </c>
      <c r="F84" s="301"/>
      <c r="G84" s="321"/>
      <c r="H84" s="303"/>
      <c r="I84" s="624">
        <v>55000</v>
      </c>
      <c r="J84" s="625" t="s">
        <v>114</v>
      </c>
      <c r="K84" s="297"/>
    </row>
    <row r="85" spans="1:11" s="313" customFormat="1">
      <c r="A85" s="612">
        <v>44379</v>
      </c>
      <c r="B85" s="320"/>
      <c r="C85" s="297" t="s">
        <v>1298</v>
      </c>
      <c r="D85" s="297" t="s">
        <v>1775</v>
      </c>
      <c r="E85" s="297" t="s">
        <v>116</v>
      </c>
      <c r="F85" s="301"/>
      <c r="G85" s="321"/>
      <c r="H85" s="303"/>
      <c r="I85" s="624">
        <v>55000</v>
      </c>
      <c r="J85" s="625" t="s">
        <v>114</v>
      </c>
      <c r="K85" s="297"/>
    </row>
    <row r="86" spans="1:11" s="313" customFormat="1">
      <c r="A86" s="612">
        <v>44386</v>
      </c>
      <c r="B86" s="320"/>
      <c r="C86" s="297" t="s">
        <v>200</v>
      </c>
      <c r="D86" s="297" t="s">
        <v>1782</v>
      </c>
      <c r="E86" s="297" t="s">
        <v>116</v>
      </c>
      <c r="F86" s="301"/>
      <c r="G86" s="321"/>
      <c r="H86" s="303"/>
      <c r="I86" s="624">
        <v>60000</v>
      </c>
      <c r="J86" s="625" t="s">
        <v>114</v>
      </c>
      <c r="K86" s="297"/>
    </row>
    <row r="87" spans="1:11" s="313" customFormat="1">
      <c r="A87" s="612">
        <v>44386</v>
      </c>
      <c r="B87" s="320"/>
      <c r="C87" s="297" t="s">
        <v>259</v>
      </c>
      <c r="D87" s="297" t="s">
        <v>1783</v>
      </c>
      <c r="E87" s="297" t="s">
        <v>116</v>
      </c>
      <c r="F87" s="301"/>
      <c r="G87" s="321"/>
      <c r="H87" s="303"/>
      <c r="I87" s="624">
        <v>4500000</v>
      </c>
      <c r="J87" s="625" t="s">
        <v>114</v>
      </c>
      <c r="K87" s="297"/>
    </row>
    <row r="88" spans="1:11" s="313" customFormat="1">
      <c r="A88" s="612">
        <v>44379</v>
      </c>
      <c r="B88" s="320"/>
      <c r="C88" s="297" t="s">
        <v>1613</v>
      </c>
      <c r="D88" s="297" t="s">
        <v>1634</v>
      </c>
      <c r="E88" s="297" t="s">
        <v>116</v>
      </c>
      <c r="F88" s="301"/>
      <c r="G88" s="321"/>
      <c r="H88" s="303"/>
      <c r="I88" s="624">
        <v>2300000</v>
      </c>
      <c r="J88" s="625" t="s">
        <v>114</v>
      </c>
      <c r="K88" s="297"/>
    </row>
    <row r="89" spans="1:11" s="313" customFormat="1">
      <c r="A89" s="612">
        <v>44386</v>
      </c>
      <c r="B89" s="320"/>
      <c r="C89" s="297" t="s">
        <v>260</v>
      </c>
      <c r="D89" s="297" t="s">
        <v>1640</v>
      </c>
      <c r="E89" s="297" t="s">
        <v>116</v>
      </c>
      <c r="F89" s="301"/>
      <c r="G89" s="321"/>
      <c r="H89" s="303"/>
      <c r="I89" s="624">
        <v>2067000</v>
      </c>
      <c r="J89" s="625" t="s">
        <v>114</v>
      </c>
      <c r="K89" s="297"/>
    </row>
    <row r="90" spans="1:11" s="313" customFormat="1">
      <c r="A90" s="612">
        <v>44386</v>
      </c>
      <c r="B90" s="320"/>
      <c r="C90" s="297" t="s">
        <v>260</v>
      </c>
      <c r="D90" s="297" t="s">
        <v>1640</v>
      </c>
      <c r="E90" s="297" t="s">
        <v>116</v>
      </c>
      <c r="F90" s="301"/>
      <c r="G90" s="321"/>
      <c r="H90" s="303"/>
      <c r="I90" s="624">
        <v>5010000</v>
      </c>
      <c r="J90" s="625" t="s">
        <v>114</v>
      </c>
      <c r="K90" s="297"/>
    </row>
    <row r="91" spans="1:11" s="313" customFormat="1">
      <c r="A91" s="612">
        <v>44386</v>
      </c>
      <c r="B91" s="320"/>
      <c r="C91" s="297" t="s">
        <v>260</v>
      </c>
      <c r="D91" s="297" t="s">
        <v>1640</v>
      </c>
      <c r="E91" s="297" t="s">
        <v>116</v>
      </c>
      <c r="F91" s="301"/>
      <c r="G91" s="321"/>
      <c r="H91" s="303"/>
      <c r="I91" s="624">
        <v>3790000</v>
      </c>
      <c r="J91" s="625" t="s">
        <v>114</v>
      </c>
      <c r="K91" s="297"/>
    </row>
    <row r="92" spans="1:11" s="313" customFormat="1">
      <c r="A92" s="612">
        <v>44386</v>
      </c>
      <c r="B92" s="320"/>
      <c r="C92" s="297" t="s">
        <v>1009</v>
      </c>
      <c r="D92" s="297" t="s">
        <v>1516</v>
      </c>
      <c r="E92" s="297" t="s">
        <v>116</v>
      </c>
      <c r="F92" s="301"/>
      <c r="G92" s="321"/>
      <c r="H92" s="303"/>
      <c r="I92" s="624">
        <v>3240000</v>
      </c>
      <c r="J92" s="625" t="s">
        <v>114</v>
      </c>
      <c r="K92" s="297"/>
    </row>
    <row r="93" spans="1:11" s="313" customFormat="1">
      <c r="A93" s="612">
        <v>44386</v>
      </c>
      <c r="B93" s="320"/>
      <c r="C93" s="297" t="s">
        <v>1779</v>
      </c>
      <c r="D93" s="297" t="s">
        <v>1780</v>
      </c>
      <c r="E93" s="297" t="s">
        <v>116</v>
      </c>
      <c r="F93" s="301"/>
      <c r="G93" s="321"/>
      <c r="H93" s="303"/>
      <c r="I93" s="624">
        <v>1388000</v>
      </c>
      <c r="J93" s="625" t="s">
        <v>114</v>
      </c>
      <c r="K93" s="297"/>
    </row>
    <row r="94" spans="1:11" s="313" customFormat="1">
      <c r="A94" s="612">
        <v>44378</v>
      </c>
      <c r="B94" s="320"/>
      <c r="C94" s="297" t="s">
        <v>200</v>
      </c>
      <c r="D94" s="297" t="s">
        <v>1819</v>
      </c>
      <c r="E94" s="297" t="s">
        <v>116</v>
      </c>
      <c r="F94" s="301"/>
      <c r="G94" s="321"/>
      <c r="H94" s="303"/>
      <c r="I94" s="624">
        <v>515000</v>
      </c>
      <c r="J94" s="625" t="s">
        <v>114</v>
      </c>
      <c r="K94" s="297"/>
    </row>
    <row r="95" spans="1:11" s="313" customFormat="1">
      <c r="A95" s="612">
        <v>44378</v>
      </c>
      <c r="B95" s="320"/>
      <c r="C95" s="297" t="s">
        <v>1013</v>
      </c>
      <c r="D95" s="297" t="s">
        <v>528</v>
      </c>
      <c r="E95" s="297" t="s">
        <v>116</v>
      </c>
      <c r="F95" s="301"/>
      <c r="G95" s="321"/>
      <c r="H95" s="303"/>
      <c r="I95" s="624">
        <v>10000</v>
      </c>
      <c r="J95" s="625" t="s">
        <v>114</v>
      </c>
      <c r="K95" s="297"/>
    </row>
    <row r="96" spans="1:11" s="313" customFormat="1">
      <c r="A96" s="612">
        <v>44378</v>
      </c>
      <c r="B96" s="320"/>
      <c r="C96" s="297" t="s">
        <v>498</v>
      </c>
      <c r="D96" s="297" t="s">
        <v>1820</v>
      </c>
      <c r="E96" s="297" t="s">
        <v>116</v>
      </c>
      <c r="F96" s="301"/>
      <c r="G96" s="321"/>
      <c r="H96" s="303"/>
      <c r="I96" s="624">
        <v>1000000</v>
      </c>
      <c r="J96" s="625" t="s">
        <v>114</v>
      </c>
      <c r="K96" s="297"/>
    </row>
    <row r="97" spans="1:11" s="313" customFormat="1">
      <c r="A97" s="612">
        <v>44378</v>
      </c>
      <c r="B97" s="320"/>
      <c r="C97" s="297" t="s">
        <v>1809</v>
      </c>
      <c r="D97" s="297" t="s">
        <v>1821</v>
      </c>
      <c r="E97" s="297" t="s">
        <v>116</v>
      </c>
      <c r="F97" s="301"/>
      <c r="G97" s="321"/>
      <c r="H97" s="303"/>
      <c r="I97" s="624">
        <v>125510</v>
      </c>
      <c r="J97" s="625" t="s">
        <v>114</v>
      </c>
      <c r="K97" s="297"/>
    </row>
    <row r="98" spans="1:11" s="313" customFormat="1">
      <c r="A98" s="612">
        <v>44378</v>
      </c>
      <c r="B98" s="320"/>
      <c r="C98" s="297" t="s">
        <v>1001</v>
      </c>
      <c r="D98" s="297" t="s">
        <v>528</v>
      </c>
      <c r="E98" s="297" t="s">
        <v>116</v>
      </c>
      <c r="F98" s="301"/>
      <c r="G98" s="321"/>
      <c r="H98" s="624">
        <v>5</v>
      </c>
      <c r="I98" s="298">
        <f t="shared" ref="I98:I99" si="6">+ROUND(H98*$K$2,0)</f>
        <v>114456</v>
      </c>
      <c r="J98" s="625" t="s">
        <v>115</v>
      </c>
      <c r="K98" s="297"/>
    </row>
    <row r="99" spans="1:11" s="313" customFormat="1">
      <c r="A99" s="612">
        <v>44378</v>
      </c>
      <c r="B99" s="320"/>
      <c r="C99" s="297" t="s">
        <v>1001</v>
      </c>
      <c r="D99" s="297" t="s">
        <v>528</v>
      </c>
      <c r="E99" s="297" t="s">
        <v>116</v>
      </c>
      <c r="F99" s="301"/>
      <c r="G99" s="321"/>
      <c r="H99" s="624">
        <v>5.45</v>
      </c>
      <c r="I99" s="298">
        <f t="shared" si="6"/>
        <v>124757</v>
      </c>
      <c r="J99" s="625" t="s">
        <v>115</v>
      </c>
      <c r="K99" s="297"/>
    </row>
    <row r="100" spans="1:11" s="313" customFormat="1">
      <c r="A100" s="612">
        <v>44379</v>
      </c>
      <c r="B100" s="320"/>
      <c r="C100" s="297" t="s">
        <v>621</v>
      </c>
      <c r="D100" s="297" t="s">
        <v>264</v>
      </c>
      <c r="E100" s="297" t="s">
        <v>116</v>
      </c>
      <c r="F100" s="301"/>
      <c r="G100" s="321"/>
      <c r="H100" s="303"/>
      <c r="I100" s="624">
        <v>166789</v>
      </c>
      <c r="J100" s="625" t="s">
        <v>114</v>
      </c>
      <c r="K100" s="297"/>
    </row>
    <row r="101" spans="1:11" s="313" customFormat="1">
      <c r="A101" s="612">
        <v>44379</v>
      </c>
      <c r="B101" s="320"/>
      <c r="C101" s="297" t="s">
        <v>1013</v>
      </c>
      <c r="D101" s="297" t="s">
        <v>264</v>
      </c>
      <c r="E101" s="297" t="s">
        <v>116</v>
      </c>
      <c r="F101" s="301"/>
      <c r="G101" s="321"/>
      <c r="H101" s="303"/>
      <c r="I101" s="624">
        <v>70728</v>
      </c>
      <c r="J101" s="625" t="s">
        <v>114</v>
      </c>
      <c r="K101" s="297"/>
    </row>
    <row r="102" spans="1:11" s="313" customFormat="1">
      <c r="A102" s="612">
        <v>44379</v>
      </c>
      <c r="B102" s="320"/>
      <c r="C102" s="297" t="s">
        <v>1013</v>
      </c>
      <c r="D102" s="297" t="s">
        <v>1822</v>
      </c>
      <c r="E102" s="297" t="s">
        <v>116</v>
      </c>
      <c r="F102" s="301"/>
      <c r="G102" s="321"/>
      <c r="H102" s="624">
        <v>5.45</v>
      </c>
      <c r="I102" s="298">
        <f t="shared" ref="I102" si="7">+ROUND(H102*$K$2,0)</f>
        <v>124757</v>
      </c>
      <c r="J102" s="625" t="s">
        <v>115</v>
      </c>
      <c r="K102" s="297"/>
    </row>
    <row r="103" spans="1:11" s="313" customFormat="1">
      <c r="A103" s="612">
        <v>44380</v>
      </c>
      <c r="B103" s="320"/>
      <c r="C103" s="297" t="s">
        <v>498</v>
      </c>
      <c r="D103" s="297" t="s">
        <v>1820</v>
      </c>
      <c r="E103" s="297" t="s">
        <v>116</v>
      </c>
      <c r="F103" s="301"/>
      <c r="G103" s="321"/>
      <c r="H103" s="303"/>
      <c r="I103" s="624">
        <v>1800000</v>
      </c>
      <c r="J103" s="625" t="s">
        <v>114</v>
      </c>
      <c r="K103" s="297"/>
    </row>
    <row r="104" spans="1:11" s="313" customFormat="1">
      <c r="A104" s="612">
        <v>44383</v>
      </c>
      <c r="B104" s="320"/>
      <c r="C104" s="297" t="s">
        <v>1013</v>
      </c>
      <c r="D104" s="297" t="s">
        <v>264</v>
      </c>
      <c r="E104" s="297" t="s">
        <v>116</v>
      </c>
      <c r="F104" s="301"/>
      <c r="G104" s="321"/>
      <c r="H104" s="303"/>
      <c r="I104" s="624">
        <v>10000</v>
      </c>
      <c r="J104" s="625" t="s">
        <v>114</v>
      </c>
      <c r="K104" s="297"/>
    </row>
    <row r="105" spans="1:11" s="313" customFormat="1">
      <c r="A105" s="612">
        <v>44386</v>
      </c>
      <c r="B105" s="320"/>
      <c r="C105" s="297" t="s">
        <v>260</v>
      </c>
      <c r="D105" s="297" t="s">
        <v>1823</v>
      </c>
      <c r="E105" s="297" t="s">
        <v>116</v>
      </c>
      <c r="F105" s="301"/>
      <c r="G105" s="321"/>
      <c r="H105" s="303"/>
      <c r="I105" s="624">
        <v>7300000</v>
      </c>
      <c r="J105" s="625" t="s">
        <v>114</v>
      </c>
      <c r="K105" s="297"/>
    </row>
    <row r="106" spans="1:11" s="313" customFormat="1">
      <c r="A106" s="612">
        <v>44386</v>
      </c>
      <c r="B106" s="320"/>
      <c r="C106" s="297" t="s">
        <v>540</v>
      </c>
      <c r="D106" s="297" t="s">
        <v>1824</v>
      </c>
      <c r="E106" s="297" t="s">
        <v>116</v>
      </c>
      <c r="F106" s="301"/>
      <c r="G106" s="321"/>
      <c r="H106" s="303"/>
      <c r="I106" s="624">
        <v>4777300</v>
      </c>
      <c r="J106" s="625" t="s">
        <v>114</v>
      </c>
      <c r="K106" s="297"/>
    </row>
    <row r="107" spans="1:11" s="313" customFormat="1">
      <c r="A107" s="612">
        <v>44386</v>
      </c>
      <c r="B107" s="320"/>
      <c r="C107" s="297" t="s">
        <v>1488</v>
      </c>
      <c r="D107" s="297" t="s">
        <v>264</v>
      </c>
      <c r="E107" s="297" t="s">
        <v>116</v>
      </c>
      <c r="F107" s="301"/>
      <c r="G107" s="321"/>
      <c r="H107" s="303"/>
      <c r="I107" s="624">
        <v>160077</v>
      </c>
      <c r="J107" s="625" t="s">
        <v>114</v>
      </c>
      <c r="K107" s="297"/>
    </row>
    <row r="108" spans="1:11" s="313" customFormat="1">
      <c r="A108" s="612">
        <v>44386</v>
      </c>
      <c r="B108" s="320"/>
      <c r="C108" s="297" t="s">
        <v>130</v>
      </c>
      <c r="D108" s="297" t="s">
        <v>1781</v>
      </c>
      <c r="E108" s="297" t="s">
        <v>116</v>
      </c>
      <c r="F108" s="301"/>
      <c r="G108" s="321"/>
      <c r="H108" s="303"/>
      <c r="I108" s="624">
        <v>3072570</v>
      </c>
      <c r="J108" s="625" t="s">
        <v>114</v>
      </c>
      <c r="K108" s="297"/>
    </row>
    <row r="109" spans="1:11" s="313" customFormat="1">
      <c r="A109" s="612">
        <v>44386</v>
      </c>
      <c r="B109" s="320"/>
      <c r="C109" s="297" t="s">
        <v>1013</v>
      </c>
      <c r="D109" s="297" t="s">
        <v>264</v>
      </c>
      <c r="E109" s="297" t="s">
        <v>116</v>
      </c>
      <c r="F109" s="301"/>
      <c r="G109" s="321"/>
      <c r="H109" s="303"/>
      <c r="I109" s="624">
        <v>304047</v>
      </c>
      <c r="J109" s="625" t="s">
        <v>114</v>
      </c>
      <c r="K109" s="297"/>
    </row>
    <row r="110" spans="1:11" s="313" customFormat="1">
      <c r="A110" s="612">
        <v>44386</v>
      </c>
      <c r="B110" s="320"/>
      <c r="C110" s="297" t="s">
        <v>1013</v>
      </c>
      <c r="D110" s="297" t="s">
        <v>264</v>
      </c>
      <c r="E110" s="297" t="s">
        <v>116</v>
      </c>
      <c r="F110" s="301"/>
      <c r="G110" s="321"/>
      <c r="H110" s="624">
        <v>100.39</v>
      </c>
      <c r="I110" s="298">
        <f t="shared" ref="I110" si="8">+ROUND(H110*$K$2,0)</f>
        <v>2298054</v>
      </c>
      <c r="J110" s="625" t="s">
        <v>115</v>
      </c>
      <c r="K110" s="297"/>
    </row>
    <row r="111" spans="1:11" s="313" customFormat="1">
      <c r="A111" s="612">
        <v>44386</v>
      </c>
      <c r="B111" s="320"/>
      <c r="C111" s="297" t="s">
        <v>260</v>
      </c>
      <c r="D111" s="297" t="s">
        <v>1823</v>
      </c>
      <c r="E111" s="297" t="s">
        <v>116</v>
      </c>
      <c r="F111" s="301"/>
      <c r="G111" s="321"/>
      <c r="H111" s="303"/>
      <c r="I111" s="624">
        <v>5700000</v>
      </c>
      <c r="J111" s="625" t="s">
        <v>114</v>
      </c>
      <c r="K111" s="297"/>
    </row>
    <row r="112" spans="1:11" s="313" customFormat="1">
      <c r="A112" s="612">
        <v>44389</v>
      </c>
      <c r="B112" s="320"/>
      <c r="C112" s="297" t="s">
        <v>1810</v>
      </c>
      <c r="D112" s="297" t="s">
        <v>1742</v>
      </c>
      <c r="E112" s="297" t="s">
        <v>116</v>
      </c>
      <c r="F112" s="301"/>
      <c r="G112" s="321"/>
      <c r="H112" s="303"/>
      <c r="I112" s="624">
        <v>9091</v>
      </c>
      <c r="J112" s="625" t="s">
        <v>114</v>
      </c>
      <c r="K112" s="297"/>
    </row>
    <row r="113" spans="1:11" s="313" customFormat="1">
      <c r="A113" s="612">
        <v>44389</v>
      </c>
      <c r="B113" s="320"/>
      <c r="C113" s="297" t="s">
        <v>1811</v>
      </c>
      <c r="D113" s="297" t="s">
        <v>1825</v>
      </c>
      <c r="E113" s="297" t="s">
        <v>116</v>
      </c>
      <c r="F113" s="301"/>
      <c r="G113" s="321"/>
      <c r="H113" s="303"/>
      <c r="I113" s="624">
        <v>9000000</v>
      </c>
      <c r="J113" s="625" t="s">
        <v>114</v>
      </c>
      <c r="K113" s="297"/>
    </row>
    <row r="114" spans="1:11" s="313" customFormat="1">
      <c r="A114" s="612">
        <v>44391</v>
      </c>
      <c r="B114" s="320"/>
      <c r="C114" s="297" t="s">
        <v>498</v>
      </c>
      <c r="D114" s="297" t="s">
        <v>1826</v>
      </c>
      <c r="E114" s="297" t="s">
        <v>116</v>
      </c>
      <c r="F114" s="301"/>
      <c r="G114" s="321"/>
      <c r="H114" s="303"/>
      <c r="I114" s="624">
        <v>1000000</v>
      </c>
      <c r="J114" s="625" t="s">
        <v>114</v>
      </c>
      <c r="K114" s="297"/>
    </row>
    <row r="115" spans="1:11" s="313" customFormat="1">
      <c r="A115" s="612">
        <v>44391</v>
      </c>
      <c r="B115" s="320"/>
      <c r="C115" s="297" t="s">
        <v>594</v>
      </c>
      <c r="D115" s="297" t="s">
        <v>264</v>
      </c>
      <c r="E115" s="297" t="s">
        <v>116</v>
      </c>
      <c r="F115" s="301"/>
      <c r="G115" s="321"/>
      <c r="H115" s="624">
        <v>5.45</v>
      </c>
      <c r="I115" s="298">
        <f t="shared" ref="I115" si="9">+ROUND(H115*$K$2,0)</f>
        <v>124757</v>
      </c>
      <c r="J115" s="625" t="s">
        <v>115</v>
      </c>
      <c r="K115" s="297"/>
    </row>
    <row r="116" spans="1:11" s="313" customFormat="1">
      <c r="A116" s="612">
        <v>44392</v>
      </c>
      <c r="B116" s="320"/>
      <c r="C116" s="297" t="s">
        <v>1812</v>
      </c>
      <c r="D116" s="297" t="s">
        <v>1742</v>
      </c>
      <c r="E116" s="297" t="s">
        <v>116</v>
      </c>
      <c r="F116" s="301"/>
      <c r="G116" s="321"/>
      <c r="H116" s="303"/>
      <c r="I116" s="624">
        <v>150000</v>
      </c>
      <c r="J116" s="625" t="s">
        <v>114</v>
      </c>
      <c r="K116" s="297"/>
    </row>
    <row r="117" spans="1:11" s="313" customFormat="1">
      <c r="A117" s="612">
        <v>44392</v>
      </c>
      <c r="B117" s="320"/>
      <c r="C117" s="297" t="s">
        <v>498</v>
      </c>
      <c r="D117" s="297" t="s">
        <v>1827</v>
      </c>
      <c r="E117" s="297" t="s">
        <v>116</v>
      </c>
      <c r="F117" s="301"/>
      <c r="G117" s="321"/>
      <c r="H117" s="303"/>
      <c r="I117" s="624">
        <v>2000000</v>
      </c>
      <c r="J117" s="625" t="s">
        <v>114</v>
      </c>
      <c r="K117" s="297"/>
    </row>
    <row r="118" spans="1:11" s="313" customFormat="1">
      <c r="A118" s="612">
        <v>44392</v>
      </c>
      <c r="B118" s="320"/>
      <c r="C118" s="297" t="s">
        <v>1813</v>
      </c>
      <c r="D118" s="297" t="s">
        <v>1828</v>
      </c>
      <c r="E118" s="297" t="s">
        <v>116</v>
      </c>
      <c r="F118" s="301"/>
      <c r="G118" s="321"/>
      <c r="H118" s="303"/>
      <c r="I118" s="624">
        <v>2312500</v>
      </c>
      <c r="J118" s="625" t="s">
        <v>114</v>
      </c>
      <c r="K118" s="297"/>
    </row>
    <row r="119" spans="1:11" s="313" customFormat="1">
      <c r="A119" s="612">
        <v>44393</v>
      </c>
      <c r="B119" s="320"/>
      <c r="C119" s="297" t="s">
        <v>498</v>
      </c>
      <c r="D119" s="297" t="s">
        <v>1829</v>
      </c>
      <c r="E119" s="297" t="s">
        <v>116</v>
      </c>
      <c r="F119" s="301"/>
      <c r="G119" s="321"/>
      <c r="H119" s="303"/>
      <c r="I119" s="624">
        <v>1000000</v>
      </c>
      <c r="J119" s="625" t="s">
        <v>114</v>
      </c>
      <c r="K119" s="297"/>
    </row>
    <row r="120" spans="1:11" s="313" customFormat="1">
      <c r="A120" s="612">
        <v>44394</v>
      </c>
      <c r="B120" s="320"/>
      <c r="C120" s="297" t="s">
        <v>498</v>
      </c>
      <c r="D120" s="297" t="s">
        <v>1830</v>
      </c>
      <c r="E120" s="297" t="s">
        <v>116</v>
      </c>
      <c r="F120" s="301"/>
      <c r="G120" s="321"/>
      <c r="H120" s="303"/>
      <c r="I120" s="624">
        <v>1000000</v>
      </c>
      <c r="J120" s="625" t="s">
        <v>114</v>
      </c>
      <c r="K120" s="297"/>
    </row>
    <row r="121" spans="1:11" s="313" customFormat="1">
      <c r="A121" s="612">
        <v>44396</v>
      </c>
      <c r="B121" s="320"/>
      <c r="C121" s="297" t="s">
        <v>498</v>
      </c>
      <c r="D121" s="297" t="s">
        <v>1831</v>
      </c>
      <c r="E121" s="297" t="s">
        <v>116</v>
      </c>
      <c r="F121" s="301"/>
      <c r="G121" s="321"/>
      <c r="H121" s="303"/>
      <c r="I121" s="624">
        <v>2000000</v>
      </c>
      <c r="J121" s="625" t="s">
        <v>114</v>
      </c>
      <c r="K121" s="297"/>
    </row>
    <row r="122" spans="1:11" s="313" customFormat="1">
      <c r="A122" s="612">
        <v>44397</v>
      </c>
      <c r="B122" s="320"/>
      <c r="C122" s="297" t="s">
        <v>450</v>
      </c>
      <c r="D122" s="297" t="s">
        <v>1832</v>
      </c>
      <c r="E122" s="297" t="s">
        <v>116</v>
      </c>
      <c r="F122" s="301"/>
      <c r="G122" s="321"/>
      <c r="H122" s="303"/>
      <c r="I122" s="624">
        <v>60000</v>
      </c>
      <c r="J122" s="625" t="s">
        <v>114</v>
      </c>
      <c r="K122" s="297"/>
    </row>
    <row r="123" spans="1:11" s="313" customFormat="1">
      <c r="A123" s="612">
        <v>44397</v>
      </c>
      <c r="B123" s="320"/>
      <c r="C123" s="297" t="s">
        <v>1009</v>
      </c>
      <c r="D123" s="297" t="s">
        <v>1833</v>
      </c>
      <c r="E123" s="297" t="s">
        <v>116</v>
      </c>
      <c r="F123" s="301"/>
      <c r="G123" s="321"/>
      <c r="H123" s="303"/>
      <c r="I123" s="624">
        <v>10020000</v>
      </c>
      <c r="J123" s="625" t="s">
        <v>114</v>
      </c>
      <c r="K123" s="297"/>
    </row>
    <row r="124" spans="1:11" s="313" customFormat="1">
      <c r="A124" s="612">
        <v>44397</v>
      </c>
      <c r="B124" s="320"/>
      <c r="C124" s="297" t="s">
        <v>541</v>
      </c>
      <c r="D124" s="297" t="s">
        <v>1834</v>
      </c>
      <c r="E124" s="297" t="s">
        <v>116</v>
      </c>
      <c r="F124" s="301"/>
      <c r="G124" s="321"/>
      <c r="H124" s="303"/>
      <c r="I124" s="624">
        <v>3000000</v>
      </c>
      <c r="J124" s="625" t="s">
        <v>114</v>
      </c>
      <c r="K124" s="297"/>
    </row>
    <row r="125" spans="1:11" s="313" customFormat="1">
      <c r="A125" s="612">
        <v>44397</v>
      </c>
      <c r="B125" s="320"/>
      <c r="C125" s="297" t="s">
        <v>1487</v>
      </c>
      <c r="D125" s="297" t="s">
        <v>1833</v>
      </c>
      <c r="E125" s="297" t="s">
        <v>116</v>
      </c>
      <c r="F125" s="301"/>
      <c r="G125" s="321"/>
      <c r="H125" s="303"/>
      <c r="I125" s="624">
        <v>2520000</v>
      </c>
      <c r="J125" s="625" t="s">
        <v>114</v>
      </c>
      <c r="K125" s="297"/>
    </row>
    <row r="126" spans="1:11" s="313" customFormat="1">
      <c r="A126" s="612">
        <v>44397</v>
      </c>
      <c r="B126" s="320"/>
      <c r="C126" s="297" t="s">
        <v>200</v>
      </c>
      <c r="D126" s="297" t="s">
        <v>1832</v>
      </c>
      <c r="E126" s="297" t="s">
        <v>116</v>
      </c>
      <c r="F126" s="301"/>
      <c r="G126" s="321"/>
      <c r="H126" s="303"/>
      <c r="I126" s="624">
        <v>620000</v>
      </c>
      <c r="J126" s="625" t="s">
        <v>114</v>
      </c>
      <c r="K126" s="297"/>
    </row>
    <row r="127" spans="1:11" s="313" customFormat="1">
      <c r="A127" s="612">
        <v>44397</v>
      </c>
      <c r="B127" s="320"/>
      <c r="C127" s="297" t="s">
        <v>130</v>
      </c>
      <c r="D127" s="297" t="s">
        <v>1781</v>
      </c>
      <c r="E127" s="297" t="s">
        <v>116</v>
      </c>
      <c r="F127" s="301"/>
      <c r="G127" s="321"/>
      <c r="H127" s="303"/>
      <c r="I127" s="624">
        <v>303900</v>
      </c>
      <c r="J127" s="625" t="s">
        <v>114</v>
      </c>
      <c r="K127" s="297"/>
    </row>
    <row r="128" spans="1:11" s="313" customFormat="1">
      <c r="A128" s="612">
        <v>44397</v>
      </c>
      <c r="B128" s="320"/>
      <c r="C128" s="297" t="s">
        <v>594</v>
      </c>
      <c r="D128" s="297" t="s">
        <v>528</v>
      </c>
      <c r="E128" s="297" t="s">
        <v>116</v>
      </c>
      <c r="F128" s="301"/>
      <c r="G128" s="321"/>
      <c r="H128" s="303"/>
      <c r="I128" s="624">
        <v>468550</v>
      </c>
      <c r="J128" s="625" t="s">
        <v>114</v>
      </c>
      <c r="K128" s="297"/>
    </row>
    <row r="129" spans="1:11" s="313" customFormat="1">
      <c r="A129" s="612">
        <v>44397</v>
      </c>
      <c r="B129" s="320"/>
      <c r="C129" s="297" t="s">
        <v>594</v>
      </c>
      <c r="D129" s="297" t="s">
        <v>528</v>
      </c>
      <c r="E129" s="297" t="s">
        <v>116</v>
      </c>
      <c r="F129" s="301"/>
      <c r="G129" s="321"/>
      <c r="H129" s="624">
        <v>393.22</v>
      </c>
      <c r="I129" s="298">
        <f t="shared" ref="I129" si="10">+ROUND(H129*$K$2,0)</f>
        <v>9001303</v>
      </c>
      <c r="J129" s="625" t="s">
        <v>115</v>
      </c>
      <c r="K129" s="297"/>
    </row>
    <row r="130" spans="1:11" s="313" customFormat="1">
      <c r="A130" s="612">
        <v>44398</v>
      </c>
      <c r="B130" s="320"/>
      <c r="C130" s="297" t="s">
        <v>498</v>
      </c>
      <c r="D130" s="297" t="s">
        <v>1835</v>
      </c>
      <c r="E130" s="297" t="s">
        <v>116</v>
      </c>
      <c r="F130" s="301"/>
      <c r="G130" s="321"/>
      <c r="H130" s="303"/>
      <c r="I130" s="624">
        <v>3000000</v>
      </c>
      <c r="J130" s="625" t="s">
        <v>114</v>
      </c>
      <c r="K130" s="297"/>
    </row>
    <row r="131" spans="1:11" s="313" customFormat="1">
      <c r="A131" s="612">
        <v>44399</v>
      </c>
      <c r="B131" s="320"/>
      <c r="C131" s="297" t="s">
        <v>498</v>
      </c>
      <c r="D131" s="297" t="s">
        <v>1836</v>
      </c>
      <c r="E131" s="297" t="s">
        <v>116</v>
      </c>
      <c r="F131" s="301"/>
      <c r="G131" s="321"/>
      <c r="H131" s="303"/>
      <c r="I131" s="624">
        <v>1000000</v>
      </c>
      <c r="J131" s="625" t="s">
        <v>114</v>
      </c>
      <c r="K131" s="297"/>
    </row>
    <row r="132" spans="1:11" s="313" customFormat="1">
      <c r="A132" s="612">
        <v>44400</v>
      </c>
      <c r="B132" s="320"/>
      <c r="C132" s="297" t="s">
        <v>498</v>
      </c>
      <c r="D132" s="297" t="s">
        <v>1836</v>
      </c>
      <c r="E132" s="297" t="s">
        <v>116</v>
      </c>
      <c r="F132" s="301"/>
      <c r="G132" s="321"/>
      <c r="H132" s="303"/>
      <c r="I132" s="624">
        <v>2000000</v>
      </c>
      <c r="J132" s="625" t="s">
        <v>114</v>
      </c>
      <c r="K132" s="297"/>
    </row>
    <row r="133" spans="1:11" s="313" customFormat="1">
      <c r="A133" s="612">
        <v>44400</v>
      </c>
      <c r="B133" s="320"/>
      <c r="C133" s="297" t="s">
        <v>1812</v>
      </c>
      <c r="D133" s="297" t="s">
        <v>264</v>
      </c>
      <c r="E133" s="297" t="s">
        <v>116</v>
      </c>
      <c r="F133" s="301"/>
      <c r="G133" s="321"/>
      <c r="H133" s="303"/>
      <c r="I133" s="303">
        <v>120000</v>
      </c>
      <c r="J133" s="297" t="s">
        <v>114</v>
      </c>
      <c r="K133" s="297"/>
    </row>
    <row r="134" spans="1:11" s="313" customFormat="1">
      <c r="A134" s="612">
        <v>44400</v>
      </c>
      <c r="B134" s="320"/>
      <c r="C134" s="297" t="s">
        <v>441</v>
      </c>
      <c r="D134" s="297" t="s">
        <v>1837</v>
      </c>
      <c r="E134" s="297" t="s">
        <v>116</v>
      </c>
      <c r="F134" s="301"/>
      <c r="G134" s="321"/>
      <c r="H134" s="303"/>
      <c r="I134" s="303">
        <v>3110000</v>
      </c>
      <c r="J134" s="297" t="s">
        <v>114</v>
      </c>
      <c r="K134" s="297"/>
    </row>
    <row r="135" spans="1:11" s="313" customFormat="1">
      <c r="A135" s="612">
        <v>44400</v>
      </c>
      <c r="B135" s="320"/>
      <c r="C135" s="297" t="s">
        <v>594</v>
      </c>
      <c r="D135" s="297" t="s">
        <v>264</v>
      </c>
      <c r="E135" s="297" t="s">
        <v>116</v>
      </c>
      <c r="F135" s="301"/>
      <c r="G135" s="321"/>
      <c r="H135" s="303"/>
      <c r="I135" s="303">
        <v>9091</v>
      </c>
      <c r="J135" s="297" t="s">
        <v>114</v>
      </c>
      <c r="K135" s="297"/>
    </row>
    <row r="136" spans="1:11" s="313" customFormat="1">
      <c r="A136" s="612">
        <v>44401</v>
      </c>
      <c r="B136" s="320"/>
      <c r="C136" s="297" t="s">
        <v>498</v>
      </c>
      <c r="D136" s="297" t="s">
        <v>1838</v>
      </c>
      <c r="E136" s="297" t="s">
        <v>116</v>
      </c>
      <c r="F136" s="301"/>
      <c r="G136" s="321"/>
      <c r="H136" s="303"/>
      <c r="I136" s="303">
        <v>1000000</v>
      </c>
      <c r="J136" s="297" t="s">
        <v>114</v>
      </c>
      <c r="K136" s="297"/>
    </row>
    <row r="137" spans="1:11" s="313" customFormat="1">
      <c r="A137" s="612">
        <v>44403</v>
      </c>
      <c r="B137" s="320"/>
      <c r="C137" s="297" t="s">
        <v>498</v>
      </c>
      <c r="D137" s="297" t="s">
        <v>1838</v>
      </c>
      <c r="E137" s="297" t="s">
        <v>116</v>
      </c>
      <c r="F137" s="301"/>
      <c r="G137" s="321"/>
      <c r="H137" s="303"/>
      <c r="I137" s="303">
        <v>1000000</v>
      </c>
      <c r="J137" s="297" t="s">
        <v>114</v>
      </c>
      <c r="K137" s="297"/>
    </row>
    <row r="138" spans="1:11" s="313" customFormat="1">
      <c r="A138" s="612">
        <v>44403</v>
      </c>
      <c r="B138" s="320"/>
      <c r="C138" s="297" t="s">
        <v>1813</v>
      </c>
      <c r="D138" s="297" t="s">
        <v>1828</v>
      </c>
      <c r="E138" s="297" t="s">
        <v>116</v>
      </c>
      <c r="F138" s="301"/>
      <c r="G138" s="321"/>
      <c r="H138" s="303"/>
      <c r="I138" s="303">
        <v>2300500</v>
      </c>
      <c r="J138" s="297" t="s">
        <v>114</v>
      </c>
      <c r="K138" s="297"/>
    </row>
    <row r="139" spans="1:11" s="313" customFormat="1">
      <c r="A139" s="612">
        <v>44403</v>
      </c>
      <c r="B139" s="320"/>
      <c r="C139" s="297" t="s">
        <v>594</v>
      </c>
      <c r="D139" s="297" t="s">
        <v>264</v>
      </c>
      <c r="E139" s="297" t="s">
        <v>116</v>
      </c>
      <c r="F139" s="301"/>
      <c r="G139" s="321"/>
      <c r="H139" s="303">
        <v>5.45</v>
      </c>
      <c r="I139" s="298">
        <f t="shared" ref="I139" si="11">+ROUND(H139*$K$2,0)</f>
        <v>124757</v>
      </c>
      <c r="J139" s="297" t="s">
        <v>115</v>
      </c>
      <c r="K139" s="297"/>
    </row>
    <row r="140" spans="1:11" s="313" customFormat="1">
      <c r="A140" s="612">
        <v>44404</v>
      </c>
      <c r="B140" s="320"/>
      <c r="C140" s="297" t="s">
        <v>498</v>
      </c>
      <c r="D140" s="297" t="s">
        <v>1839</v>
      </c>
      <c r="E140" s="297" t="s">
        <v>116</v>
      </c>
      <c r="F140" s="301"/>
      <c r="G140" s="321"/>
      <c r="H140" s="303"/>
      <c r="I140" s="303">
        <v>3000000</v>
      </c>
      <c r="J140" s="297" t="s">
        <v>114</v>
      </c>
      <c r="K140" s="297"/>
    </row>
    <row r="141" spans="1:11" s="313" customFormat="1">
      <c r="A141" s="612">
        <v>44405</v>
      </c>
      <c r="B141" s="320"/>
      <c r="C141" s="297" t="s">
        <v>594</v>
      </c>
      <c r="D141" s="297" t="s">
        <v>264</v>
      </c>
      <c r="E141" s="297" t="s">
        <v>116</v>
      </c>
      <c r="F141" s="301"/>
      <c r="G141" s="321"/>
      <c r="H141" s="303"/>
      <c r="I141" s="303">
        <v>9091</v>
      </c>
      <c r="J141" s="297" t="s">
        <v>114</v>
      </c>
      <c r="K141" s="297"/>
    </row>
    <row r="142" spans="1:11" s="313" customFormat="1">
      <c r="A142" s="612">
        <v>44406</v>
      </c>
      <c r="B142" s="320"/>
      <c r="C142" s="297" t="s">
        <v>260</v>
      </c>
      <c r="D142" s="297" t="s">
        <v>1840</v>
      </c>
      <c r="E142" s="297" t="s">
        <v>116</v>
      </c>
      <c r="F142" s="301"/>
      <c r="G142" s="321"/>
      <c r="H142" s="303"/>
      <c r="I142" s="303">
        <v>2410000</v>
      </c>
      <c r="J142" s="297" t="s">
        <v>114</v>
      </c>
      <c r="K142" s="297"/>
    </row>
    <row r="143" spans="1:11" s="313" customFormat="1">
      <c r="A143" s="612">
        <v>44406</v>
      </c>
      <c r="B143" s="320"/>
      <c r="C143" s="297" t="s">
        <v>1814</v>
      </c>
      <c r="D143" s="297" t="s">
        <v>1841</v>
      </c>
      <c r="E143" s="297" t="s">
        <v>116</v>
      </c>
      <c r="F143" s="301"/>
      <c r="G143" s="321"/>
      <c r="H143" s="303"/>
      <c r="I143" s="303">
        <v>2904000</v>
      </c>
      <c r="J143" s="297" t="s">
        <v>114</v>
      </c>
      <c r="K143" s="297"/>
    </row>
    <row r="144" spans="1:11" s="313" customFormat="1">
      <c r="A144" s="612">
        <v>44406</v>
      </c>
      <c r="B144" s="320"/>
      <c r="C144" s="297" t="s">
        <v>450</v>
      </c>
      <c r="D144" s="297" t="s">
        <v>1764</v>
      </c>
      <c r="E144" s="297" t="s">
        <v>116</v>
      </c>
      <c r="F144" s="301"/>
      <c r="G144" s="321"/>
      <c r="H144" s="303"/>
      <c r="I144" s="303">
        <v>5440222</v>
      </c>
      <c r="J144" s="297" t="s">
        <v>114</v>
      </c>
      <c r="K144" s="297"/>
    </row>
    <row r="145" spans="1:11" s="313" customFormat="1">
      <c r="A145" s="612">
        <v>44406</v>
      </c>
      <c r="B145" s="320"/>
      <c r="C145" s="297" t="s">
        <v>1815</v>
      </c>
      <c r="D145" s="297" t="s">
        <v>1840</v>
      </c>
      <c r="E145" s="297" t="s">
        <v>116</v>
      </c>
      <c r="F145" s="301"/>
      <c r="G145" s="321"/>
      <c r="H145" s="303"/>
      <c r="I145" s="303">
        <v>135000</v>
      </c>
      <c r="J145" s="297" t="s">
        <v>114</v>
      </c>
      <c r="K145" s="297"/>
    </row>
    <row r="146" spans="1:11" s="313" customFormat="1">
      <c r="A146" s="612">
        <v>44406</v>
      </c>
      <c r="B146" s="320"/>
      <c r="C146" s="297" t="s">
        <v>1816</v>
      </c>
      <c r="D146" s="297" t="s">
        <v>1840</v>
      </c>
      <c r="E146" s="297" t="s">
        <v>116</v>
      </c>
      <c r="F146" s="301"/>
      <c r="G146" s="321"/>
      <c r="H146" s="303"/>
      <c r="I146" s="303">
        <v>750000</v>
      </c>
      <c r="J146" s="297" t="s">
        <v>114</v>
      </c>
      <c r="K146" s="297"/>
    </row>
    <row r="147" spans="1:11" s="313" customFormat="1">
      <c r="A147" s="612">
        <v>44406</v>
      </c>
      <c r="B147" s="320"/>
      <c r="C147" s="297" t="s">
        <v>130</v>
      </c>
      <c r="D147" s="297" t="s">
        <v>1842</v>
      </c>
      <c r="E147" s="297" t="s">
        <v>116</v>
      </c>
      <c r="F147" s="301"/>
      <c r="G147" s="321"/>
      <c r="H147" s="303"/>
      <c r="I147" s="303">
        <v>1000000</v>
      </c>
      <c r="J147" s="297" t="s">
        <v>114</v>
      </c>
      <c r="K147" s="297"/>
    </row>
    <row r="148" spans="1:11" s="313" customFormat="1">
      <c r="A148" s="612">
        <v>44406</v>
      </c>
      <c r="B148" s="320"/>
      <c r="C148" s="297" t="s">
        <v>1817</v>
      </c>
      <c r="D148" s="297" t="s">
        <v>646</v>
      </c>
      <c r="E148" s="297" t="s">
        <v>116</v>
      </c>
      <c r="F148" s="301"/>
      <c r="G148" s="321"/>
      <c r="H148" s="303"/>
      <c r="I148" s="303">
        <v>35844270</v>
      </c>
      <c r="J148" s="297" t="s">
        <v>114</v>
      </c>
      <c r="K148" s="297"/>
    </row>
    <row r="149" spans="1:11" s="313" customFormat="1">
      <c r="A149" s="612">
        <v>44406</v>
      </c>
      <c r="B149" s="320"/>
      <c r="C149" s="297" t="s">
        <v>1013</v>
      </c>
      <c r="D149" s="297" t="s">
        <v>264</v>
      </c>
      <c r="E149" s="297" t="s">
        <v>116</v>
      </c>
      <c r="F149" s="301"/>
      <c r="G149" s="321"/>
      <c r="H149" s="303"/>
      <c r="I149" s="303">
        <v>1044673</v>
      </c>
      <c r="J149" s="297" t="s">
        <v>114</v>
      </c>
      <c r="K149" s="297"/>
    </row>
    <row r="150" spans="1:11" s="313" customFormat="1">
      <c r="A150" s="612">
        <v>44406</v>
      </c>
      <c r="B150" s="320"/>
      <c r="C150" s="297" t="s">
        <v>1013</v>
      </c>
      <c r="D150" s="297" t="s">
        <v>264</v>
      </c>
      <c r="E150" s="297" t="s">
        <v>116</v>
      </c>
      <c r="F150" s="301"/>
      <c r="G150" s="321"/>
      <c r="H150" s="303">
        <v>1306.95</v>
      </c>
      <c r="I150" s="298">
        <f t="shared" ref="I150" si="12">+ROUND(H150*$K$2,0)</f>
        <v>29917737</v>
      </c>
      <c r="J150" s="297" t="s">
        <v>115</v>
      </c>
      <c r="K150" s="297"/>
    </row>
    <row r="151" spans="1:11" s="313" customFormat="1">
      <c r="A151" s="612">
        <v>44407</v>
      </c>
      <c r="B151" s="320"/>
      <c r="C151" s="297" t="s">
        <v>130</v>
      </c>
      <c r="D151" s="297" t="s">
        <v>1843</v>
      </c>
      <c r="E151" s="297" t="s">
        <v>116</v>
      </c>
      <c r="F151" s="301"/>
      <c r="G151" s="321"/>
      <c r="H151" s="303"/>
      <c r="I151" s="303">
        <v>1000000</v>
      </c>
      <c r="J151" s="297" t="s">
        <v>114</v>
      </c>
      <c r="K151" s="297"/>
    </row>
    <row r="152" spans="1:11" s="313" customFormat="1">
      <c r="A152" s="612">
        <v>44407</v>
      </c>
      <c r="B152" s="320"/>
      <c r="C152" s="297" t="s">
        <v>1818</v>
      </c>
      <c r="D152" s="297" t="s">
        <v>528</v>
      </c>
      <c r="E152" s="297" t="s">
        <v>116</v>
      </c>
      <c r="F152" s="301"/>
      <c r="G152" s="321"/>
      <c r="H152" s="303"/>
      <c r="I152" s="298">
        <v>67546</v>
      </c>
      <c r="J152" s="297" t="s">
        <v>114</v>
      </c>
      <c r="K152" s="297"/>
    </row>
    <row r="153" spans="1:11" s="313" customFormat="1">
      <c r="A153" s="612">
        <v>44407</v>
      </c>
      <c r="B153" s="320"/>
      <c r="C153" s="297" t="s">
        <v>834</v>
      </c>
      <c r="D153" s="297" t="s">
        <v>528</v>
      </c>
      <c r="E153" s="297" t="s">
        <v>116</v>
      </c>
      <c r="F153" s="301"/>
      <c r="G153" s="321"/>
      <c r="H153" s="303"/>
      <c r="I153" s="298">
        <v>15000</v>
      </c>
      <c r="J153" s="297" t="s">
        <v>114</v>
      </c>
      <c r="K153" s="297"/>
    </row>
    <row r="154" spans="1:11" s="313" customFormat="1">
      <c r="A154" s="612">
        <v>44408</v>
      </c>
      <c r="B154" s="320"/>
      <c r="C154" s="297" t="s">
        <v>130</v>
      </c>
      <c r="D154" s="297" t="s">
        <v>1844</v>
      </c>
      <c r="E154" s="297" t="s">
        <v>116</v>
      </c>
      <c r="F154" s="301"/>
      <c r="G154" s="321"/>
      <c r="H154" s="303"/>
      <c r="I154" s="303">
        <v>1000000</v>
      </c>
      <c r="J154" s="297" t="s">
        <v>114</v>
      </c>
      <c r="K154" s="297"/>
    </row>
    <row r="155" spans="1:11" s="313" customFormat="1">
      <c r="A155" s="612">
        <v>44408</v>
      </c>
      <c r="B155" s="320"/>
      <c r="C155" s="297" t="s">
        <v>1143</v>
      </c>
      <c r="D155" s="297" t="s">
        <v>1742</v>
      </c>
      <c r="E155" s="297" t="s">
        <v>116</v>
      </c>
      <c r="F155" s="301"/>
      <c r="G155" s="321"/>
      <c r="H155" s="303"/>
      <c r="I155" s="298">
        <v>8800</v>
      </c>
      <c r="J155" s="297" t="s">
        <v>114</v>
      </c>
      <c r="K155" s="297"/>
    </row>
    <row r="156" spans="1:11" s="313" customFormat="1">
      <c r="A156" s="612">
        <v>44385</v>
      </c>
      <c r="B156" s="320"/>
      <c r="C156" s="297" t="s">
        <v>1301</v>
      </c>
      <c r="D156" s="297" t="s">
        <v>1821</v>
      </c>
      <c r="E156" s="297" t="s">
        <v>116</v>
      </c>
      <c r="F156" s="301"/>
      <c r="G156" s="321"/>
      <c r="H156" s="298">
        <v>5</v>
      </c>
      <c r="I156" s="298">
        <f t="shared" ref="I156" si="13">+ROUND(H156*$K$2,0)</f>
        <v>114456</v>
      </c>
      <c r="J156" s="297" t="s">
        <v>115</v>
      </c>
      <c r="K156" s="297"/>
    </row>
    <row r="157" spans="1:11" s="313" customFormat="1">
      <c r="A157" s="612">
        <v>44386</v>
      </c>
      <c r="B157" s="320"/>
      <c r="C157" s="297" t="s">
        <v>260</v>
      </c>
      <c r="D157" s="297" t="s">
        <v>1750</v>
      </c>
      <c r="E157" s="297" t="s">
        <v>116</v>
      </c>
      <c r="F157" s="301"/>
      <c r="G157" s="321"/>
      <c r="H157" s="303"/>
      <c r="I157" s="298">
        <v>420000</v>
      </c>
      <c r="J157" s="297" t="s">
        <v>114</v>
      </c>
      <c r="K157" s="297"/>
    </row>
    <row r="158" spans="1:11" s="313" customFormat="1">
      <c r="A158" s="612">
        <v>44386</v>
      </c>
      <c r="B158" s="320"/>
      <c r="C158" s="297" t="s">
        <v>134</v>
      </c>
      <c r="D158" s="297" t="s">
        <v>1751</v>
      </c>
      <c r="E158" s="297" t="s">
        <v>116</v>
      </c>
      <c r="F158" s="301"/>
      <c r="G158" s="321"/>
      <c r="H158" s="303"/>
      <c r="I158" s="298">
        <v>36400769</v>
      </c>
      <c r="J158" s="297" t="s">
        <v>114</v>
      </c>
      <c r="K158" s="297"/>
    </row>
    <row r="159" spans="1:11" s="313" customFormat="1">
      <c r="A159" s="612">
        <v>44386</v>
      </c>
      <c r="B159" s="320"/>
      <c r="C159" s="297" t="s">
        <v>260</v>
      </c>
      <c r="D159" s="297" t="s">
        <v>1645</v>
      </c>
      <c r="E159" s="297" t="s">
        <v>116</v>
      </c>
      <c r="F159" s="301"/>
      <c r="G159" s="321"/>
      <c r="H159" s="303"/>
      <c r="I159" s="298">
        <v>500000</v>
      </c>
      <c r="J159" s="297" t="s">
        <v>114</v>
      </c>
      <c r="K159" s="297"/>
    </row>
    <row r="160" spans="1:11" s="313" customFormat="1">
      <c r="A160" s="612">
        <v>44406</v>
      </c>
      <c r="B160" s="320"/>
      <c r="C160" s="297" t="s">
        <v>260</v>
      </c>
      <c r="D160" s="297" t="s">
        <v>1853</v>
      </c>
      <c r="E160" s="297" t="s">
        <v>116</v>
      </c>
      <c r="F160" s="301"/>
      <c r="G160" s="321"/>
      <c r="H160" s="303"/>
      <c r="I160" s="298">
        <v>131266800</v>
      </c>
      <c r="J160" s="297" t="s">
        <v>114</v>
      </c>
      <c r="K160" s="297"/>
    </row>
    <row r="161" spans="1:11" s="313" customFormat="1">
      <c r="A161" s="612">
        <v>44386</v>
      </c>
      <c r="B161" s="320"/>
      <c r="C161" s="297" t="s">
        <v>144</v>
      </c>
      <c r="D161" s="297" t="s">
        <v>1854</v>
      </c>
      <c r="E161" s="297" t="s">
        <v>116</v>
      </c>
      <c r="F161" s="301"/>
      <c r="G161" s="321"/>
      <c r="H161" s="303"/>
      <c r="I161" s="298">
        <v>1564507877</v>
      </c>
      <c r="J161" s="297" t="s">
        <v>114</v>
      </c>
      <c r="K161" s="297"/>
    </row>
    <row r="162" spans="1:11" s="313" customFormat="1">
      <c r="A162" s="612">
        <v>44397</v>
      </c>
      <c r="B162" s="320"/>
      <c r="C162" s="297" t="s">
        <v>144</v>
      </c>
      <c r="D162" s="297" t="s">
        <v>1855</v>
      </c>
      <c r="E162" s="297" t="s">
        <v>116</v>
      </c>
      <c r="F162" s="301"/>
      <c r="G162" s="321"/>
      <c r="H162" s="303"/>
      <c r="I162" s="298">
        <v>1293467874</v>
      </c>
      <c r="J162" s="297" t="s">
        <v>114</v>
      </c>
      <c r="K162" s="297"/>
    </row>
    <row r="163" spans="1:11" s="313" customFormat="1">
      <c r="A163" s="612">
        <v>44397</v>
      </c>
      <c r="B163" s="320"/>
      <c r="C163" s="297" t="s">
        <v>352</v>
      </c>
      <c r="D163" s="297" t="s">
        <v>1747</v>
      </c>
      <c r="E163" s="297" t="s">
        <v>116</v>
      </c>
      <c r="F163" s="301"/>
      <c r="G163" s="321"/>
      <c r="H163" s="303"/>
      <c r="I163" s="298">
        <v>9072511</v>
      </c>
      <c r="J163" s="297" t="s">
        <v>114</v>
      </c>
      <c r="K163" s="297"/>
    </row>
    <row r="164" spans="1:11" s="313" customFormat="1">
      <c r="A164" s="612">
        <v>44397</v>
      </c>
      <c r="B164" s="320"/>
      <c r="C164" s="297" t="s">
        <v>352</v>
      </c>
      <c r="D164" s="297" t="s">
        <v>1749</v>
      </c>
      <c r="E164" s="297" t="s">
        <v>116</v>
      </c>
      <c r="F164" s="301"/>
      <c r="G164" s="321"/>
      <c r="H164" s="303"/>
      <c r="I164" s="298">
        <v>24460700</v>
      </c>
      <c r="J164" s="297" t="s">
        <v>114</v>
      </c>
      <c r="K164" s="297"/>
    </row>
    <row r="165" spans="1:11" s="313" customFormat="1">
      <c r="A165" s="612">
        <v>44397</v>
      </c>
      <c r="B165" s="320"/>
      <c r="C165" s="297" t="s">
        <v>441</v>
      </c>
      <c r="D165" s="297" t="s">
        <v>1748</v>
      </c>
      <c r="E165" s="297" t="s">
        <v>116</v>
      </c>
      <c r="F165" s="301"/>
      <c r="G165" s="321"/>
      <c r="H165" s="303"/>
      <c r="I165" s="298">
        <v>37631799</v>
      </c>
      <c r="J165" s="297" t="s">
        <v>114</v>
      </c>
      <c r="K165" s="297"/>
    </row>
    <row r="166" spans="1:11" s="313" customFormat="1">
      <c r="A166" s="612">
        <v>44406</v>
      </c>
      <c r="B166" s="320"/>
      <c r="C166" s="297" t="s">
        <v>144</v>
      </c>
      <c r="D166" s="297" t="s">
        <v>1856</v>
      </c>
      <c r="E166" s="297" t="s">
        <v>116</v>
      </c>
      <c r="F166" s="301"/>
      <c r="G166" s="321"/>
      <c r="H166" s="303"/>
      <c r="I166" s="298">
        <v>1057900088</v>
      </c>
      <c r="J166" s="297" t="s">
        <v>114</v>
      </c>
      <c r="K166" s="297"/>
    </row>
    <row r="167" spans="1:11" s="313" customFormat="1">
      <c r="A167" s="612">
        <v>44406</v>
      </c>
      <c r="B167" s="320"/>
      <c r="C167" s="297" t="s">
        <v>156</v>
      </c>
      <c r="D167" s="297" t="s">
        <v>1745</v>
      </c>
      <c r="E167" s="297" t="s">
        <v>116</v>
      </c>
      <c r="F167" s="301"/>
      <c r="G167" s="321"/>
      <c r="H167" s="303"/>
      <c r="I167" s="298">
        <v>32829729</v>
      </c>
      <c r="J167" s="297" t="s">
        <v>114</v>
      </c>
      <c r="K167" s="297"/>
    </row>
    <row r="168" spans="1:11" s="313" customFormat="1">
      <c r="A168" s="612">
        <v>44406</v>
      </c>
      <c r="B168" s="320"/>
      <c r="C168" s="297" t="s">
        <v>595</v>
      </c>
      <c r="D168" s="297" t="s">
        <v>1745</v>
      </c>
      <c r="E168" s="297" t="s">
        <v>116</v>
      </c>
      <c r="F168" s="301"/>
      <c r="G168" s="321"/>
      <c r="H168" s="303"/>
      <c r="I168" s="298">
        <v>64233331</v>
      </c>
      <c r="J168" s="297" t="s">
        <v>114</v>
      </c>
      <c r="K168" s="297"/>
    </row>
    <row r="169" spans="1:11" s="313" customFormat="1">
      <c r="A169" s="612">
        <v>44406</v>
      </c>
      <c r="B169" s="320"/>
      <c r="C169" s="297" t="s">
        <v>678</v>
      </c>
      <c r="D169" s="297" t="s">
        <v>1746</v>
      </c>
      <c r="E169" s="297" t="s">
        <v>116</v>
      </c>
      <c r="F169" s="301"/>
      <c r="G169" s="321"/>
      <c r="H169" s="303"/>
      <c r="I169" s="298">
        <v>41935000</v>
      </c>
      <c r="J169" s="297" t="s">
        <v>114</v>
      </c>
      <c r="K169" s="297"/>
    </row>
    <row r="170" spans="1:11" s="313" customFormat="1">
      <c r="A170" s="612">
        <v>44379</v>
      </c>
      <c r="B170" s="320"/>
      <c r="C170" s="297" t="s">
        <v>1784</v>
      </c>
      <c r="D170" s="297" t="s">
        <v>1785</v>
      </c>
      <c r="E170" s="297" t="s">
        <v>116</v>
      </c>
      <c r="F170" s="301"/>
      <c r="G170" s="321"/>
      <c r="H170" s="303"/>
      <c r="I170" s="298">
        <v>400000000</v>
      </c>
      <c r="J170" s="297" t="s">
        <v>114</v>
      </c>
      <c r="K170" s="297"/>
    </row>
    <row r="171" spans="1:11" s="313" customFormat="1">
      <c r="A171" s="612">
        <v>44386</v>
      </c>
      <c r="B171" s="320"/>
      <c r="C171" s="297" t="s">
        <v>260</v>
      </c>
      <c r="D171" s="297" t="s">
        <v>1668</v>
      </c>
      <c r="E171" s="297" t="s">
        <v>116</v>
      </c>
      <c r="F171" s="301"/>
      <c r="G171" s="321"/>
      <c r="H171" s="303"/>
      <c r="I171" s="298">
        <v>4000000</v>
      </c>
      <c r="J171" s="297" t="s">
        <v>114</v>
      </c>
      <c r="K171" s="297"/>
    </row>
    <row r="172" spans="1:11" s="313" customFormat="1">
      <c r="A172" s="612">
        <v>44386</v>
      </c>
      <c r="B172" s="320"/>
      <c r="C172" s="297" t="s">
        <v>543</v>
      </c>
      <c r="D172" s="297" t="s">
        <v>1546</v>
      </c>
      <c r="E172" s="297" t="s">
        <v>116</v>
      </c>
      <c r="F172" s="301"/>
      <c r="G172" s="321"/>
      <c r="H172" s="303"/>
      <c r="I172" s="298">
        <v>22692780</v>
      </c>
      <c r="J172" s="297" t="s">
        <v>114</v>
      </c>
      <c r="K172" s="297"/>
    </row>
    <row r="173" spans="1:11" s="313" customFormat="1">
      <c r="A173" s="612">
        <v>44378</v>
      </c>
      <c r="B173" s="320"/>
      <c r="C173" s="297" t="s">
        <v>1845</v>
      </c>
      <c r="D173" s="297" t="s">
        <v>1857</v>
      </c>
      <c r="E173" s="297" t="s">
        <v>116</v>
      </c>
      <c r="F173" s="301"/>
      <c r="G173" s="321"/>
      <c r="H173" s="303"/>
      <c r="I173" s="298">
        <v>18305000</v>
      </c>
      <c r="J173" s="297" t="s">
        <v>114</v>
      </c>
      <c r="K173" s="297"/>
    </row>
    <row r="174" spans="1:11" s="313" customFormat="1">
      <c r="A174" s="612">
        <v>44383</v>
      </c>
      <c r="B174" s="320"/>
      <c r="C174" s="297" t="s">
        <v>1846</v>
      </c>
      <c r="D174" s="297" t="s">
        <v>1858</v>
      </c>
      <c r="E174" s="297" t="s">
        <v>116</v>
      </c>
      <c r="F174" s="301"/>
      <c r="G174" s="321"/>
      <c r="H174" s="303"/>
      <c r="I174" s="298">
        <v>45969000</v>
      </c>
      <c r="J174" s="297" t="s">
        <v>114</v>
      </c>
      <c r="K174" s="297"/>
    </row>
    <row r="175" spans="1:11" s="313" customFormat="1">
      <c r="A175" s="612">
        <v>44386</v>
      </c>
      <c r="B175" s="320"/>
      <c r="C175" s="297" t="s">
        <v>1172</v>
      </c>
      <c r="D175" s="297" t="s">
        <v>1859</v>
      </c>
      <c r="E175" s="297" t="s">
        <v>116</v>
      </c>
      <c r="F175" s="301"/>
      <c r="G175" s="321"/>
      <c r="H175" s="303"/>
      <c r="I175" s="298">
        <v>632130000</v>
      </c>
      <c r="J175" s="297" t="s">
        <v>114</v>
      </c>
      <c r="K175" s="297"/>
    </row>
    <row r="176" spans="1:11" s="313" customFormat="1">
      <c r="A176" s="612">
        <v>44386</v>
      </c>
      <c r="B176" s="320"/>
      <c r="C176" s="297" t="s">
        <v>1172</v>
      </c>
      <c r="D176" s="297" t="s">
        <v>1860</v>
      </c>
      <c r="E176" s="297" t="s">
        <v>116</v>
      </c>
      <c r="F176" s="301"/>
      <c r="G176" s="321"/>
      <c r="H176" s="303"/>
      <c r="I176" s="298">
        <v>523234000</v>
      </c>
      <c r="J176" s="297" t="s">
        <v>114</v>
      </c>
      <c r="K176" s="297"/>
    </row>
    <row r="177" spans="1:11" s="313" customFormat="1">
      <c r="A177" s="612">
        <v>44386</v>
      </c>
      <c r="B177" s="320"/>
      <c r="C177" s="297" t="s">
        <v>609</v>
      </c>
      <c r="D177" s="297" t="s">
        <v>1861</v>
      </c>
      <c r="E177" s="297" t="s">
        <v>116</v>
      </c>
      <c r="F177" s="301"/>
      <c r="G177" s="321"/>
      <c r="H177" s="303"/>
      <c r="I177" s="298">
        <v>22000000</v>
      </c>
      <c r="J177" s="297" t="s">
        <v>114</v>
      </c>
      <c r="K177" s="297"/>
    </row>
    <row r="178" spans="1:11" s="313" customFormat="1">
      <c r="A178" s="612">
        <v>44386</v>
      </c>
      <c r="B178" s="320"/>
      <c r="C178" s="297" t="s">
        <v>1033</v>
      </c>
      <c r="D178" s="297" t="s">
        <v>1862</v>
      </c>
      <c r="E178" s="297" t="s">
        <v>116</v>
      </c>
      <c r="F178" s="301"/>
      <c r="G178" s="321"/>
      <c r="H178" s="303"/>
      <c r="I178" s="298">
        <v>8721525</v>
      </c>
      <c r="J178" s="297" t="s">
        <v>114</v>
      </c>
      <c r="K178" s="297"/>
    </row>
    <row r="179" spans="1:11" s="313" customFormat="1">
      <c r="A179" s="612">
        <v>44386</v>
      </c>
      <c r="B179" s="320"/>
      <c r="C179" s="297" t="s">
        <v>1331</v>
      </c>
      <c r="D179" s="297" t="s">
        <v>1863</v>
      </c>
      <c r="E179" s="297" t="s">
        <v>116</v>
      </c>
      <c r="F179" s="301"/>
      <c r="G179" s="321"/>
      <c r="H179" s="303"/>
      <c r="I179" s="298">
        <v>40000000</v>
      </c>
      <c r="J179" s="297" t="s">
        <v>114</v>
      </c>
      <c r="K179" s="297"/>
    </row>
    <row r="180" spans="1:11" s="313" customFormat="1">
      <c r="A180" s="612">
        <v>44386</v>
      </c>
      <c r="B180" s="320"/>
      <c r="C180" s="297" t="s">
        <v>1847</v>
      </c>
      <c r="D180" s="297" t="s">
        <v>1515</v>
      </c>
      <c r="E180" s="297" t="s">
        <v>116</v>
      </c>
      <c r="F180" s="301"/>
      <c r="G180" s="321"/>
      <c r="H180" s="303"/>
      <c r="I180" s="298">
        <v>15600000</v>
      </c>
      <c r="J180" s="297" t="s">
        <v>114</v>
      </c>
      <c r="K180" s="297"/>
    </row>
    <row r="181" spans="1:11" s="313" customFormat="1">
      <c r="A181" s="612">
        <v>44397</v>
      </c>
      <c r="B181" s="320"/>
      <c r="C181" s="297" t="s">
        <v>355</v>
      </c>
      <c r="D181" s="297" t="s">
        <v>1864</v>
      </c>
      <c r="E181" s="297" t="s">
        <v>116</v>
      </c>
      <c r="F181" s="301"/>
      <c r="G181" s="321"/>
      <c r="H181" s="303"/>
      <c r="I181" s="298">
        <v>699800000</v>
      </c>
      <c r="J181" s="297" t="s">
        <v>114</v>
      </c>
      <c r="K181" s="297"/>
    </row>
    <row r="182" spans="1:11" s="313" customFormat="1">
      <c r="A182" s="612">
        <v>44397</v>
      </c>
      <c r="B182" s="320"/>
      <c r="C182" s="297" t="s">
        <v>355</v>
      </c>
      <c r="D182" s="297" t="s">
        <v>1865</v>
      </c>
      <c r="E182" s="297" t="s">
        <v>116</v>
      </c>
      <c r="F182" s="301"/>
      <c r="G182" s="321"/>
      <c r="H182" s="303"/>
      <c r="I182" s="298">
        <v>736600000</v>
      </c>
      <c r="J182" s="297" t="s">
        <v>114</v>
      </c>
      <c r="K182" s="297"/>
    </row>
    <row r="183" spans="1:11" s="313" customFormat="1">
      <c r="A183" s="612">
        <v>44397</v>
      </c>
      <c r="B183" s="320"/>
      <c r="C183" s="297" t="s">
        <v>355</v>
      </c>
      <c r="D183" s="297" t="s">
        <v>1866</v>
      </c>
      <c r="E183" s="297" t="s">
        <v>116</v>
      </c>
      <c r="F183" s="301"/>
      <c r="G183" s="321"/>
      <c r="H183" s="303"/>
      <c r="I183" s="298">
        <v>729500000</v>
      </c>
      <c r="J183" s="297" t="s">
        <v>114</v>
      </c>
      <c r="K183" s="297"/>
    </row>
    <row r="184" spans="1:11" s="313" customFormat="1">
      <c r="A184" s="612">
        <v>44397</v>
      </c>
      <c r="B184" s="320"/>
      <c r="C184" s="297" t="s">
        <v>355</v>
      </c>
      <c r="D184" s="297" t="s">
        <v>1867</v>
      </c>
      <c r="E184" s="297" t="s">
        <v>116</v>
      </c>
      <c r="F184" s="301"/>
      <c r="G184" s="321"/>
      <c r="H184" s="303"/>
      <c r="I184" s="298">
        <v>631310000</v>
      </c>
      <c r="J184" s="297" t="s">
        <v>114</v>
      </c>
      <c r="K184" s="297"/>
    </row>
    <row r="185" spans="1:11" s="313" customFormat="1">
      <c r="A185" s="612">
        <v>44397</v>
      </c>
      <c r="B185" s="320"/>
      <c r="C185" s="297" t="s">
        <v>1848</v>
      </c>
      <c r="D185" s="297" t="s">
        <v>1868</v>
      </c>
      <c r="E185" s="297" t="s">
        <v>116</v>
      </c>
      <c r="F185" s="301"/>
      <c r="G185" s="321"/>
      <c r="H185" s="303"/>
      <c r="I185" s="298">
        <v>4812500</v>
      </c>
      <c r="J185" s="297" t="s">
        <v>114</v>
      </c>
      <c r="K185" s="297"/>
    </row>
    <row r="186" spans="1:11" s="313" customFormat="1">
      <c r="A186" s="612">
        <v>44397</v>
      </c>
      <c r="B186" s="320"/>
      <c r="C186" s="297" t="s">
        <v>543</v>
      </c>
      <c r="D186" s="297" t="s">
        <v>1869</v>
      </c>
      <c r="E186" s="297" t="s">
        <v>116</v>
      </c>
      <c r="F186" s="301"/>
      <c r="G186" s="321"/>
      <c r="H186" s="303"/>
      <c r="I186" s="298">
        <v>43589700</v>
      </c>
      <c r="J186" s="297" t="s">
        <v>114</v>
      </c>
      <c r="K186" s="297"/>
    </row>
    <row r="187" spans="1:11" s="313" customFormat="1">
      <c r="A187" s="612">
        <v>44397</v>
      </c>
      <c r="B187" s="320"/>
      <c r="C187" s="297" t="s">
        <v>844</v>
      </c>
      <c r="D187" s="297" t="s">
        <v>1870</v>
      </c>
      <c r="E187" s="297" t="s">
        <v>116</v>
      </c>
      <c r="F187" s="301"/>
      <c r="G187" s="321"/>
      <c r="H187" s="303"/>
      <c r="I187" s="298">
        <v>108000000</v>
      </c>
      <c r="J187" s="297" t="s">
        <v>114</v>
      </c>
      <c r="K187" s="297"/>
    </row>
    <row r="188" spans="1:11" s="313" customFormat="1">
      <c r="A188" s="612">
        <v>44397</v>
      </c>
      <c r="B188" s="320"/>
      <c r="C188" s="297" t="s">
        <v>1035</v>
      </c>
      <c r="D188" s="297" t="s">
        <v>1871</v>
      </c>
      <c r="E188" s="297" t="s">
        <v>116</v>
      </c>
      <c r="F188" s="301"/>
      <c r="G188" s="321"/>
      <c r="H188" s="303"/>
      <c r="I188" s="298">
        <v>121481000</v>
      </c>
      <c r="J188" s="297" t="s">
        <v>114</v>
      </c>
      <c r="K188" s="297"/>
    </row>
    <row r="189" spans="1:11" s="313" customFormat="1">
      <c r="A189" s="612">
        <v>44399</v>
      </c>
      <c r="B189" s="320"/>
      <c r="C189" s="297" t="s">
        <v>1849</v>
      </c>
      <c r="D189" s="297" t="s">
        <v>1872</v>
      </c>
      <c r="E189" s="297" t="s">
        <v>116</v>
      </c>
      <c r="F189" s="301"/>
      <c r="G189" s="321"/>
      <c r="H189" s="303"/>
      <c r="I189" s="298">
        <v>95180000</v>
      </c>
      <c r="J189" s="297" t="s">
        <v>114</v>
      </c>
      <c r="K189" s="297"/>
    </row>
    <row r="190" spans="1:11" s="313" customFormat="1">
      <c r="A190" s="612">
        <v>44405</v>
      </c>
      <c r="B190" s="320"/>
      <c r="C190" s="297" t="s">
        <v>1658</v>
      </c>
      <c r="D190" s="297" t="s">
        <v>1873</v>
      </c>
      <c r="E190" s="297" t="s">
        <v>116</v>
      </c>
      <c r="F190" s="301"/>
      <c r="G190" s="321"/>
      <c r="H190" s="303"/>
      <c r="I190" s="298">
        <v>26712000</v>
      </c>
      <c r="J190" s="297" t="s">
        <v>114</v>
      </c>
      <c r="K190" s="297"/>
    </row>
    <row r="191" spans="1:11" s="313" customFormat="1">
      <c r="A191" s="612">
        <v>44406</v>
      </c>
      <c r="B191" s="320"/>
      <c r="C191" s="297" t="s">
        <v>1335</v>
      </c>
      <c r="D191" s="297" t="s">
        <v>1874</v>
      </c>
      <c r="E191" s="297" t="s">
        <v>116</v>
      </c>
      <c r="F191" s="301"/>
      <c r="G191" s="321"/>
      <c r="H191" s="303"/>
      <c r="I191" s="298">
        <v>8503000</v>
      </c>
      <c r="J191" s="297" t="s">
        <v>114</v>
      </c>
      <c r="K191" s="297"/>
    </row>
    <row r="192" spans="1:11" s="313" customFormat="1">
      <c r="A192" s="612">
        <v>44406</v>
      </c>
      <c r="B192" s="320"/>
      <c r="C192" s="297" t="s">
        <v>843</v>
      </c>
      <c r="D192" s="297" t="s">
        <v>1875</v>
      </c>
      <c r="E192" s="297" t="s">
        <v>116</v>
      </c>
      <c r="F192" s="301"/>
      <c r="G192" s="321"/>
      <c r="H192" s="303"/>
      <c r="I192" s="298">
        <v>7200000</v>
      </c>
      <c r="J192" s="297" t="s">
        <v>114</v>
      </c>
      <c r="K192" s="297"/>
    </row>
    <row r="193" spans="1:11" s="313" customFormat="1">
      <c r="A193" s="612">
        <v>44406</v>
      </c>
      <c r="B193" s="320"/>
      <c r="C193" s="297" t="s">
        <v>221</v>
      </c>
      <c r="D193" s="297" t="s">
        <v>1876</v>
      </c>
      <c r="E193" s="297" t="s">
        <v>116</v>
      </c>
      <c r="F193" s="301"/>
      <c r="G193" s="321"/>
      <c r="H193" s="303"/>
      <c r="I193" s="298">
        <v>35600000</v>
      </c>
      <c r="J193" s="297" t="s">
        <v>114</v>
      </c>
      <c r="K193" s="297"/>
    </row>
    <row r="194" spans="1:11" s="313" customFormat="1">
      <c r="A194" s="612">
        <v>44406</v>
      </c>
      <c r="B194" s="320"/>
      <c r="C194" s="297" t="s">
        <v>1850</v>
      </c>
      <c r="D194" s="297" t="s">
        <v>1877</v>
      </c>
      <c r="E194" s="297" t="s">
        <v>116</v>
      </c>
      <c r="F194" s="301"/>
      <c r="G194" s="321"/>
      <c r="H194" s="303"/>
      <c r="I194" s="298">
        <v>94000000</v>
      </c>
      <c r="J194" s="297" t="s">
        <v>114</v>
      </c>
      <c r="K194" s="297"/>
    </row>
    <row r="195" spans="1:11" s="313" customFormat="1">
      <c r="A195" s="612">
        <v>44406</v>
      </c>
      <c r="B195" s="320"/>
      <c r="C195" s="297" t="s">
        <v>1851</v>
      </c>
      <c r="D195" s="297" t="s">
        <v>1878</v>
      </c>
      <c r="E195" s="297" t="s">
        <v>116</v>
      </c>
      <c r="F195" s="301"/>
      <c r="G195" s="321"/>
      <c r="H195" s="303"/>
      <c r="I195" s="298">
        <v>1320000</v>
      </c>
      <c r="J195" s="297" t="s">
        <v>114</v>
      </c>
      <c r="K195" s="297"/>
    </row>
    <row r="196" spans="1:11" s="313" customFormat="1">
      <c r="A196" s="612">
        <v>44406</v>
      </c>
      <c r="B196" s="320"/>
      <c r="C196" s="297" t="s">
        <v>1852</v>
      </c>
      <c r="D196" s="297" t="s">
        <v>1879</v>
      </c>
      <c r="E196" s="297" t="s">
        <v>116</v>
      </c>
      <c r="F196" s="301"/>
      <c r="G196" s="321"/>
      <c r="H196" s="303"/>
      <c r="I196" s="298">
        <v>65670000</v>
      </c>
      <c r="J196" s="297" t="s">
        <v>114</v>
      </c>
      <c r="K196" s="297"/>
    </row>
    <row r="197" spans="1:11" s="313" customFormat="1">
      <c r="A197" s="612">
        <v>44406</v>
      </c>
      <c r="B197" s="320"/>
      <c r="C197" s="297" t="s">
        <v>850</v>
      </c>
      <c r="D197" s="297" t="s">
        <v>1880</v>
      </c>
      <c r="E197" s="297" t="s">
        <v>116</v>
      </c>
      <c r="F197" s="301"/>
      <c r="G197" s="321"/>
      <c r="H197" s="303"/>
      <c r="I197" s="298">
        <v>160080000</v>
      </c>
      <c r="J197" s="297" t="s">
        <v>114</v>
      </c>
      <c r="K197" s="297"/>
    </row>
    <row r="198" spans="1:11" s="313" customFormat="1">
      <c r="A198" s="612">
        <v>44407</v>
      </c>
      <c r="B198" s="320"/>
      <c r="C198" s="297" t="s">
        <v>1658</v>
      </c>
      <c r="D198" s="297" t="s">
        <v>1873</v>
      </c>
      <c r="E198" s="297" t="s">
        <v>116</v>
      </c>
      <c r="F198" s="301"/>
      <c r="G198" s="321"/>
      <c r="H198" s="303"/>
      <c r="I198" s="298">
        <v>22260000</v>
      </c>
      <c r="J198" s="297" t="s">
        <v>114</v>
      </c>
      <c r="K198" s="297"/>
    </row>
    <row r="199" spans="1:11" s="313" customFormat="1">
      <c r="A199" s="612">
        <v>44406</v>
      </c>
      <c r="B199" s="320"/>
      <c r="C199" s="297" t="s">
        <v>153</v>
      </c>
      <c r="D199" s="297" t="s">
        <v>1759</v>
      </c>
      <c r="E199" s="297" t="s">
        <v>116</v>
      </c>
      <c r="F199" s="301"/>
      <c r="G199" s="321"/>
      <c r="H199" s="303"/>
      <c r="I199" s="298">
        <v>1055000</v>
      </c>
      <c r="J199" s="297" t="s">
        <v>114</v>
      </c>
      <c r="K199" s="297"/>
    </row>
    <row r="200" spans="1:11" s="313" customFormat="1">
      <c r="A200" s="612">
        <v>44386</v>
      </c>
      <c r="B200" s="320"/>
      <c r="C200" s="297" t="s">
        <v>153</v>
      </c>
      <c r="D200" s="297" t="s">
        <v>1758</v>
      </c>
      <c r="E200" s="297" t="s">
        <v>116</v>
      </c>
      <c r="F200" s="301"/>
      <c r="G200" s="321"/>
      <c r="H200" s="303"/>
      <c r="I200" s="298">
        <v>55685100</v>
      </c>
      <c r="J200" s="297" t="s">
        <v>114</v>
      </c>
      <c r="K200" s="297"/>
    </row>
    <row r="201" spans="1:11" s="313" customFormat="1">
      <c r="A201" s="612">
        <v>44397</v>
      </c>
      <c r="B201" s="320"/>
      <c r="C201" s="297" t="s">
        <v>277</v>
      </c>
      <c r="D201" s="297" t="s">
        <v>1766</v>
      </c>
      <c r="E201" s="297" t="s">
        <v>116</v>
      </c>
      <c r="F201" s="301"/>
      <c r="G201" s="321"/>
      <c r="H201" s="303"/>
      <c r="I201" s="298">
        <v>9465000</v>
      </c>
      <c r="J201" s="297" t="s">
        <v>114</v>
      </c>
      <c r="K201" s="297"/>
    </row>
    <row r="202" spans="1:11" s="313" customFormat="1">
      <c r="A202" s="612">
        <v>44406</v>
      </c>
      <c r="B202" s="320"/>
      <c r="C202" s="297" t="s">
        <v>438</v>
      </c>
      <c r="D202" s="297" t="s">
        <v>1766</v>
      </c>
      <c r="E202" s="297" t="s">
        <v>116</v>
      </c>
      <c r="F202" s="301"/>
      <c r="G202" s="321"/>
      <c r="H202" s="303"/>
      <c r="I202" s="298">
        <v>5032870</v>
      </c>
      <c r="J202" s="297" t="s">
        <v>114</v>
      </c>
      <c r="K202" s="297"/>
    </row>
    <row r="203" spans="1:11" s="313" customFormat="1">
      <c r="A203" s="612">
        <v>44406</v>
      </c>
      <c r="B203" s="320"/>
      <c r="C203" s="297" t="s">
        <v>1881</v>
      </c>
      <c r="D203" s="297" t="s">
        <v>1763</v>
      </c>
      <c r="E203" s="297" t="s">
        <v>116</v>
      </c>
      <c r="F203" s="301"/>
      <c r="G203" s="321"/>
      <c r="H203" s="303"/>
      <c r="I203" s="298">
        <v>20325000</v>
      </c>
      <c r="J203" s="297" t="s">
        <v>114</v>
      </c>
      <c r="K203" s="297"/>
    </row>
    <row r="204" spans="1:11" s="313" customFormat="1">
      <c r="A204" s="612">
        <v>44406</v>
      </c>
      <c r="B204" s="320"/>
      <c r="C204" s="297" t="s">
        <v>277</v>
      </c>
      <c r="D204" s="297" t="s">
        <v>1882</v>
      </c>
      <c r="E204" s="297" t="s">
        <v>116</v>
      </c>
      <c r="F204" s="301"/>
      <c r="G204" s="321"/>
      <c r="H204" s="303"/>
      <c r="I204" s="298">
        <v>1643000</v>
      </c>
      <c r="J204" s="297" t="s">
        <v>114</v>
      </c>
      <c r="K204" s="297"/>
    </row>
    <row r="205" spans="1:11" s="313" customFormat="1">
      <c r="A205" s="612">
        <v>44407</v>
      </c>
      <c r="B205" s="320"/>
      <c r="C205" s="297" t="s">
        <v>277</v>
      </c>
      <c r="D205" s="297" t="s">
        <v>1766</v>
      </c>
      <c r="E205" s="297" t="s">
        <v>116</v>
      </c>
      <c r="F205" s="301"/>
      <c r="G205" s="321"/>
      <c r="H205" s="303"/>
      <c r="I205" s="298">
        <v>35295900</v>
      </c>
      <c r="J205" s="297" t="s">
        <v>114</v>
      </c>
      <c r="K205" s="297"/>
    </row>
    <row r="206" spans="1:11" s="313" customFormat="1">
      <c r="A206" s="612">
        <v>44386</v>
      </c>
      <c r="B206" s="320"/>
      <c r="C206" s="297" t="s">
        <v>552</v>
      </c>
      <c r="D206" s="297" t="s">
        <v>1769</v>
      </c>
      <c r="E206" s="297" t="s">
        <v>116</v>
      </c>
      <c r="F206" s="301"/>
      <c r="G206" s="321"/>
      <c r="H206" s="303"/>
      <c r="I206" s="298">
        <v>69300000</v>
      </c>
      <c r="J206" s="297" t="s">
        <v>114</v>
      </c>
      <c r="K206" s="297"/>
    </row>
    <row r="207" spans="1:11" s="313" customFormat="1">
      <c r="A207" s="612">
        <v>44406</v>
      </c>
      <c r="B207" s="320"/>
      <c r="C207" s="297" t="s">
        <v>552</v>
      </c>
      <c r="D207" s="297" t="s">
        <v>1769</v>
      </c>
      <c r="E207" s="297" t="s">
        <v>116</v>
      </c>
      <c r="F207" s="301"/>
      <c r="G207" s="321"/>
      <c r="H207" s="303"/>
      <c r="I207" s="298">
        <v>336046000</v>
      </c>
      <c r="J207" s="297" t="s">
        <v>114</v>
      </c>
      <c r="K207" s="297"/>
    </row>
    <row r="208" spans="1:11" s="313" customFormat="1">
      <c r="A208" s="612">
        <v>44386</v>
      </c>
      <c r="B208" s="320"/>
      <c r="C208" s="297" t="s">
        <v>1454</v>
      </c>
      <c r="D208" s="297" t="s">
        <v>1776</v>
      </c>
      <c r="E208" s="297" t="s">
        <v>116</v>
      </c>
      <c r="F208" s="301"/>
      <c r="G208" s="321"/>
      <c r="H208" s="303"/>
      <c r="I208" s="298">
        <v>4100000</v>
      </c>
      <c r="J208" s="297" t="s">
        <v>114</v>
      </c>
      <c r="K208" s="297"/>
    </row>
    <row r="209" spans="1:11" s="313" customFormat="1">
      <c r="A209" s="612">
        <v>44397</v>
      </c>
      <c r="B209" s="320"/>
      <c r="C209" s="297" t="s">
        <v>438</v>
      </c>
      <c r="D209" s="297" t="s">
        <v>1766</v>
      </c>
      <c r="E209" s="297" t="s">
        <v>116</v>
      </c>
      <c r="F209" s="301"/>
      <c r="G209" s="321"/>
      <c r="H209" s="303"/>
      <c r="I209" s="298">
        <v>29846000</v>
      </c>
      <c r="J209" s="297" t="s">
        <v>114</v>
      </c>
      <c r="K209" s="297"/>
    </row>
    <row r="210" spans="1:11" s="313" customFormat="1">
      <c r="A210" s="612">
        <v>44406</v>
      </c>
      <c r="B210" s="320"/>
      <c r="C210" s="297" t="s">
        <v>280</v>
      </c>
      <c r="D210" s="297" t="s">
        <v>1765</v>
      </c>
      <c r="E210" s="297" t="s">
        <v>116</v>
      </c>
      <c r="F210" s="301"/>
      <c r="G210" s="321"/>
      <c r="H210" s="303"/>
      <c r="I210" s="298">
        <v>13685000</v>
      </c>
      <c r="J210" s="297" t="s">
        <v>114</v>
      </c>
      <c r="K210" s="297"/>
    </row>
    <row r="211" spans="1:11" s="313" customFormat="1">
      <c r="A211" s="612">
        <v>44406</v>
      </c>
      <c r="B211" s="320"/>
      <c r="C211" s="297" t="s">
        <v>155</v>
      </c>
      <c r="D211" s="297" t="s">
        <v>1764</v>
      </c>
      <c r="E211" s="297" t="s">
        <v>116</v>
      </c>
      <c r="F211" s="301"/>
      <c r="G211" s="321"/>
      <c r="H211" s="303"/>
      <c r="I211" s="298">
        <v>1060739966</v>
      </c>
      <c r="J211" s="297" t="s">
        <v>114</v>
      </c>
      <c r="K211" s="297"/>
    </row>
    <row r="212" spans="1:11" s="313" customFormat="1">
      <c r="A212" s="612">
        <v>44386</v>
      </c>
      <c r="B212" s="320"/>
      <c r="C212" s="297" t="s">
        <v>559</v>
      </c>
      <c r="D212" s="297" t="s">
        <v>1754</v>
      </c>
      <c r="E212" s="297" t="s">
        <v>116</v>
      </c>
      <c r="F212" s="301"/>
      <c r="G212" s="321"/>
      <c r="H212" s="303"/>
      <c r="I212" s="298">
        <v>25310000</v>
      </c>
      <c r="J212" s="297" t="s">
        <v>114</v>
      </c>
      <c r="K212" s="297"/>
    </row>
    <row r="213" spans="1:11" s="313" customFormat="1">
      <c r="A213" s="612">
        <v>44406</v>
      </c>
      <c r="B213" s="320"/>
      <c r="C213" s="297" t="s">
        <v>154</v>
      </c>
      <c r="D213" s="297" t="s">
        <v>1761</v>
      </c>
      <c r="E213" s="297" t="s">
        <v>116</v>
      </c>
      <c r="F213" s="301"/>
      <c r="G213" s="321"/>
      <c r="H213" s="303"/>
      <c r="I213" s="298">
        <v>1008630</v>
      </c>
      <c r="J213" s="297" t="s">
        <v>114</v>
      </c>
      <c r="K213" s="297"/>
    </row>
    <row r="214" spans="1:11" s="313" customFormat="1">
      <c r="A214" s="612">
        <v>44406</v>
      </c>
      <c r="B214" s="320"/>
      <c r="C214" s="297" t="s">
        <v>605</v>
      </c>
      <c r="D214" s="297" t="s">
        <v>1755</v>
      </c>
      <c r="E214" s="297" t="s">
        <v>116</v>
      </c>
      <c r="F214" s="301"/>
      <c r="G214" s="321"/>
      <c r="H214" s="303"/>
      <c r="I214" s="298">
        <v>33192000</v>
      </c>
      <c r="J214" s="297" t="s">
        <v>114</v>
      </c>
      <c r="K214" s="297"/>
    </row>
    <row r="215" spans="1:11" s="313" customFormat="1">
      <c r="A215" s="612">
        <v>44406</v>
      </c>
      <c r="B215" s="320"/>
      <c r="C215" s="297" t="s">
        <v>546</v>
      </c>
      <c r="D215" s="297" t="s">
        <v>1756</v>
      </c>
      <c r="E215" s="297" t="s">
        <v>116</v>
      </c>
      <c r="F215" s="301"/>
      <c r="G215" s="321"/>
      <c r="H215" s="303"/>
      <c r="I215" s="298">
        <v>36650000</v>
      </c>
      <c r="J215" s="297" t="s">
        <v>114</v>
      </c>
      <c r="K215" s="297"/>
    </row>
    <row r="216" spans="1:11" s="313" customFormat="1">
      <c r="A216" s="612">
        <v>44406</v>
      </c>
      <c r="B216" s="320"/>
      <c r="C216" s="297" t="s">
        <v>1110</v>
      </c>
      <c r="D216" s="297" t="s">
        <v>1756</v>
      </c>
      <c r="E216" s="297" t="s">
        <v>116</v>
      </c>
      <c r="F216" s="301"/>
      <c r="G216" s="321"/>
      <c r="H216" s="303"/>
      <c r="I216" s="298">
        <v>21600000</v>
      </c>
      <c r="J216" s="297" t="s">
        <v>114</v>
      </c>
      <c r="K216" s="297"/>
    </row>
    <row r="217" spans="1:11" s="313" customFormat="1">
      <c r="A217" s="612">
        <v>44406</v>
      </c>
      <c r="B217" s="320"/>
      <c r="C217" s="297" t="s">
        <v>973</v>
      </c>
      <c r="D217" s="297" t="s">
        <v>1883</v>
      </c>
      <c r="E217" s="297" t="s">
        <v>116</v>
      </c>
      <c r="F217" s="301"/>
      <c r="G217" s="321"/>
      <c r="H217" s="303"/>
      <c r="I217" s="298">
        <v>5300000</v>
      </c>
      <c r="J217" s="297" t="s">
        <v>114</v>
      </c>
      <c r="K217" s="297"/>
    </row>
    <row r="218" spans="1:11" s="313" customFormat="1">
      <c r="A218" s="612">
        <v>44397</v>
      </c>
      <c r="B218" s="320"/>
      <c r="C218" s="297" t="s">
        <v>653</v>
      </c>
      <c r="D218" s="297" t="s">
        <v>1763</v>
      </c>
      <c r="E218" s="297" t="s">
        <v>116</v>
      </c>
      <c r="F218" s="301"/>
      <c r="G218" s="321"/>
      <c r="H218" s="303"/>
      <c r="I218" s="298">
        <v>1250000</v>
      </c>
      <c r="J218" s="297" t="s">
        <v>114</v>
      </c>
      <c r="K218" s="297"/>
    </row>
    <row r="219" spans="1:11" s="313" customFormat="1">
      <c r="A219" s="612">
        <v>44406</v>
      </c>
      <c r="B219" s="320"/>
      <c r="C219" s="297" t="s">
        <v>152</v>
      </c>
      <c r="D219" s="297" t="s">
        <v>1757</v>
      </c>
      <c r="E219" s="297" t="s">
        <v>116</v>
      </c>
      <c r="F219" s="301"/>
      <c r="G219" s="321"/>
      <c r="H219" s="303"/>
      <c r="I219" s="298">
        <v>205532508</v>
      </c>
      <c r="J219" s="297" t="s">
        <v>114</v>
      </c>
      <c r="K219" s="297"/>
    </row>
    <row r="220" spans="1:11" s="313" customFormat="1">
      <c r="A220" s="612">
        <v>44397</v>
      </c>
      <c r="B220" s="320"/>
      <c r="C220" s="297" t="s">
        <v>152</v>
      </c>
      <c r="D220" s="297" t="s">
        <v>1884</v>
      </c>
      <c r="E220" s="297" t="s">
        <v>116</v>
      </c>
      <c r="F220" s="301"/>
      <c r="G220" s="321"/>
      <c r="H220" s="303"/>
      <c r="I220" s="298">
        <v>64870740</v>
      </c>
      <c r="J220" s="297" t="s">
        <v>114</v>
      </c>
      <c r="K220" s="297"/>
    </row>
    <row r="221" spans="1:11" s="313" customFormat="1">
      <c r="A221" s="612">
        <v>44386</v>
      </c>
      <c r="B221" s="320"/>
      <c r="C221" s="297" t="s">
        <v>614</v>
      </c>
      <c r="D221" s="297" t="s">
        <v>1753</v>
      </c>
      <c r="E221" s="297" t="s">
        <v>116</v>
      </c>
      <c r="F221" s="301"/>
      <c r="G221" s="321"/>
      <c r="H221" s="303"/>
      <c r="I221" s="298">
        <v>4957300</v>
      </c>
      <c r="J221" s="297" t="s">
        <v>114</v>
      </c>
      <c r="K221" s="297"/>
    </row>
    <row r="222" spans="1:11" s="313" customFormat="1">
      <c r="A222" s="612">
        <v>44386</v>
      </c>
      <c r="B222" s="320"/>
      <c r="C222" s="297" t="s">
        <v>613</v>
      </c>
      <c r="D222" s="297" t="s">
        <v>1753</v>
      </c>
      <c r="E222" s="297" t="s">
        <v>116</v>
      </c>
      <c r="F222" s="301"/>
      <c r="G222" s="321"/>
      <c r="H222" s="303"/>
      <c r="I222" s="298">
        <v>5355000</v>
      </c>
      <c r="J222" s="297" t="s">
        <v>114</v>
      </c>
      <c r="K222" s="297"/>
    </row>
    <row r="223" spans="1:11" s="313" customFormat="1">
      <c r="A223" s="612">
        <v>44406</v>
      </c>
      <c r="B223" s="320"/>
      <c r="C223" s="297" t="s">
        <v>1273</v>
      </c>
      <c r="D223" s="297" t="s">
        <v>1885</v>
      </c>
      <c r="E223" s="297" t="s">
        <v>116</v>
      </c>
      <c r="F223" s="301"/>
      <c r="G223" s="321"/>
      <c r="H223" s="303"/>
      <c r="I223" s="298">
        <v>945287000</v>
      </c>
      <c r="J223" s="297" t="s">
        <v>114</v>
      </c>
      <c r="K223" s="297"/>
    </row>
    <row r="224" spans="1:11" s="313" customFormat="1">
      <c r="A224" s="612">
        <v>44406</v>
      </c>
      <c r="B224" s="320"/>
      <c r="C224" s="297" t="s">
        <v>151</v>
      </c>
      <c r="D224" s="297" t="s">
        <v>1886</v>
      </c>
      <c r="E224" s="297" t="s">
        <v>116</v>
      </c>
      <c r="F224" s="301"/>
      <c r="G224" s="321"/>
      <c r="H224" s="303"/>
      <c r="I224" s="298">
        <v>39765000</v>
      </c>
      <c r="J224" s="297" t="s">
        <v>114</v>
      </c>
      <c r="K224" s="297"/>
    </row>
    <row r="225" spans="1:11" s="313" customFormat="1">
      <c r="A225" s="612">
        <v>44406</v>
      </c>
      <c r="B225" s="320"/>
      <c r="C225" s="297" t="s">
        <v>393</v>
      </c>
      <c r="D225" s="297" t="s">
        <v>1760</v>
      </c>
      <c r="E225" s="297" t="s">
        <v>116</v>
      </c>
      <c r="F225" s="301"/>
      <c r="G225" s="321"/>
      <c r="H225" s="303"/>
      <c r="I225" s="298">
        <v>77275000</v>
      </c>
      <c r="J225" s="297" t="s">
        <v>114</v>
      </c>
      <c r="K225" s="297"/>
    </row>
    <row r="226" spans="1:11" s="313" customFormat="1">
      <c r="A226" s="612">
        <v>44406</v>
      </c>
      <c r="B226" s="320"/>
      <c r="C226" s="297" t="s">
        <v>970</v>
      </c>
      <c r="D226" s="297" t="s">
        <v>1762</v>
      </c>
      <c r="E226" s="297" t="s">
        <v>116</v>
      </c>
      <c r="F226" s="301"/>
      <c r="G226" s="321"/>
      <c r="H226" s="303"/>
      <c r="I226" s="298">
        <v>101377000</v>
      </c>
      <c r="J226" s="297" t="s">
        <v>114</v>
      </c>
      <c r="K226" s="297"/>
    </row>
    <row r="227" spans="1:11" s="313" customFormat="1">
      <c r="A227" s="612">
        <v>44386</v>
      </c>
      <c r="B227" s="320"/>
      <c r="C227" s="297" t="s">
        <v>135</v>
      </c>
      <c r="D227" s="297" t="s">
        <v>1767</v>
      </c>
      <c r="E227" s="297" t="s">
        <v>119</v>
      </c>
      <c r="F227" s="301"/>
      <c r="G227" s="321"/>
      <c r="H227" s="303"/>
      <c r="I227" s="298">
        <v>800385018</v>
      </c>
      <c r="J227" s="297" t="s">
        <v>114</v>
      </c>
      <c r="K227" s="297"/>
    </row>
    <row r="228" spans="1:11" s="313" customFormat="1">
      <c r="A228" s="612">
        <v>44379</v>
      </c>
      <c r="B228" s="320"/>
      <c r="C228" s="297" t="s">
        <v>135</v>
      </c>
      <c r="D228" s="297" t="s">
        <v>1887</v>
      </c>
      <c r="E228" s="297" t="s">
        <v>119</v>
      </c>
      <c r="F228" s="301"/>
      <c r="G228" s="321"/>
      <c r="H228" s="303"/>
      <c r="I228" s="298">
        <v>1042249213</v>
      </c>
      <c r="J228" s="297" t="s">
        <v>114</v>
      </c>
      <c r="K228" s="297"/>
    </row>
    <row r="229" spans="1:11" s="313" customFormat="1">
      <c r="A229" s="612">
        <v>44379</v>
      </c>
      <c r="B229" s="320"/>
      <c r="C229" s="297" t="s">
        <v>135</v>
      </c>
      <c r="D229" s="297" t="s">
        <v>1888</v>
      </c>
      <c r="E229" s="297" t="s">
        <v>119</v>
      </c>
      <c r="F229" s="301"/>
      <c r="G229" s="321"/>
      <c r="H229" s="303"/>
      <c r="I229" s="298">
        <v>182679</v>
      </c>
      <c r="J229" s="297" t="s">
        <v>114</v>
      </c>
      <c r="K229" s="297"/>
    </row>
    <row r="230" spans="1:11" s="313" customFormat="1">
      <c r="A230" s="612">
        <v>44407</v>
      </c>
      <c r="B230" s="320"/>
      <c r="C230" s="297" t="s">
        <v>135</v>
      </c>
      <c r="D230" s="297" t="s">
        <v>1768</v>
      </c>
      <c r="E230" s="297" t="s">
        <v>119</v>
      </c>
      <c r="F230" s="301"/>
      <c r="G230" s="321"/>
      <c r="H230" s="303"/>
      <c r="I230" s="298">
        <v>58235062</v>
      </c>
      <c r="J230" s="297" t="s">
        <v>114</v>
      </c>
      <c r="K230" s="297"/>
    </row>
    <row r="231" spans="1:11" s="313" customFormat="1">
      <c r="A231" s="612">
        <v>44391</v>
      </c>
      <c r="B231" s="320"/>
      <c r="C231" s="297" t="s">
        <v>1001</v>
      </c>
      <c r="D231" s="297" t="s">
        <v>1002</v>
      </c>
      <c r="E231" s="297"/>
      <c r="F231" s="301"/>
      <c r="G231" s="321"/>
      <c r="H231" s="298">
        <v>2516712.8199999994</v>
      </c>
      <c r="I231" s="298">
        <f t="shared" ref="I231:I233" si="14">+ROUND(H231*$K$2,0)</f>
        <v>57610737491</v>
      </c>
      <c r="J231" s="297" t="s">
        <v>115</v>
      </c>
      <c r="K231" s="297"/>
    </row>
    <row r="232" spans="1:11" s="313" customFormat="1">
      <c r="A232" s="612">
        <v>44383</v>
      </c>
      <c r="B232" s="320"/>
      <c r="C232" s="297" t="s">
        <v>1001</v>
      </c>
      <c r="D232" s="297" t="s">
        <v>657</v>
      </c>
      <c r="E232" s="297" t="s">
        <v>160</v>
      </c>
      <c r="F232" s="301"/>
      <c r="G232" s="321"/>
      <c r="H232" s="298">
        <v>600000</v>
      </c>
      <c r="I232" s="298">
        <f t="shared" si="14"/>
        <v>13734758380</v>
      </c>
      <c r="J232" s="297" t="s">
        <v>115</v>
      </c>
      <c r="K232" s="297"/>
    </row>
    <row r="233" spans="1:11" s="313" customFormat="1">
      <c r="A233" s="612">
        <v>44383</v>
      </c>
      <c r="B233" s="320"/>
      <c r="C233" s="297" t="s">
        <v>1001</v>
      </c>
      <c r="D233" s="297" t="s">
        <v>1803</v>
      </c>
      <c r="E233" s="297" t="s">
        <v>160</v>
      </c>
      <c r="F233" s="301"/>
      <c r="G233" s="321"/>
      <c r="H233" s="298">
        <v>200000</v>
      </c>
      <c r="I233" s="298">
        <f t="shared" si="14"/>
        <v>4578252793</v>
      </c>
      <c r="J233" s="297" t="s">
        <v>115</v>
      </c>
      <c r="K233" s="297"/>
    </row>
    <row r="234" spans="1:11" s="313" customFormat="1">
      <c r="A234" s="612">
        <v>44386</v>
      </c>
      <c r="B234" s="320"/>
      <c r="C234" s="297" t="s">
        <v>267</v>
      </c>
      <c r="D234" s="297" t="s">
        <v>626</v>
      </c>
      <c r="E234" s="297"/>
      <c r="F234" s="301"/>
      <c r="G234" s="321"/>
      <c r="H234" s="303"/>
      <c r="I234" s="298">
        <v>27086000</v>
      </c>
      <c r="J234" s="297" t="s">
        <v>114</v>
      </c>
      <c r="K234" s="297"/>
    </row>
    <row r="235" spans="1:11" s="313" customFormat="1">
      <c r="A235" s="612">
        <v>44397</v>
      </c>
      <c r="B235" s="320"/>
      <c r="C235" s="297" t="s">
        <v>267</v>
      </c>
      <c r="D235" s="297" t="s">
        <v>626</v>
      </c>
      <c r="E235" s="297"/>
      <c r="F235" s="301"/>
      <c r="G235" s="321"/>
      <c r="H235" s="303"/>
      <c r="I235" s="298">
        <v>19900000</v>
      </c>
      <c r="J235" s="297" t="s">
        <v>114</v>
      </c>
      <c r="K235" s="297"/>
    </row>
    <row r="236" spans="1:11" s="313" customFormat="1">
      <c r="A236" s="612">
        <v>44378</v>
      </c>
      <c r="B236" s="320"/>
      <c r="C236" s="297" t="s">
        <v>267</v>
      </c>
      <c r="D236" s="297" t="s">
        <v>1889</v>
      </c>
      <c r="E236" s="297"/>
      <c r="F236" s="301"/>
      <c r="G236" s="321"/>
      <c r="H236" s="298">
        <v>1000000</v>
      </c>
      <c r="I236" s="298">
        <f t="shared" ref="I236:I243" si="15">+ROUND(H236*$K$2,0)</f>
        <v>22891263967</v>
      </c>
      <c r="J236" s="297" t="s">
        <v>115</v>
      </c>
      <c r="K236" s="297"/>
    </row>
    <row r="237" spans="1:11" s="313" customFormat="1">
      <c r="A237" s="612">
        <v>44378</v>
      </c>
      <c r="B237" s="320"/>
      <c r="C237" s="297" t="s">
        <v>267</v>
      </c>
      <c r="D237" s="297" t="s">
        <v>1002</v>
      </c>
      <c r="E237" s="297"/>
      <c r="F237" s="301"/>
      <c r="G237" s="321"/>
      <c r="H237" s="298">
        <v>1515249.72</v>
      </c>
      <c r="I237" s="298">
        <f t="shared" si="15"/>
        <v>34685981316</v>
      </c>
      <c r="J237" s="297" t="s">
        <v>115</v>
      </c>
      <c r="K237" s="297"/>
    </row>
    <row r="238" spans="1:11" s="313" customFormat="1">
      <c r="A238" s="612">
        <v>44399</v>
      </c>
      <c r="B238" s="320"/>
      <c r="C238" s="297" t="s">
        <v>267</v>
      </c>
      <c r="D238" s="297" t="s">
        <v>1890</v>
      </c>
      <c r="E238" s="297" t="s">
        <v>160</v>
      </c>
      <c r="F238" s="301"/>
      <c r="G238" s="321"/>
      <c r="H238" s="298">
        <v>300000</v>
      </c>
      <c r="I238" s="298">
        <f t="shared" si="15"/>
        <v>6867379190</v>
      </c>
      <c r="J238" s="297" t="s">
        <v>115</v>
      </c>
      <c r="K238" s="297"/>
    </row>
    <row r="239" spans="1:11" s="313" customFormat="1">
      <c r="A239" s="612">
        <v>44399</v>
      </c>
      <c r="B239" s="320"/>
      <c r="C239" s="297" t="s">
        <v>267</v>
      </c>
      <c r="D239" s="297" t="s">
        <v>643</v>
      </c>
      <c r="E239" s="297" t="s">
        <v>160</v>
      </c>
      <c r="F239" s="301"/>
      <c r="G239" s="321"/>
      <c r="H239" s="298">
        <v>600000</v>
      </c>
      <c r="I239" s="298">
        <f t="shared" si="15"/>
        <v>13734758380</v>
      </c>
      <c r="J239" s="297" t="s">
        <v>115</v>
      </c>
      <c r="K239" s="297"/>
    </row>
    <row r="240" spans="1:11" s="313" customFormat="1">
      <c r="A240" s="612">
        <v>44400</v>
      </c>
      <c r="B240" s="320"/>
      <c r="C240" s="297" t="s">
        <v>1812</v>
      </c>
      <c r="D240" s="297" t="s">
        <v>1891</v>
      </c>
      <c r="E240" s="297"/>
      <c r="F240" s="301"/>
      <c r="G240" s="321"/>
      <c r="H240" s="298">
        <v>1000000</v>
      </c>
      <c r="I240" s="298">
        <f t="shared" si="15"/>
        <v>22891263967</v>
      </c>
      <c r="J240" s="297" t="s">
        <v>115</v>
      </c>
      <c r="K240" s="297"/>
    </row>
    <row r="241" spans="1:11" s="313" customFormat="1">
      <c r="A241" s="612">
        <v>44400</v>
      </c>
      <c r="B241" s="320"/>
      <c r="C241" s="297" t="s">
        <v>1812</v>
      </c>
      <c r="D241" s="297" t="s">
        <v>264</v>
      </c>
      <c r="E241" s="297" t="s">
        <v>116</v>
      </c>
      <c r="F241" s="301"/>
      <c r="G241" s="321"/>
      <c r="H241" s="298">
        <v>5</v>
      </c>
      <c r="I241" s="298">
        <f t="shared" si="15"/>
        <v>114456</v>
      </c>
      <c r="J241" s="297" t="s">
        <v>115</v>
      </c>
      <c r="K241" s="297"/>
    </row>
    <row r="242" spans="1:11" s="313" customFormat="1">
      <c r="A242" s="612">
        <v>44400</v>
      </c>
      <c r="B242" s="320"/>
      <c r="C242" s="297" t="s">
        <v>594</v>
      </c>
      <c r="D242" s="297" t="s">
        <v>1892</v>
      </c>
      <c r="E242" s="297"/>
      <c r="F242" s="301"/>
      <c r="G242" s="321"/>
      <c r="H242" s="298">
        <v>1038889.59</v>
      </c>
      <c r="I242" s="298">
        <f t="shared" si="15"/>
        <v>23781495837</v>
      </c>
      <c r="J242" s="297" t="s">
        <v>115</v>
      </c>
      <c r="K242" s="297"/>
    </row>
    <row r="243" spans="1:11" s="313" customFormat="1">
      <c r="A243" s="612">
        <v>44400</v>
      </c>
      <c r="B243" s="320"/>
      <c r="C243" s="297" t="s">
        <v>594</v>
      </c>
      <c r="D243" s="297" t="s">
        <v>264</v>
      </c>
      <c r="E243" s="297" t="s">
        <v>116</v>
      </c>
      <c r="F243" s="301"/>
      <c r="G243" s="321"/>
      <c r="H243" s="298">
        <v>53.63</v>
      </c>
      <c r="I243" s="298">
        <f t="shared" si="15"/>
        <v>1227658</v>
      </c>
      <c r="J243" s="297" t="s">
        <v>115</v>
      </c>
      <c r="K243" s="297"/>
    </row>
    <row r="244" spans="1:11" s="313" customFormat="1">
      <c r="A244" s="612">
        <v>44397</v>
      </c>
      <c r="B244" s="320"/>
      <c r="C244" s="297" t="s">
        <v>196</v>
      </c>
      <c r="D244" s="297" t="s">
        <v>1094</v>
      </c>
      <c r="E244" s="297" t="s">
        <v>120</v>
      </c>
      <c r="F244" s="301"/>
      <c r="G244" s="321"/>
      <c r="H244" s="301">
        <v>1372193.48</v>
      </c>
      <c r="I244" s="298">
        <f t="shared" ref="I244:I293" si="16">+ROUND(H244*$K$2,0)</f>
        <v>31411243164</v>
      </c>
      <c r="J244" s="297" t="s">
        <v>115</v>
      </c>
      <c r="K244" s="297"/>
    </row>
    <row r="245" spans="1:11" s="313" customFormat="1">
      <c r="A245" s="612">
        <v>44379</v>
      </c>
      <c r="B245" s="320"/>
      <c r="C245" s="297" t="s">
        <v>195</v>
      </c>
      <c r="D245" s="297" t="s">
        <v>1752</v>
      </c>
      <c r="E245" s="297" t="s">
        <v>89</v>
      </c>
      <c r="F245" s="301"/>
      <c r="G245" s="321"/>
      <c r="H245" s="301">
        <v>2515249.7200000002</v>
      </c>
      <c r="I245" s="298">
        <f t="shared" si="16"/>
        <v>57577245283</v>
      </c>
      <c r="J245" s="297" t="s">
        <v>115</v>
      </c>
      <c r="K245" s="297"/>
    </row>
    <row r="246" spans="1:11" s="313" customFormat="1">
      <c r="A246" s="612">
        <v>44392</v>
      </c>
      <c r="B246" s="320"/>
      <c r="C246" s="297" t="s">
        <v>195</v>
      </c>
      <c r="D246" s="297" t="s">
        <v>1752</v>
      </c>
      <c r="E246" s="297" t="s">
        <v>89</v>
      </c>
      <c r="F246" s="301"/>
      <c r="G246" s="321"/>
      <c r="H246" s="301">
        <v>2516712.8199999998</v>
      </c>
      <c r="I246" s="298">
        <f t="shared" si="16"/>
        <v>57610737491</v>
      </c>
      <c r="J246" s="297" t="s">
        <v>115</v>
      </c>
      <c r="K246" s="297"/>
    </row>
    <row r="247" spans="1:11" s="313" customFormat="1">
      <c r="A247" s="612">
        <v>44403</v>
      </c>
      <c r="B247" s="320"/>
      <c r="C247" s="297" t="s">
        <v>195</v>
      </c>
      <c r="D247" s="297" t="s">
        <v>1893</v>
      </c>
      <c r="E247" s="297" t="s">
        <v>89</v>
      </c>
      <c r="F247" s="301"/>
      <c r="G247" s="321"/>
      <c r="H247" s="301">
        <v>2038889.59</v>
      </c>
      <c r="I247" s="298">
        <f t="shared" si="16"/>
        <v>46672759804</v>
      </c>
      <c r="J247" s="297" t="s">
        <v>115</v>
      </c>
      <c r="K247" s="297"/>
    </row>
    <row r="248" spans="1:11" s="313" customFormat="1">
      <c r="A248" s="612">
        <v>44397</v>
      </c>
      <c r="B248" s="320"/>
      <c r="C248" s="297" t="s">
        <v>136</v>
      </c>
      <c r="D248" s="457" t="s">
        <v>1704</v>
      </c>
      <c r="E248" s="297" t="s">
        <v>118</v>
      </c>
      <c r="F248" s="301"/>
      <c r="G248" s="321"/>
      <c r="H248" s="301">
        <v>228420</v>
      </c>
      <c r="I248" s="298">
        <f t="shared" si="16"/>
        <v>5228822515</v>
      </c>
      <c r="J248" s="297" t="s">
        <v>115</v>
      </c>
      <c r="K248" s="297"/>
    </row>
    <row r="249" spans="1:11" s="313" customFormat="1">
      <c r="A249" s="612">
        <v>44397</v>
      </c>
      <c r="B249" s="320"/>
      <c r="C249" s="297" t="s">
        <v>547</v>
      </c>
      <c r="D249" s="457" t="s">
        <v>1704</v>
      </c>
      <c r="E249" s="297" t="s">
        <v>118</v>
      </c>
      <c r="F249" s="301"/>
      <c r="G249" s="321"/>
      <c r="H249" s="301">
        <v>2164541.52</v>
      </c>
      <c r="I249" s="298">
        <f t="shared" si="16"/>
        <v>49549091301</v>
      </c>
      <c r="J249" s="297" t="s">
        <v>115</v>
      </c>
      <c r="K249" s="297"/>
    </row>
    <row r="250" spans="1:11" s="313" customFormat="1">
      <c r="A250" s="612">
        <v>44406</v>
      </c>
      <c r="B250" s="320"/>
      <c r="C250" s="297" t="s">
        <v>357</v>
      </c>
      <c r="D250" s="457" t="s">
        <v>1704</v>
      </c>
      <c r="E250" s="297" t="s">
        <v>118</v>
      </c>
      <c r="F250" s="301"/>
      <c r="G250" s="321"/>
      <c r="H250" s="301">
        <v>35147</v>
      </c>
      <c r="I250" s="298">
        <f t="shared" si="16"/>
        <v>804559255</v>
      </c>
      <c r="J250" s="297" t="s">
        <v>115</v>
      </c>
      <c r="K250" s="297"/>
    </row>
    <row r="251" spans="1:11" s="313" customFormat="1">
      <c r="A251" s="612">
        <v>44406</v>
      </c>
      <c r="B251" s="320"/>
      <c r="C251" s="297" t="s">
        <v>648</v>
      </c>
      <c r="D251" s="457" t="s">
        <v>1704</v>
      </c>
      <c r="E251" s="297" t="s">
        <v>118</v>
      </c>
      <c r="F251" s="301"/>
      <c r="G251" s="321"/>
      <c r="H251" s="301">
        <v>195978</v>
      </c>
      <c r="I251" s="298">
        <f t="shared" si="16"/>
        <v>4486184130</v>
      </c>
      <c r="J251" s="297" t="s">
        <v>115</v>
      </c>
      <c r="K251" s="297"/>
    </row>
    <row r="252" spans="1:11" s="313" customFormat="1">
      <c r="A252" s="612">
        <v>44406</v>
      </c>
      <c r="B252" s="320"/>
      <c r="C252" s="297" t="s">
        <v>911</v>
      </c>
      <c r="D252" s="457" t="s">
        <v>1704</v>
      </c>
      <c r="E252" s="297" t="s">
        <v>118</v>
      </c>
      <c r="F252" s="301"/>
      <c r="G252" s="321"/>
      <c r="H252" s="301">
        <v>68024.5</v>
      </c>
      <c r="I252" s="298">
        <f t="shared" si="16"/>
        <v>1557166786</v>
      </c>
      <c r="J252" s="297" t="s">
        <v>115</v>
      </c>
      <c r="K252" s="297"/>
    </row>
    <row r="253" spans="1:11" s="313" customFormat="1">
      <c r="A253" s="612">
        <v>44406</v>
      </c>
      <c r="B253" s="320"/>
      <c r="C253" s="297" t="s">
        <v>139</v>
      </c>
      <c r="D253" s="457" t="s">
        <v>1704</v>
      </c>
      <c r="E253" s="297" t="s">
        <v>118</v>
      </c>
      <c r="F253" s="301"/>
      <c r="G253" s="321"/>
      <c r="H253" s="301">
        <v>5010</v>
      </c>
      <c r="I253" s="298">
        <f t="shared" si="16"/>
        <v>114685232</v>
      </c>
      <c r="J253" s="297" t="s">
        <v>115</v>
      </c>
      <c r="K253" s="297"/>
    </row>
    <row r="254" spans="1:11" s="313" customFormat="1">
      <c r="A254" s="612">
        <v>44406</v>
      </c>
      <c r="B254" s="320"/>
      <c r="C254" s="297" t="s">
        <v>268</v>
      </c>
      <c r="D254" s="457" t="s">
        <v>1704</v>
      </c>
      <c r="E254" s="297" t="s">
        <v>118</v>
      </c>
      <c r="F254" s="301"/>
      <c r="G254" s="321"/>
      <c r="H254" s="301">
        <v>6300</v>
      </c>
      <c r="I254" s="298">
        <f t="shared" si="16"/>
        <v>144214963</v>
      </c>
      <c r="J254" s="297" t="s">
        <v>115</v>
      </c>
      <c r="K254" s="297"/>
    </row>
    <row r="255" spans="1:11" s="313" customFormat="1">
      <c r="A255" s="612">
        <v>44406</v>
      </c>
      <c r="B255" s="320"/>
      <c r="C255" s="297" t="s">
        <v>143</v>
      </c>
      <c r="D255" s="457" t="s">
        <v>1704</v>
      </c>
      <c r="E255" s="297" t="s">
        <v>118</v>
      </c>
      <c r="F255" s="301"/>
      <c r="G255" s="321"/>
      <c r="H255" s="301">
        <v>46707.97</v>
      </c>
      <c r="I255" s="298">
        <f t="shared" si="16"/>
        <v>1069204471</v>
      </c>
      <c r="J255" s="297" t="s">
        <v>115</v>
      </c>
      <c r="K255" s="297"/>
    </row>
    <row r="256" spans="1:11" s="313" customFormat="1">
      <c r="A256" s="612">
        <v>44406</v>
      </c>
      <c r="B256" s="320"/>
      <c r="C256" s="297" t="s">
        <v>448</v>
      </c>
      <c r="D256" s="457" t="s">
        <v>1704</v>
      </c>
      <c r="E256" s="297" t="s">
        <v>118</v>
      </c>
      <c r="F256" s="301"/>
      <c r="G256" s="321"/>
      <c r="H256" s="301">
        <v>34843.75</v>
      </c>
      <c r="I256" s="298">
        <f t="shared" si="16"/>
        <v>797617479</v>
      </c>
      <c r="J256" s="297" t="s">
        <v>115</v>
      </c>
      <c r="K256" s="297"/>
    </row>
    <row r="257" spans="1:11" s="313" customFormat="1">
      <c r="A257" s="612">
        <v>44406</v>
      </c>
      <c r="B257" s="320"/>
      <c r="C257" s="297" t="s">
        <v>141</v>
      </c>
      <c r="D257" s="457" t="s">
        <v>1704</v>
      </c>
      <c r="E257" s="297" t="s">
        <v>118</v>
      </c>
      <c r="F257" s="301"/>
      <c r="G257" s="321"/>
      <c r="H257" s="301">
        <v>342325.6</v>
      </c>
      <c r="I257" s="298">
        <f t="shared" si="16"/>
        <v>7836265672</v>
      </c>
      <c r="J257" s="297" t="s">
        <v>115</v>
      </c>
      <c r="K257" s="297"/>
    </row>
    <row r="258" spans="1:11" s="313" customFormat="1">
      <c r="A258" s="612">
        <v>44406</v>
      </c>
      <c r="B258" s="320"/>
      <c r="C258" s="297" t="s">
        <v>269</v>
      </c>
      <c r="D258" s="457" t="s">
        <v>1704</v>
      </c>
      <c r="E258" s="297" t="s">
        <v>118</v>
      </c>
      <c r="F258" s="301"/>
      <c r="G258" s="321"/>
      <c r="H258" s="301">
        <v>16240</v>
      </c>
      <c r="I258" s="298">
        <f t="shared" si="16"/>
        <v>371754127</v>
      </c>
      <c r="J258" s="297" t="s">
        <v>115</v>
      </c>
      <c r="K258" s="297"/>
    </row>
    <row r="259" spans="1:11" s="313" customFormat="1">
      <c r="A259" s="612">
        <v>44406</v>
      </c>
      <c r="B259" s="320"/>
      <c r="C259" s="297" t="s">
        <v>217</v>
      </c>
      <c r="D259" s="457" t="s">
        <v>1704</v>
      </c>
      <c r="E259" s="297" t="s">
        <v>118</v>
      </c>
      <c r="F259" s="301"/>
      <c r="G259" s="321"/>
      <c r="H259" s="301">
        <v>11640</v>
      </c>
      <c r="I259" s="298">
        <f t="shared" si="16"/>
        <v>266454313</v>
      </c>
      <c r="J259" s="297" t="s">
        <v>115</v>
      </c>
      <c r="K259" s="297"/>
    </row>
    <row r="260" spans="1:11" s="313" customFormat="1">
      <c r="A260" s="612">
        <v>44406</v>
      </c>
      <c r="B260" s="320"/>
      <c r="C260" s="297" t="s">
        <v>529</v>
      </c>
      <c r="D260" s="457" t="s">
        <v>1704</v>
      </c>
      <c r="E260" s="297" t="s">
        <v>118</v>
      </c>
      <c r="F260" s="301"/>
      <c r="G260" s="321"/>
      <c r="H260" s="301">
        <v>105441</v>
      </c>
      <c r="I260" s="298">
        <f t="shared" si="16"/>
        <v>2413677764</v>
      </c>
      <c r="J260" s="297" t="s">
        <v>115</v>
      </c>
      <c r="K260" s="297"/>
    </row>
    <row r="261" spans="1:11" s="313" customFormat="1">
      <c r="A261" s="612">
        <v>44406</v>
      </c>
      <c r="B261" s="320"/>
      <c r="C261" s="297" t="s">
        <v>140</v>
      </c>
      <c r="D261" s="457" t="s">
        <v>1704</v>
      </c>
      <c r="E261" s="297" t="s">
        <v>118</v>
      </c>
      <c r="F261" s="301"/>
      <c r="G261" s="321"/>
      <c r="H261" s="301">
        <v>5756</v>
      </c>
      <c r="I261" s="298">
        <f t="shared" si="16"/>
        <v>131762115</v>
      </c>
      <c r="J261" s="297" t="s">
        <v>115</v>
      </c>
      <c r="K261" s="297"/>
    </row>
    <row r="262" spans="1:11" s="313" customFormat="1">
      <c r="A262" s="612">
        <v>44406</v>
      </c>
      <c r="B262" s="320"/>
      <c r="C262" s="297" t="s">
        <v>138</v>
      </c>
      <c r="D262" s="457" t="s">
        <v>1704</v>
      </c>
      <c r="E262" s="297" t="s">
        <v>118</v>
      </c>
      <c r="F262" s="301"/>
      <c r="G262" s="321"/>
      <c r="H262" s="301">
        <v>603599.28</v>
      </c>
      <c r="I262" s="298">
        <f t="shared" si="16"/>
        <v>13817150449</v>
      </c>
      <c r="J262" s="297" t="s">
        <v>115</v>
      </c>
      <c r="K262" s="297"/>
    </row>
    <row r="263" spans="1:11" s="313" customFormat="1">
      <c r="A263" s="612">
        <v>44406</v>
      </c>
      <c r="B263" s="320"/>
      <c r="C263" s="297" t="s">
        <v>447</v>
      </c>
      <c r="D263" s="457" t="s">
        <v>1704</v>
      </c>
      <c r="E263" s="297" t="s">
        <v>118</v>
      </c>
      <c r="F263" s="301"/>
      <c r="G263" s="321"/>
      <c r="H263" s="301">
        <v>86682.880000000005</v>
      </c>
      <c r="I263" s="298">
        <f t="shared" si="16"/>
        <v>1984280687</v>
      </c>
      <c r="J263" s="297" t="s">
        <v>115</v>
      </c>
      <c r="K263" s="297"/>
    </row>
    <row r="264" spans="1:11" s="313" customFormat="1">
      <c r="A264" s="612">
        <v>44406</v>
      </c>
      <c r="B264" s="320"/>
      <c r="C264" s="297" t="s">
        <v>505</v>
      </c>
      <c r="D264" s="457" t="s">
        <v>1704</v>
      </c>
      <c r="E264" s="297" t="s">
        <v>118</v>
      </c>
      <c r="F264" s="301"/>
      <c r="G264" s="321"/>
      <c r="H264" s="301">
        <v>78016.84</v>
      </c>
      <c r="I264" s="298">
        <f t="shared" si="16"/>
        <v>1785904078</v>
      </c>
      <c r="J264" s="297" t="s">
        <v>115</v>
      </c>
      <c r="K264" s="297"/>
    </row>
    <row r="265" spans="1:11" s="313" customFormat="1">
      <c r="A265" s="612">
        <v>44406</v>
      </c>
      <c r="B265" s="320"/>
      <c r="C265" s="297" t="s">
        <v>596</v>
      </c>
      <c r="D265" s="457" t="s">
        <v>1704</v>
      </c>
      <c r="E265" s="297" t="s">
        <v>118</v>
      </c>
      <c r="F265" s="301"/>
      <c r="G265" s="321"/>
      <c r="H265" s="301">
        <v>337411.39</v>
      </c>
      <c r="I265" s="298">
        <f t="shared" si="16"/>
        <v>7723773194</v>
      </c>
      <c r="J265" s="297" t="s">
        <v>115</v>
      </c>
      <c r="K265" s="297"/>
    </row>
    <row r="266" spans="1:11" s="313" customFormat="1">
      <c r="A266" s="612">
        <v>44406</v>
      </c>
      <c r="B266" s="320"/>
      <c r="C266" s="297" t="s">
        <v>137</v>
      </c>
      <c r="D266" s="457" t="s">
        <v>1770</v>
      </c>
      <c r="E266" s="297" t="s">
        <v>118</v>
      </c>
      <c r="F266" s="301"/>
      <c r="G266" s="321"/>
      <c r="H266" s="301">
        <v>32671.8</v>
      </c>
      <c r="I266" s="298">
        <f t="shared" si="16"/>
        <v>747898798</v>
      </c>
      <c r="J266" s="297" t="s">
        <v>115</v>
      </c>
      <c r="K266" s="297"/>
    </row>
    <row r="267" spans="1:11" s="313" customFormat="1">
      <c r="A267" s="612">
        <v>44406</v>
      </c>
      <c r="B267" s="320"/>
      <c r="C267" s="297" t="s">
        <v>615</v>
      </c>
      <c r="D267" s="457" t="s">
        <v>1771</v>
      </c>
      <c r="E267" s="297" t="s">
        <v>118</v>
      </c>
      <c r="F267" s="301"/>
      <c r="G267" s="321"/>
      <c r="H267" s="301">
        <v>34067.54</v>
      </c>
      <c r="I267" s="298">
        <f t="shared" si="16"/>
        <v>779849051</v>
      </c>
      <c r="J267" s="297" t="s">
        <v>115</v>
      </c>
      <c r="K267" s="297"/>
    </row>
    <row r="268" spans="1:11" s="313" customFormat="1">
      <c r="A268" s="612">
        <v>44406</v>
      </c>
      <c r="B268" s="320"/>
      <c r="C268" s="297" t="s">
        <v>534</v>
      </c>
      <c r="D268" s="457" t="s">
        <v>1771</v>
      </c>
      <c r="E268" s="297" t="s">
        <v>118</v>
      </c>
      <c r="F268" s="301"/>
      <c r="G268" s="321"/>
      <c r="H268" s="301">
        <v>107310.57</v>
      </c>
      <c r="I268" s="298">
        <f t="shared" si="16"/>
        <v>2456474584</v>
      </c>
      <c r="J268" s="297" t="s">
        <v>115</v>
      </c>
      <c r="K268" s="297"/>
    </row>
    <row r="269" spans="1:11" s="313" customFormat="1">
      <c r="A269" s="612">
        <v>44406</v>
      </c>
      <c r="B269" s="320"/>
      <c r="C269" s="297" t="s">
        <v>1378</v>
      </c>
      <c r="D269" s="457" t="s">
        <v>1708</v>
      </c>
      <c r="E269" s="297" t="s">
        <v>118</v>
      </c>
      <c r="F269" s="301"/>
      <c r="G269" s="321"/>
      <c r="H269" s="301">
        <v>9974.3799999999992</v>
      </c>
      <c r="I269" s="298">
        <f t="shared" si="16"/>
        <v>228326165</v>
      </c>
      <c r="J269" s="297" t="s">
        <v>115</v>
      </c>
      <c r="K269" s="297"/>
    </row>
    <row r="270" spans="1:11" s="313" customFormat="1">
      <c r="A270" s="612">
        <v>44406</v>
      </c>
      <c r="B270" s="320"/>
      <c r="C270" s="297" t="s">
        <v>500</v>
      </c>
      <c r="D270" s="457" t="s">
        <v>1708</v>
      </c>
      <c r="E270" s="297" t="s">
        <v>118</v>
      </c>
      <c r="F270" s="301"/>
      <c r="G270" s="321"/>
      <c r="H270" s="301">
        <v>16830</v>
      </c>
      <c r="I270" s="298">
        <f t="shared" si="16"/>
        <v>385259973</v>
      </c>
      <c r="J270" s="297" t="s">
        <v>115</v>
      </c>
      <c r="K270" s="297"/>
    </row>
    <row r="271" spans="1:11" s="313" customFormat="1">
      <c r="A271" s="612">
        <v>44406</v>
      </c>
      <c r="B271" s="320"/>
      <c r="C271" s="297" t="s">
        <v>211</v>
      </c>
      <c r="D271" s="457" t="s">
        <v>1708</v>
      </c>
      <c r="E271" s="297" t="s">
        <v>118</v>
      </c>
      <c r="F271" s="301"/>
      <c r="G271" s="321"/>
      <c r="H271" s="301">
        <v>4000</v>
      </c>
      <c r="I271" s="298">
        <f t="shared" si="16"/>
        <v>91565056</v>
      </c>
      <c r="J271" s="297" t="s">
        <v>115</v>
      </c>
      <c r="K271" s="297"/>
    </row>
    <row r="272" spans="1:11" s="313" customFormat="1">
      <c r="A272" s="612">
        <v>44406</v>
      </c>
      <c r="B272" s="320"/>
      <c r="C272" s="297" t="s">
        <v>271</v>
      </c>
      <c r="D272" s="457" t="s">
        <v>1708</v>
      </c>
      <c r="E272" s="297" t="s">
        <v>118</v>
      </c>
      <c r="F272" s="301"/>
      <c r="G272" s="321"/>
      <c r="H272" s="301">
        <v>10660</v>
      </c>
      <c r="I272" s="298">
        <f t="shared" si="16"/>
        <v>244020874</v>
      </c>
      <c r="J272" s="297" t="s">
        <v>115</v>
      </c>
      <c r="K272" s="297"/>
    </row>
    <row r="273" spans="1:11" s="313" customFormat="1">
      <c r="A273" s="612">
        <v>44406</v>
      </c>
      <c r="B273" s="320"/>
      <c r="C273" s="297" t="s">
        <v>317</v>
      </c>
      <c r="D273" s="457" t="s">
        <v>1708</v>
      </c>
      <c r="E273" s="297" t="s">
        <v>118</v>
      </c>
      <c r="F273" s="301"/>
      <c r="G273" s="321"/>
      <c r="H273" s="301">
        <v>16890</v>
      </c>
      <c r="I273" s="298">
        <f t="shared" si="16"/>
        <v>386633448</v>
      </c>
      <c r="J273" s="297" t="s">
        <v>115</v>
      </c>
      <c r="K273" s="297"/>
    </row>
    <row r="274" spans="1:11" s="313" customFormat="1">
      <c r="A274" s="612">
        <v>44406</v>
      </c>
      <c r="B274" s="320"/>
      <c r="C274" s="297" t="s">
        <v>446</v>
      </c>
      <c r="D274" s="457" t="s">
        <v>1708</v>
      </c>
      <c r="E274" s="297" t="s">
        <v>118</v>
      </c>
      <c r="F274" s="301"/>
      <c r="G274" s="321"/>
      <c r="H274" s="301">
        <v>2440</v>
      </c>
      <c r="I274" s="298">
        <f t="shared" si="16"/>
        <v>55854684</v>
      </c>
      <c r="J274" s="297" t="s">
        <v>115</v>
      </c>
      <c r="K274" s="297"/>
    </row>
    <row r="275" spans="1:11" s="313" customFormat="1">
      <c r="A275" s="612">
        <v>44406</v>
      </c>
      <c r="B275" s="320"/>
      <c r="C275" s="297" t="s">
        <v>675</v>
      </c>
      <c r="D275" s="457" t="s">
        <v>1708</v>
      </c>
      <c r="E275" s="297" t="s">
        <v>118</v>
      </c>
      <c r="F275" s="301"/>
      <c r="G275" s="321"/>
      <c r="H275" s="301">
        <v>11700</v>
      </c>
      <c r="I275" s="298">
        <f t="shared" si="16"/>
        <v>267827788</v>
      </c>
      <c r="J275" s="297" t="s">
        <v>115</v>
      </c>
      <c r="K275" s="297"/>
    </row>
    <row r="276" spans="1:11" s="313" customFormat="1">
      <c r="A276" s="612">
        <v>44406</v>
      </c>
      <c r="B276" s="320"/>
      <c r="C276" s="297" t="s">
        <v>556</v>
      </c>
      <c r="D276" s="457" t="s">
        <v>1708</v>
      </c>
      <c r="E276" s="297" t="s">
        <v>118</v>
      </c>
      <c r="F276" s="301"/>
      <c r="G276" s="321"/>
      <c r="H276" s="301">
        <v>7840</v>
      </c>
      <c r="I276" s="298">
        <f t="shared" si="16"/>
        <v>179467509</v>
      </c>
      <c r="J276" s="297" t="s">
        <v>115</v>
      </c>
      <c r="K276" s="297"/>
    </row>
    <row r="277" spans="1:11" s="313" customFormat="1">
      <c r="A277" s="612">
        <v>44406</v>
      </c>
      <c r="B277" s="320"/>
      <c r="C277" s="297" t="s">
        <v>157</v>
      </c>
      <c r="D277" s="457" t="s">
        <v>1772</v>
      </c>
      <c r="E277" s="297" t="s">
        <v>118</v>
      </c>
      <c r="F277" s="301"/>
      <c r="G277" s="321"/>
      <c r="H277" s="301">
        <v>5152.2700000000004</v>
      </c>
      <c r="I277" s="298">
        <f t="shared" si="16"/>
        <v>117941973</v>
      </c>
      <c r="J277" s="297" t="s">
        <v>115</v>
      </c>
      <c r="K277" s="297"/>
    </row>
    <row r="278" spans="1:11" s="313" customFormat="1">
      <c r="A278" s="612">
        <v>44406</v>
      </c>
      <c r="B278" s="320"/>
      <c r="C278" s="297" t="s">
        <v>281</v>
      </c>
      <c r="D278" s="457" t="s">
        <v>1772</v>
      </c>
      <c r="E278" s="297" t="s">
        <v>118</v>
      </c>
      <c r="F278" s="301"/>
      <c r="G278" s="321"/>
      <c r="H278" s="303">
        <v>7300</v>
      </c>
      <c r="I278" s="298">
        <f t="shared" si="16"/>
        <v>167106227</v>
      </c>
      <c r="J278" s="297" t="s">
        <v>115</v>
      </c>
      <c r="K278" s="297"/>
    </row>
    <row r="279" spans="1:11" s="313" customFormat="1">
      <c r="A279" s="612">
        <v>44406</v>
      </c>
      <c r="B279" s="320"/>
      <c r="C279" s="297" t="s">
        <v>158</v>
      </c>
      <c r="D279" s="457" t="s">
        <v>1772</v>
      </c>
      <c r="E279" s="297" t="s">
        <v>118</v>
      </c>
      <c r="F279" s="301"/>
      <c r="G279" s="321"/>
      <c r="H279" s="321">
        <v>222156.55</v>
      </c>
      <c r="I279" s="298">
        <f t="shared" si="16"/>
        <v>5085444228</v>
      </c>
      <c r="J279" s="297" t="s">
        <v>115</v>
      </c>
      <c r="K279" s="297"/>
    </row>
    <row r="280" spans="1:11" s="313" customFormat="1">
      <c r="A280" s="612">
        <v>44406</v>
      </c>
      <c r="B280" s="320"/>
      <c r="C280" s="297" t="s">
        <v>283</v>
      </c>
      <c r="D280" s="457" t="s">
        <v>1772</v>
      </c>
      <c r="E280" s="297" t="s">
        <v>118</v>
      </c>
      <c r="F280" s="301"/>
      <c r="G280" s="321"/>
      <c r="H280" s="321">
        <v>21726</v>
      </c>
      <c r="I280" s="298">
        <f t="shared" si="16"/>
        <v>497335601</v>
      </c>
      <c r="J280" s="297" t="s">
        <v>115</v>
      </c>
      <c r="K280" s="297"/>
    </row>
    <row r="281" spans="1:11" s="313" customFormat="1">
      <c r="A281" s="612">
        <v>44406</v>
      </c>
      <c r="B281" s="320"/>
      <c r="C281" s="297" t="s">
        <v>597</v>
      </c>
      <c r="D281" s="457" t="s">
        <v>1772</v>
      </c>
      <c r="E281" s="297" t="s">
        <v>118</v>
      </c>
      <c r="F281" s="301"/>
      <c r="G281" s="321"/>
      <c r="H281" s="321">
        <v>4884</v>
      </c>
      <c r="I281" s="298">
        <f t="shared" si="16"/>
        <v>111800933</v>
      </c>
      <c r="J281" s="297" t="s">
        <v>115</v>
      </c>
      <c r="K281" s="297"/>
    </row>
    <row r="282" spans="1:11" s="313" customFormat="1">
      <c r="A282" s="612">
        <v>44406</v>
      </c>
      <c r="B282" s="320"/>
      <c r="C282" s="297" t="s">
        <v>1379</v>
      </c>
      <c r="D282" s="457" t="s">
        <v>1895</v>
      </c>
      <c r="E282" s="297" t="s">
        <v>118</v>
      </c>
      <c r="F282" s="301"/>
      <c r="G282" s="321"/>
      <c r="H282" s="321">
        <v>2708</v>
      </c>
      <c r="I282" s="298">
        <f t="shared" si="16"/>
        <v>61989543</v>
      </c>
      <c r="J282" s="297" t="s">
        <v>115</v>
      </c>
      <c r="K282" s="297"/>
    </row>
    <row r="283" spans="1:11" s="313" customFormat="1">
      <c r="A283" s="612">
        <v>44406</v>
      </c>
      <c r="B283" s="320"/>
      <c r="C283" s="297" t="s">
        <v>650</v>
      </c>
      <c r="D283" s="457" t="s">
        <v>1772</v>
      </c>
      <c r="E283" s="297" t="s">
        <v>118</v>
      </c>
      <c r="F283" s="301"/>
      <c r="G283" s="321"/>
      <c r="H283" s="321">
        <v>2875</v>
      </c>
      <c r="I283" s="298">
        <f t="shared" si="16"/>
        <v>65812384</v>
      </c>
      <c r="J283" s="297" t="s">
        <v>115</v>
      </c>
      <c r="K283" s="297"/>
    </row>
    <row r="284" spans="1:11" s="313" customFormat="1">
      <c r="A284" s="612">
        <v>44406</v>
      </c>
      <c r="B284" s="320"/>
      <c r="C284" s="297" t="s">
        <v>533</v>
      </c>
      <c r="D284" s="457" t="s">
        <v>1772</v>
      </c>
      <c r="E284" s="297" t="s">
        <v>118</v>
      </c>
      <c r="F284" s="301"/>
      <c r="G284" s="321"/>
      <c r="H284" s="321">
        <v>25250</v>
      </c>
      <c r="I284" s="298">
        <f t="shared" si="16"/>
        <v>578004415</v>
      </c>
      <c r="J284" s="297" t="s">
        <v>115</v>
      </c>
      <c r="K284" s="297"/>
    </row>
    <row r="285" spans="1:11" s="313" customFormat="1">
      <c r="A285" s="612">
        <v>44406</v>
      </c>
      <c r="B285" s="320"/>
      <c r="C285" s="297" t="s">
        <v>360</v>
      </c>
      <c r="D285" s="457" t="s">
        <v>1772</v>
      </c>
      <c r="E285" s="297" t="s">
        <v>118</v>
      </c>
      <c r="F285" s="301"/>
      <c r="G285" s="321"/>
      <c r="H285" s="321">
        <v>51722.1</v>
      </c>
      <c r="I285" s="298">
        <f t="shared" si="16"/>
        <v>1183984244</v>
      </c>
      <c r="J285" s="297" t="s">
        <v>115</v>
      </c>
      <c r="K285" s="297"/>
    </row>
    <row r="286" spans="1:11" s="313" customFormat="1">
      <c r="A286" s="612">
        <v>44406</v>
      </c>
      <c r="B286" s="320"/>
      <c r="C286" s="297" t="s">
        <v>532</v>
      </c>
      <c r="D286" s="457" t="s">
        <v>1772</v>
      </c>
      <c r="E286" s="297" t="s">
        <v>118</v>
      </c>
      <c r="F286" s="301"/>
      <c r="G286" s="321"/>
      <c r="H286" s="321">
        <v>12540</v>
      </c>
      <c r="I286" s="298">
        <f t="shared" si="16"/>
        <v>287056450</v>
      </c>
      <c r="J286" s="297" t="s">
        <v>115</v>
      </c>
      <c r="K286" s="297"/>
    </row>
    <row r="287" spans="1:11" s="313" customFormat="1">
      <c r="A287" s="612">
        <v>44406</v>
      </c>
      <c r="B287" s="320"/>
      <c r="C287" s="297" t="s">
        <v>395</v>
      </c>
      <c r="D287" s="457" t="s">
        <v>1772</v>
      </c>
      <c r="E287" s="297" t="s">
        <v>118</v>
      </c>
      <c r="F287" s="301"/>
      <c r="G287" s="321"/>
      <c r="H287" s="321">
        <v>991</v>
      </c>
      <c r="I287" s="298">
        <f t="shared" si="16"/>
        <v>22685243</v>
      </c>
      <c r="J287" s="297" t="s">
        <v>115</v>
      </c>
      <c r="K287" s="297"/>
    </row>
    <row r="288" spans="1:11" s="313" customFormat="1">
      <c r="A288" s="612">
        <v>44406</v>
      </c>
      <c r="B288" s="320"/>
      <c r="C288" s="297" t="s">
        <v>640</v>
      </c>
      <c r="D288" s="457" t="s">
        <v>1772</v>
      </c>
      <c r="E288" s="297" t="s">
        <v>118</v>
      </c>
      <c r="F288" s="301"/>
      <c r="G288" s="321"/>
      <c r="H288" s="321">
        <v>6840</v>
      </c>
      <c r="I288" s="298">
        <f t="shared" si="16"/>
        <v>156576246</v>
      </c>
      <c r="J288" s="297" t="s">
        <v>115</v>
      </c>
      <c r="K288" s="297"/>
    </row>
    <row r="289" spans="1:11" s="313" customFormat="1">
      <c r="A289" s="612">
        <v>44406</v>
      </c>
      <c r="B289" s="320"/>
      <c r="C289" s="297" t="s">
        <v>396</v>
      </c>
      <c r="D289" s="457" t="s">
        <v>1772</v>
      </c>
      <c r="E289" s="297" t="s">
        <v>118</v>
      </c>
      <c r="F289" s="301"/>
      <c r="G289" s="321"/>
      <c r="H289" s="321">
        <v>11475.64</v>
      </c>
      <c r="I289" s="298">
        <f t="shared" si="16"/>
        <v>262691904</v>
      </c>
      <c r="J289" s="297" t="s">
        <v>115</v>
      </c>
      <c r="K289" s="297"/>
    </row>
    <row r="290" spans="1:11" s="313" customFormat="1">
      <c r="A290" s="612">
        <v>44406</v>
      </c>
      <c r="B290" s="320"/>
      <c r="C290" s="297" t="s">
        <v>636</v>
      </c>
      <c r="D290" s="457" t="s">
        <v>1772</v>
      </c>
      <c r="E290" s="297" t="s">
        <v>118</v>
      </c>
      <c r="F290" s="301"/>
      <c r="G290" s="321"/>
      <c r="H290" s="321">
        <v>1800</v>
      </c>
      <c r="I290" s="298">
        <f t="shared" si="16"/>
        <v>41204275</v>
      </c>
      <c r="J290" s="297" t="s">
        <v>115</v>
      </c>
      <c r="K290" s="297"/>
    </row>
    <row r="291" spans="1:11" s="313" customFormat="1">
      <c r="A291" s="612">
        <v>44406</v>
      </c>
      <c r="B291" s="320"/>
      <c r="C291" s="297" t="s">
        <v>1894</v>
      </c>
      <c r="D291" s="457" t="s">
        <v>1896</v>
      </c>
      <c r="E291" s="297" t="s">
        <v>118</v>
      </c>
      <c r="F291" s="301"/>
      <c r="G291" s="321"/>
      <c r="H291" s="321">
        <v>507.68</v>
      </c>
      <c r="I291" s="298">
        <f t="shared" si="16"/>
        <v>11621437</v>
      </c>
      <c r="J291" s="297" t="s">
        <v>115</v>
      </c>
      <c r="K291" s="297"/>
    </row>
    <row r="292" spans="1:11" s="313" customFormat="1">
      <c r="A292" s="612">
        <v>44406</v>
      </c>
      <c r="B292" s="320"/>
      <c r="C292" s="297" t="s">
        <v>220</v>
      </c>
      <c r="D292" s="457" t="s">
        <v>1897</v>
      </c>
      <c r="E292" s="297" t="s">
        <v>118</v>
      </c>
      <c r="F292" s="301"/>
      <c r="G292" s="321"/>
      <c r="H292" s="321">
        <v>10069.219999999999</v>
      </c>
      <c r="I292" s="298">
        <f t="shared" si="16"/>
        <v>230497173</v>
      </c>
      <c r="J292" s="297" t="s">
        <v>115</v>
      </c>
      <c r="K292" s="297"/>
    </row>
    <row r="293" spans="1:11" s="313" customFormat="1">
      <c r="A293" s="612">
        <v>44386</v>
      </c>
      <c r="B293" s="320"/>
      <c r="C293" s="297" t="s">
        <v>505</v>
      </c>
      <c r="D293" s="457" t="s">
        <v>1898</v>
      </c>
      <c r="E293" s="297" t="s">
        <v>118</v>
      </c>
      <c r="F293" s="301"/>
      <c r="G293" s="321"/>
      <c r="H293" s="321">
        <v>47427.5</v>
      </c>
      <c r="I293" s="298">
        <f t="shared" si="16"/>
        <v>1085675422</v>
      </c>
      <c r="J293" s="297" t="s">
        <v>115</v>
      </c>
      <c r="K293" s="297"/>
    </row>
    <row r="294" spans="1:11" s="313" customFormat="1">
      <c r="A294" s="612">
        <v>44406</v>
      </c>
      <c r="B294" s="320"/>
      <c r="C294" s="297" t="s">
        <v>145</v>
      </c>
      <c r="D294" s="457" t="s">
        <v>1708</v>
      </c>
      <c r="E294" s="297" t="s">
        <v>97</v>
      </c>
      <c r="F294" s="301"/>
      <c r="G294" s="321"/>
      <c r="H294" s="321"/>
      <c r="I294" s="298">
        <v>9300000</v>
      </c>
      <c r="J294" s="297" t="s">
        <v>114</v>
      </c>
      <c r="K294" s="297"/>
    </row>
    <row r="295" spans="1:11" s="313" customFormat="1">
      <c r="A295" s="612">
        <v>44406</v>
      </c>
      <c r="B295" s="320"/>
      <c r="C295" s="297" t="s">
        <v>273</v>
      </c>
      <c r="D295" s="457" t="s">
        <v>1708</v>
      </c>
      <c r="E295" s="297" t="s">
        <v>97</v>
      </c>
      <c r="F295" s="301"/>
      <c r="G295" s="321"/>
      <c r="H295" s="321"/>
      <c r="I295" s="298">
        <v>325000000</v>
      </c>
      <c r="J295" s="297" t="s">
        <v>114</v>
      </c>
      <c r="K295" s="297"/>
    </row>
    <row r="296" spans="1:11" s="313" customFormat="1">
      <c r="A296" s="612">
        <v>44406</v>
      </c>
      <c r="B296" s="320"/>
      <c r="C296" s="297" t="s">
        <v>146</v>
      </c>
      <c r="D296" s="457" t="s">
        <v>1708</v>
      </c>
      <c r="E296" s="297" t="s">
        <v>97</v>
      </c>
      <c r="F296" s="301"/>
      <c r="G296" s="321"/>
      <c r="H296" s="321"/>
      <c r="I296" s="298">
        <v>81238000</v>
      </c>
      <c r="J296" s="297" t="s">
        <v>114</v>
      </c>
      <c r="K296" s="297"/>
    </row>
    <row r="297" spans="1:11" s="313" customFormat="1">
      <c r="A297" s="612">
        <v>44406</v>
      </c>
      <c r="B297" s="320"/>
      <c r="C297" s="297" t="s">
        <v>1715</v>
      </c>
      <c r="D297" s="457" t="s">
        <v>1708</v>
      </c>
      <c r="E297" s="297" t="s">
        <v>97</v>
      </c>
      <c r="F297" s="301"/>
      <c r="G297" s="321"/>
      <c r="H297" s="321"/>
      <c r="I297" s="298">
        <v>13440000</v>
      </c>
      <c r="J297" s="297" t="s">
        <v>114</v>
      </c>
      <c r="K297" s="297"/>
    </row>
    <row r="298" spans="1:11" s="313" customFormat="1">
      <c r="A298" s="612">
        <v>44406</v>
      </c>
      <c r="B298" s="320"/>
      <c r="C298" s="297" t="s">
        <v>274</v>
      </c>
      <c r="D298" s="457" t="s">
        <v>1708</v>
      </c>
      <c r="E298" s="297" t="s">
        <v>97</v>
      </c>
      <c r="F298" s="301"/>
      <c r="G298" s="321"/>
      <c r="H298" s="321"/>
      <c r="I298" s="298">
        <v>39385500</v>
      </c>
      <c r="J298" s="297" t="s">
        <v>114</v>
      </c>
      <c r="K298" s="297"/>
    </row>
    <row r="299" spans="1:11" s="313" customFormat="1">
      <c r="A299" s="612">
        <v>44406</v>
      </c>
      <c r="B299" s="320"/>
      <c r="C299" s="297" t="s">
        <v>276</v>
      </c>
      <c r="D299" s="457" t="s">
        <v>1708</v>
      </c>
      <c r="E299" s="297" t="s">
        <v>97</v>
      </c>
      <c r="F299" s="301"/>
      <c r="G299" s="321"/>
      <c r="H299" s="321"/>
      <c r="I299" s="298">
        <v>97850000</v>
      </c>
      <c r="J299" s="297" t="s">
        <v>114</v>
      </c>
      <c r="K299" s="297"/>
    </row>
    <row r="300" spans="1:11" s="313" customFormat="1">
      <c r="A300" s="612">
        <v>44406</v>
      </c>
      <c r="B300" s="320"/>
      <c r="C300" s="297" t="s">
        <v>147</v>
      </c>
      <c r="D300" s="457" t="s">
        <v>1708</v>
      </c>
      <c r="E300" s="297" t="s">
        <v>97</v>
      </c>
      <c r="F300" s="301"/>
      <c r="G300" s="321"/>
      <c r="H300" s="321"/>
      <c r="I300" s="298">
        <v>181370500</v>
      </c>
      <c r="J300" s="297" t="s">
        <v>114</v>
      </c>
      <c r="K300" s="297"/>
    </row>
    <row r="301" spans="1:11" s="313" customFormat="1">
      <c r="A301" s="612">
        <v>44406</v>
      </c>
      <c r="B301" s="320"/>
      <c r="C301" s="297" t="s">
        <v>148</v>
      </c>
      <c r="D301" s="457" t="s">
        <v>1708</v>
      </c>
      <c r="E301" s="297" t="s">
        <v>97</v>
      </c>
      <c r="F301" s="301"/>
      <c r="G301" s="321"/>
      <c r="H301" s="321"/>
      <c r="I301" s="298">
        <v>166723300</v>
      </c>
      <c r="J301" s="297" t="s">
        <v>114</v>
      </c>
      <c r="K301" s="297"/>
    </row>
    <row r="302" spans="1:11" s="313" customFormat="1">
      <c r="A302" s="612">
        <v>44406</v>
      </c>
      <c r="B302" s="320"/>
      <c r="C302" s="297" t="s">
        <v>1716</v>
      </c>
      <c r="D302" s="457" t="s">
        <v>1708</v>
      </c>
      <c r="E302" s="297" t="s">
        <v>97</v>
      </c>
      <c r="F302" s="301"/>
      <c r="G302" s="321"/>
      <c r="H302" s="321"/>
      <c r="I302" s="298">
        <v>102025000</v>
      </c>
      <c r="J302" s="297" t="s">
        <v>114</v>
      </c>
      <c r="K302" s="297"/>
    </row>
    <row r="303" spans="1:11" s="313" customFormat="1">
      <c r="A303" s="612">
        <v>44406</v>
      </c>
      <c r="B303" s="320"/>
      <c r="C303" s="297" t="s">
        <v>278</v>
      </c>
      <c r="D303" s="457" t="s">
        <v>1708</v>
      </c>
      <c r="E303" s="297" t="s">
        <v>97</v>
      </c>
      <c r="F303" s="301"/>
      <c r="G303" s="321"/>
      <c r="H303" s="321"/>
      <c r="I303" s="298">
        <v>1041861000</v>
      </c>
      <c r="J303" s="297" t="s">
        <v>114</v>
      </c>
      <c r="K303" s="297"/>
    </row>
    <row r="304" spans="1:11" s="313" customFormat="1">
      <c r="A304" s="612">
        <v>44406</v>
      </c>
      <c r="B304" s="320"/>
      <c r="C304" s="297" t="s">
        <v>1563</v>
      </c>
      <c r="D304" s="457" t="s">
        <v>1708</v>
      </c>
      <c r="E304" s="297" t="s">
        <v>97</v>
      </c>
      <c r="F304" s="301"/>
      <c r="G304" s="321"/>
      <c r="H304" s="321"/>
      <c r="I304" s="298">
        <v>17200000</v>
      </c>
      <c r="J304" s="297" t="s">
        <v>114</v>
      </c>
      <c r="K304" s="297"/>
    </row>
    <row r="305" spans="1:11" s="313" customFormat="1">
      <c r="A305" s="612">
        <v>44406</v>
      </c>
      <c r="B305" s="320"/>
      <c r="C305" s="297" t="s">
        <v>149</v>
      </c>
      <c r="D305" s="457" t="s">
        <v>1772</v>
      </c>
      <c r="E305" s="297" t="s">
        <v>97</v>
      </c>
      <c r="F305" s="301"/>
      <c r="G305" s="321"/>
      <c r="H305" s="321"/>
      <c r="I305" s="298">
        <v>74882000</v>
      </c>
      <c r="J305" s="297" t="s">
        <v>114</v>
      </c>
      <c r="K305" s="297"/>
    </row>
    <row r="306" spans="1:11" s="313" customFormat="1">
      <c r="A306" s="612">
        <v>44406</v>
      </c>
      <c r="B306" s="320"/>
      <c r="C306" s="297" t="s">
        <v>197</v>
      </c>
      <c r="D306" s="457" t="s">
        <v>1772</v>
      </c>
      <c r="E306" s="297" t="s">
        <v>97</v>
      </c>
      <c r="F306" s="301"/>
      <c r="G306" s="321"/>
      <c r="H306" s="321"/>
      <c r="I306" s="298">
        <v>39240000</v>
      </c>
      <c r="J306" s="297" t="s">
        <v>114</v>
      </c>
      <c r="K306" s="297"/>
    </row>
    <row r="307" spans="1:11" s="313" customFormat="1">
      <c r="A307" s="612">
        <v>44406</v>
      </c>
      <c r="B307" s="320"/>
      <c r="C307" s="297" t="s">
        <v>150</v>
      </c>
      <c r="D307" s="457" t="s">
        <v>1772</v>
      </c>
      <c r="E307" s="297" t="s">
        <v>97</v>
      </c>
      <c r="F307" s="301"/>
      <c r="G307" s="321"/>
      <c r="H307" s="321"/>
      <c r="I307" s="298">
        <v>195099653</v>
      </c>
      <c r="J307" s="297" t="s">
        <v>114</v>
      </c>
      <c r="K307" s="297"/>
    </row>
    <row r="308" spans="1:11" s="313" customFormat="1">
      <c r="A308" s="612">
        <v>44406</v>
      </c>
      <c r="B308" s="320"/>
      <c r="C308" s="297" t="s">
        <v>455</v>
      </c>
      <c r="D308" s="457" t="s">
        <v>1772</v>
      </c>
      <c r="E308" s="297" t="s">
        <v>97</v>
      </c>
      <c r="F308" s="301"/>
      <c r="G308" s="321"/>
      <c r="H308" s="321"/>
      <c r="I308" s="298">
        <v>298872080</v>
      </c>
      <c r="J308" s="297" t="s">
        <v>114</v>
      </c>
      <c r="K308" s="297"/>
    </row>
    <row r="309" spans="1:11" s="313" customFormat="1">
      <c r="A309" s="612">
        <v>44406</v>
      </c>
      <c r="B309" s="320"/>
      <c r="C309" s="297" t="s">
        <v>456</v>
      </c>
      <c r="D309" s="457" t="s">
        <v>1772</v>
      </c>
      <c r="E309" s="297" t="s">
        <v>97</v>
      </c>
      <c r="F309" s="301"/>
      <c r="G309" s="321"/>
      <c r="H309" s="321"/>
      <c r="I309" s="298">
        <v>18540000</v>
      </c>
      <c r="J309" s="297" t="s">
        <v>114</v>
      </c>
      <c r="K309" s="297"/>
    </row>
    <row r="310" spans="1:11" s="313" customFormat="1">
      <c r="A310" s="612">
        <v>44406</v>
      </c>
      <c r="B310" s="320"/>
      <c r="C310" s="297" t="s">
        <v>638</v>
      </c>
      <c r="D310" s="457" t="s">
        <v>1772</v>
      </c>
      <c r="E310" s="297" t="s">
        <v>97</v>
      </c>
      <c r="F310" s="301"/>
      <c r="G310" s="321"/>
      <c r="H310" s="321"/>
      <c r="I310" s="298">
        <v>171222500</v>
      </c>
      <c r="J310" s="297" t="s">
        <v>114</v>
      </c>
      <c r="K310" s="297"/>
    </row>
    <row r="311" spans="1:11" s="313" customFormat="1">
      <c r="A311" s="612">
        <v>44406</v>
      </c>
      <c r="B311" s="320"/>
      <c r="C311" s="297" t="s">
        <v>445</v>
      </c>
      <c r="D311" s="457" t="s">
        <v>1772</v>
      </c>
      <c r="E311" s="297" t="s">
        <v>97</v>
      </c>
      <c r="F311" s="301"/>
      <c r="G311" s="321"/>
      <c r="H311" s="321"/>
      <c r="I311" s="298">
        <v>11280000</v>
      </c>
      <c r="J311" s="297" t="s">
        <v>114</v>
      </c>
      <c r="K311" s="297"/>
    </row>
    <row r="312" spans="1:11" s="313" customFormat="1">
      <c r="A312" s="612">
        <v>44406</v>
      </c>
      <c r="B312" s="320"/>
      <c r="C312" s="297" t="s">
        <v>557</v>
      </c>
      <c r="D312" s="457" t="s">
        <v>1772</v>
      </c>
      <c r="E312" s="297" t="s">
        <v>97</v>
      </c>
      <c r="F312" s="301"/>
      <c r="G312" s="321"/>
      <c r="H312" s="321"/>
      <c r="I312" s="298">
        <v>136910000</v>
      </c>
      <c r="J312" s="297" t="s">
        <v>114</v>
      </c>
      <c r="K312" s="297"/>
    </row>
    <row r="313" spans="1:11" s="313" customFormat="1">
      <c r="A313" s="612">
        <v>44406</v>
      </c>
      <c r="B313" s="320"/>
      <c r="C313" s="297" t="s">
        <v>599</v>
      </c>
      <c r="D313" s="457" t="s">
        <v>1772</v>
      </c>
      <c r="E313" s="297" t="s">
        <v>97</v>
      </c>
      <c r="F313" s="301"/>
      <c r="G313" s="321"/>
      <c r="H313" s="321"/>
      <c r="I313" s="298">
        <v>11259000</v>
      </c>
      <c r="J313" s="297" t="s">
        <v>114</v>
      </c>
      <c r="K313" s="297"/>
    </row>
    <row r="314" spans="1:11" s="313" customFormat="1">
      <c r="A314" s="612">
        <v>44406</v>
      </c>
      <c r="B314" s="320"/>
      <c r="C314" s="297" t="s">
        <v>600</v>
      </c>
      <c r="D314" s="457" t="s">
        <v>1772</v>
      </c>
      <c r="E314" s="297" t="s">
        <v>97</v>
      </c>
      <c r="F314" s="301"/>
      <c r="G314" s="321"/>
      <c r="H314" s="321"/>
      <c r="I314" s="298">
        <v>169607000</v>
      </c>
      <c r="J314" s="297" t="s">
        <v>114</v>
      </c>
      <c r="K314" s="297"/>
    </row>
    <row r="315" spans="1:11" s="313" customFormat="1">
      <c r="A315" s="612">
        <v>44406</v>
      </c>
      <c r="B315" s="320"/>
      <c r="C315" s="297" t="s">
        <v>602</v>
      </c>
      <c r="D315" s="457" t="s">
        <v>1772</v>
      </c>
      <c r="E315" s="297" t="s">
        <v>97</v>
      </c>
      <c r="F315" s="301"/>
      <c r="G315" s="321"/>
      <c r="H315" s="321"/>
      <c r="I315" s="298">
        <v>204958454</v>
      </c>
      <c r="J315" s="297" t="s">
        <v>114</v>
      </c>
      <c r="K315" s="297"/>
    </row>
    <row r="316" spans="1:11" s="313" customFormat="1">
      <c r="A316" s="612">
        <v>44406</v>
      </c>
      <c r="B316" s="320"/>
      <c r="C316" s="297" t="s">
        <v>627</v>
      </c>
      <c r="D316" s="457" t="s">
        <v>1772</v>
      </c>
      <c r="E316" s="297" t="s">
        <v>97</v>
      </c>
      <c r="F316" s="301"/>
      <c r="G316" s="321"/>
      <c r="H316" s="321"/>
      <c r="I316" s="298">
        <v>91900000</v>
      </c>
      <c r="J316" s="297" t="s">
        <v>114</v>
      </c>
      <c r="K316" s="297"/>
    </row>
    <row r="317" spans="1:11" s="313" customFormat="1">
      <c r="A317" s="612">
        <v>44406</v>
      </c>
      <c r="B317" s="320"/>
      <c r="C317" s="297" t="s">
        <v>1223</v>
      </c>
      <c r="D317" s="457" t="s">
        <v>1772</v>
      </c>
      <c r="E317" s="297" t="s">
        <v>97</v>
      </c>
      <c r="F317" s="301"/>
      <c r="G317" s="321"/>
      <c r="H317" s="321"/>
      <c r="I317" s="298">
        <v>164030000</v>
      </c>
      <c r="J317" s="297" t="s">
        <v>114</v>
      </c>
      <c r="K317" s="297"/>
    </row>
    <row r="318" spans="1:11" s="313" customFormat="1">
      <c r="A318" s="612">
        <v>44406</v>
      </c>
      <c r="B318" s="320"/>
      <c r="C318" s="297" t="s">
        <v>1401</v>
      </c>
      <c r="D318" s="457" t="s">
        <v>1772</v>
      </c>
      <c r="E318" s="297" t="s">
        <v>97</v>
      </c>
      <c r="F318" s="301"/>
      <c r="G318" s="321"/>
      <c r="H318" s="321"/>
      <c r="I318" s="298">
        <v>46776000</v>
      </c>
      <c r="J318" s="297" t="s">
        <v>114</v>
      </c>
      <c r="K318" s="297"/>
    </row>
    <row r="319" spans="1:11" s="313" customFormat="1">
      <c r="A319" s="612">
        <v>44407</v>
      </c>
      <c r="B319" s="320"/>
      <c r="C319" s="297" t="s">
        <v>676</v>
      </c>
      <c r="D319" s="457" t="s">
        <v>1708</v>
      </c>
      <c r="E319" s="297" t="s">
        <v>97</v>
      </c>
      <c r="F319" s="301"/>
      <c r="G319" s="321"/>
      <c r="H319" s="321"/>
      <c r="I319" s="298">
        <v>22989200</v>
      </c>
      <c r="J319" s="297" t="s">
        <v>114</v>
      </c>
      <c r="K319" s="297"/>
    </row>
    <row r="320" spans="1:11" s="313" customFormat="1">
      <c r="A320" s="612">
        <v>44407</v>
      </c>
      <c r="B320" s="320"/>
      <c r="C320" s="297" t="s">
        <v>452</v>
      </c>
      <c r="D320" s="457" t="s">
        <v>1899</v>
      </c>
      <c r="E320" s="297" t="s">
        <v>97</v>
      </c>
      <c r="F320" s="301"/>
      <c r="G320" s="321"/>
      <c r="H320" s="321"/>
      <c r="I320" s="298">
        <v>443000000</v>
      </c>
      <c r="J320" s="297" t="s">
        <v>114</v>
      </c>
      <c r="K320" s="297"/>
    </row>
    <row r="321" spans="1:11" s="313" customFormat="1">
      <c r="A321" s="612">
        <v>44406</v>
      </c>
      <c r="B321" s="320"/>
      <c r="C321" s="297" t="s">
        <v>545</v>
      </c>
      <c r="D321" s="457" t="s">
        <v>1773</v>
      </c>
      <c r="E321" s="297" t="s">
        <v>97</v>
      </c>
      <c r="F321" s="301"/>
      <c r="G321" s="321"/>
      <c r="H321" s="321"/>
      <c r="I321" s="298">
        <v>34000000</v>
      </c>
      <c r="J321" s="297" t="s">
        <v>114</v>
      </c>
      <c r="K321" s="297"/>
    </row>
    <row r="322" spans="1:11" s="313" customFormat="1">
      <c r="A322" s="612">
        <v>44407</v>
      </c>
      <c r="B322" s="320"/>
      <c r="C322" s="297" t="s">
        <v>270</v>
      </c>
      <c r="D322" s="457" t="s">
        <v>1900</v>
      </c>
      <c r="E322" s="297" t="s">
        <v>162</v>
      </c>
      <c r="F322" s="301"/>
      <c r="G322" s="321"/>
      <c r="H322" s="321"/>
      <c r="I322" s="298">
        <v>770500000</v>
      </c>
      <c r="J322" s="297" t="s">
        <v>114</v>
      </c>
      <c r="K322" s="297"/>
    </row>
    <row r="323" spans="1:11" s="313" customFormat="1">
      <c r="A323" s="612">
        <v>44386</v>
      </c>
      <c r="B323" s="320"/>
      <c r="C323" s="297" t="s">
        <v>270</v>
      </c>
      <c r="D323" s="457" t="s">
        <v>1778</v>
      </c>
      <c r="E323" s="297" t="s">
        <v>162</v>
      </c>
      <c r="F323" s="301"/>
      <c r="G323" s="321"/>
      <c r="H323" s="321"/>
      <c r="I323" s="298">
        <v>969500000</v>
      </c>
      <c r="J323" s="297" t="s">
        <v>114</v>
      </c>
      <c r="K323" s="297"/>
    </row>
    <row r="324" spans="1:11" s="313" customFormat="1">
      <c r="A324" s="612">
        <v>44386</v>
      </c>
      <c r="B324" s="320"/>
      <c r="C324" s="297" t="s">
        <v>270</v>
      </c>
      <c r="D324" s="457" t="s">
        <v>1786</v>
      </c>
      <c r="E324" s="297" t="s">
        <v>162</v>
      </c>
      <c r="F324" s="301"/>
      <c r="G324" s="321"/>
      <c r="H324" s="321"/>
      <c r="I324" s="298">
        <v>616400000</v>
      </c>
      <c r="J324" s="297" t="s">
        <v>114</v>
      </c>
      <c r="K324" s="297"/>
    </row>
    <row r="325" spans="1:11" s="313" customFormat="1">
      <c r="A325" s="612">
        <v>44379</v>
      </c>
      <c r="B325" s="320"/>
      <c r="C325" s="297" t="s">
        <v>560</v>
      </c>
      <c r="D325" s="457" t="s">
        <v>1787</v>
      </c>
      <c r="E325" s="297" t="s">
        <v>162</v>
      </c>
      <c r="F325" s="301"/>
      <c r="G325" s="321"/>
      <c r="H325" s="321"/>
      <c r="I325" s="298">
        <v>378000000</v>
      </c>
      <c r="J325" s="297" t="s">
        <v>114</v>
      </c>
      <c r="K325" s="297"/>
    </row>
    <row r="326" spans="1:11" s="313" customFormat="1">
      <c r="A326" s="612">
        <v>44386</v>
      </c>
      <c r="B326" s="320"/>
      <c r="C326" s="297" t="s">
        <v>700</v>
      </c>
      <c r="D326" s="457" t="s">
        <v>1901</v>
      </c>
      <c r="E326" s="297" t="s">
        <v>162</v>
      </c>
      <c r="F326" s="301"/>
      <c r="G326" s="321"/>
      <c r="H326" s="321"/>
      <c r="I326" s="298">
        <v>488769120</v>
      </c>
      <c r="J326" s="297" t="s">
        <v>114</v>
      </c>
      <c r="K326" s="297"/>
    </row>
    <row r="327" spans="1:11" s="313" customFormat="1">
      <c r="A327" s="612">
        <v>44386</v>
      </c>
      <c r="B327" s="320"/>
      <c r="C327" s="297" t="s">
        <v>221</v>
      </c>
      <c r="D327" s="457" t="s">
        <v>1902</v>
      </c>
      <c r="E327" s="297" t="s">
        <v>97</v>
      </c>
      <c r="F327" s="301"/>
      <c r="G327" s="321"/>
      <c r="H327" s="321"/>
      <c r="I327" s="298">
        <v>3984000</v>
      </c>
      <c r="J327" s="297" t="s">
        <v>114</v>
      </c>
      <c r="K327" s="297"/>
    </row>
    <row r="328" spans="1:11" s="313" customFormat="1">
      <c r="A328" s="612">
        <v>44397</v>
      </c>
      <c r="B328" s="320"/>
      <c r="C328" s="297" t="s">
        <v>270</v>
      </c>
      <c r="D328" s="457" t="s">
        <v>1903</v>
      </c>
      <c r="E328" s="297" t="s">
        <v>97</v>
      </c>
      <c r="F328" s="301"/>
      <c r="G328" s="321"/>
      <c r="H328" s="321"/>
      <c r="I328" s="298">
        <v>72000000</v>
      </c>
      <c r="J328" s="297" t="s">
        <v>114</v>
      </c>
      <c r="K328" s="297"/>
    </row>
    <row r="329" spans="1:11" s="313" customFormat="1">
      <c r="A329" s="612">
        <v>44397</v>
      </c>
      <c r="B329" s="320"/>
      <c r="C329" s="297" t="s">
        <v>1405</v>
      </c>
      <c r="D329" s="457" t="s">
        <v>1904</v>
      </c>
      <c r="E329" s="297" t="s">
        <v>162</v>
      </c>
      <c r="F329" s="301"/>
      <c r="G329" s="321"/>
      <c r="H329" s="321"/>
      <c r="I329" s="298">
        <v>463000000</v>
      </c>
      <c r="J329" s="297" t="s">
        <v>114</v>
      </c>
      <c r="K329" s="297"/>
    </row>
    <row r="330" spans="1:11" s="313" customFormat="1">
      <c r="A330" s="612">
        <v>44403</v>
      </c>
      <c r="B330" s="320"/>
      <c r="C330" s="297" t="s">
        <v>700</v>
      </c>
      <c r="D330" s="457" t="s">
        <v>1905</v>
      </c>
      <c r="E330" s="297" t="s">
        <v>162</v>
      </c>
      <c r="F330" s="301"/>
      <c r="G330" s="321"/>
      <c r="H330" s="298">
        <v>16500</v>
      </c>
      <c r="I330" s="298">
        <f t="shared" ref="I330" si="17">+ROUND(H330*$K$2,0)</f>
        <v>377705855</v>
      </c>
      <c r="J330" s="297" t="s">
        <v>115</v>
      </c>
      <c r="K330" s="297"/>
    </row>
  </sheetData>
  <autoFilter ref="A4:K330"/>
  <dataValidations count="1">
    <dataValidation type="list" allowBlank="1" showInputMessage="1" showErrorMessage="1" sqref="J49:J62 J77:J132">
      <formula1>"KRW, USD, CNY, VND, JPY"</formula1>
    </dataValidation>
  </dataValidations>
  <pageMargins left="0.7" right="0.7" top="0.75" bottom="0.75" header="0.3" footer="0.3"/>
  <pageSetup orientation="portrait" verticalDpi="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71"/>
  <sheetViews>
    <sheetView topLeftCell="A135" zoomScale="80" zoomScaleNormal="80" workbookViewId="0">
      <selection activeCell="A208" sqref="A208:XFD208"/>
    </sheetView>
  </sheetViews>
  <sheetFormatPr defaultColWidth="9.140625" defaultRowHeight="15"/>
  <cols>
    <col min="1" max="1" width="11.42578125" style="313" bestFit="1" customWidth="1"/>
    <col min="2" max="2" width="5.42578125" style="299" bestFit="1" customWidth="1"/>
    <col min="3" max="3" width="75.85546875" style="299" bestFit="1" customWidth="1"/>
    <col min="4" max="4" width="76" style="299" bestFit="1" customWidth="1"/>
    <col min="5" max="5" width="33.28515625" style="299" customWidth="1"/>
    <col min="6" max="6" width="28.7109375" style="299" customWidth="1"/>
    <col min="7" max="7" width="34.42578125" style="299" customWidth="1"/>
    <col min="8" max="8" width="22.5703125" style="299" customWidth="1"/>
    <col min="9" max="9" width="28.7109375" style="299" customWidth="1"/>
    <col min="10" max="10" width="14.140625" style="299" customWidth="1"/>
    <col min="11" max="11" width="12.5703125" style="299" customWidth="1"/>
    <col min="12" max="12" width="12.28515625" style="299" bestFit="1" customWidth="1"/>
    <col min="13" max="16384" width="9.140625" style="299"/>
  </cols>
  <sheetData>
    <row r="2" spans="1:11">
      <c r="A2" s="299"/>
      <c r="F2" s="299">
        <v>2265653.9499999997</v>
      </c>
      <c r="I2" s="299">
        <v>22754.026022872946</v>
      </c>
      <c r="K2" s="299">
        <v>22807.910904069089</v>
      </c>
    </row>
    <row r="3" spans="1:11" ht="38.25">
      <c r="A3" s="399" t="s">
        <v>198</v>
      </c>
      <c r="B3" s="400" t="s">
        <v>427</v>
      </c>
      <c r="C3" s="401" t="s">
        <v>129</v>
      </c>
      <c r="D3" s="401" t="s">
        <v>109</v>
      </c>
      <c r="E3" s="401" t="s">
        <v>126</v>
      </c>
      <c r="F3" s="402" t="s">
        <v>110</v>
      </c>
      <c r="G3" s="402" t="s">
        <v>111</v>
      </c>
      <c r="H3" s="401" t="s">
        <v>112</v>
      </c>
      <c r="I3" s="403" t="s">
        <v>113</v>
      </c>
      <c r="J3" s="402" t="s">
        <v>429</v>
      </c>
      <c r="K3" s="402" t="s">
        <v>428</v>
      </c>
    </row>
    <row r="4" spans="1:11">
      <c r="A4" s="404"/>
      <c r="B4" s="404"/>
      <c r="C4" s="405"/>
      <c r="D4" s="405"/>
      <c r="E4" s="405"/>
      <c r="F4" s="461">
        <f>+SUBTOTAL(9,F5:F59763)</f>
        <v>16975623.750000004</v>
      </c>
      <c r="G4" s="462">
        <f>+SUBTOTAL(9,G190:G59763)</f>
        <v>0</v>
      </c>
      <c r="H4" s="462">
        <f>+SUBTOTAL(9,H190:H59763)</f>
        <v>12146222.179999998</v>
      </c>
      <c r="I4" s="406">
        <f>+SUBTOTAL(9,I190:I59763)</f>
        <v>281192662235</v>
      </c>
      <c r="J4" s="406"/>
      <c r="K4" s="406"/>
    </row>
    <row r="5" spans="1:11" s="313" customFormat="1">
      <c r="A5" s="612">
        <v>44419</v>
      </c>
      <c r="B5" s="320"/>
      <c r="C5" s="297" t="s">
        <v>1588</v>
      </c>
      <c r="D5" s="297" t="s">
        <v>1728</v>
      </c>
      <c r="E5" s="463" t="s">
        <v>81</v>
      </c>
      <c r="F5" s="301">
        <v>2265591.9500000002</v>
      </c>
      <c r="G5" s="321">
        <f t="shared" ref="G5:G18" si="0">+ROUND(F5*$I$2,0)</f>
        <v>51551338188</v>
      </c>
      <c r="H5" s="303"/>
      <c r="I5" s="303"/>
      <c r="J5" s="297" t="s">
        <v>115</v>
      </c>
      <c r="K5" s="297"/>
    </row>
    <row r="6" spans="1:11" s="313" customFormat="1">
      <c r="A6" s="612">
        <v>44421</v>
      </c>
      <c r="B6" s="320"/>
      <c r="C6" s="297" t="s">
        <v>1383</v>
      </c>
      <c r="D6" s="297" t="s">
        <v>1906</v>
      </c>
      <c r="E6" s="463" t="s">
        <v>117</v>
      </c>
      <c r="F6" s="301">
        <v>174077.53</v>
      </c>
      <c r="G6" s="321">
        <f t="shared" si="0"/>
        <v>3960964648</v>
      </c>
      <c r="H6" s="303"/>
      <c r="I6" s="303"/>
      <c r="J6" s="297" t="s">
        <v>115</v>
      </c>
      <c r="K6" s="297"/>
    </row>
    <row r="7" spans="1:11" s="313" customFormat="1">
      <c r="A7" s="612">
        <v>44434</v>
      </c>
      <c r="B7" s="320"/>
      <c r="C7" s="297" t="s">
        <v>1907</v>
      </c>
      <c r="D7" s="297" t="s">
        <v>1906</v>
      </c>
      <c r="E7" s="463" t="s">
        <v>117</v>
      </c>
      <c r="F7" s="301">
        <v>180551.53</v>
      </c>
      <c r="G7" s="321">
        <f t="shared" si="0"/>
        <v>4108274212</v>
      </c>
      <c r="H7" s="303"/>
      <c r="I7" s="303"/>
      <c r="J7" s="297" t="s">
        <v>115</v>
      </c>
      <c r="K7" s="297"/>
    </row>
    <row r="8" spans="1:11" s="313" customFormat="1">
      <c r="A8" s="612">
        <v>44413</v>
      </c>
      <c r="B8" s="320"/>
      <c r="C8" s="297" t="s">
        <v>128</v>
      </c>
      <c r="D8" s="297" t="s">
        <v>1906</v>
      </c>
      <c r="E8" s="463" t="s">
        <v>117</v>
      </c>
      <c r="F8" s="301">
        <v>831526.2</v>
      </c>
      <c r="G8" s="321">
        <f t="shared" si="0"/>
        <v>18920568794</v>
      </c>
      <c r="H8" s="303"/>
      <c r="I8" s="303"/>
      <c r="J8" s="297" t="s">
        <v>115</v>
      </c>
      <c r="K8" s="297"/>
    </row>
    <row r="9" spans="1:11" s="313" customFormat="1">
      <c r="A9" s="612">
        <v>44413</v>
      </c>
      <c r="B9" s="320"/>
      <c r="C9" s="297" t="s">
        <v>127</v>
      </c>
      <c r="D9" s="297" t="s">
        <v>1906</v>
      </c>
      <c r="E9" s="463" t="s">
        <v>117</v>
      </c>
      <c r="F9" s="301">
        <v>2248532.1999999997</v>
      </c>
      <c r="G9" s="321">
        <f t="shared" si="0"/>
        <v>51163160192</v>
      </c>
      <c r="H9" s="303"/>
      <c r="I9" s="303"/>
      <c r="J9" s="297" t="s">
        <v>115</v>
      </c>
      <c r="K9" s="297"/>
    </row>
    <row r="10" spans="1:11" s="313" customFormat="1">
      <c r="A10" s="612">
        <v>44428</v>
      </c>
      <c r="B10" s="320"/>
      <c r="C10" s="297" t="s">
        <v>128</v>
      </c>
      <c r="D10" s="297" t="s">
        <v>1906</v>
      </c>
      <c r="E10" s="463" t="s">
        <v>117</v>
      </c>
      <c r="F10" s="301">
        <v>1231411.2</v>
      </c>
      <c r="G10" s="321">
        <f t="shared" si="0"/>
        <v>28019562490</v>
      </c>
      <c r="H10" s="303"/>
      <c r="I10" s="303"/>
      <c r="J10" s="297" t="s">
        <v>115</v>
      </c>
      <c r="K10" s="297"/>
    </row>
    <row r="11" spans="1:11" s="313" customFormat="1">
      <c r="A11" s="612">
        <v>44428</v>
      </c>
      <c r="B11" s="320"/>
      <c r="C11" s="297" t="s">
        <v>127</v>
      </c>
      <c r="D11" s="297" t="s">
        <v>1906</v>
      </c>
      <c r="E11" s="463" t="s">
        <v>117</v>
      </c>
      <c r="F11" s="301">
        <v>3603913.1999999997</v>
      </c>
      <c r="G11" s="321">
        <f t="shared" si="0"/>
        <v>82003534737</v>
      </c>
      <c r="H11" s="303"/>
      <c r="I11" s="303"/>
      <c r="J11" s="297" t="s">
        <v>115</v>
      </c>
      <c r="K11" s="297"/>
    </row>
    <row r="12" spans="1:11" s="313" customFormat="1">
      <c r="A12" s="612">
        <v>44434</v>
      </c>
      <c r="B12" s="320"/>
      <c r="C12" s="297" t="s">
        <v>1908</v>
      </c>
      <c r="D12" s="297" t="s">
        <v>1589</v>
      </c>
      <c r="E12" s="463" t="s">
        <v>1960</v>
      </c>
      <c r="F12" s="301">
        <v>194734.02</v>
      </c>
      <c r="G12" s="321">
        <f t="shared" si="0"/>
        <v>4430982959</v>
      </c>
      <c r="H12" s="303"/>
      <c r="I12" s="303"/>
      <c r="J12" s="297" t="s">
        <v>115</v>
      </c>
      <c r="K12" s="297"/>
    </row>
    <row r="13" spans="1:11" s="313" customFormat="1">
      <c r="A13" s="612">
        <v>44431</v>
      </c>
      <c r="B13" s="320"/>
      <c r="C13" s="297" t="s">
        <v>667</v>
      </c>
      <c r="D13" s="297" t="s">
        <v>1906</v>
      </c>
      <c r="E13" s="463" t="s">
        <v>117</v>
      </c>
      <c r="F13" s="301">
        <v>608182.73</v>
      </c>
      <c r="G13" s="321">
        <f t="shared" si="0"/>
        <v>13838605665</v>
      </c>
      <c r="H13" s="303"/>
      <c r="I13" s="303"/>
      <c r="J13" s="297" t="s">
        <v>115</v>
      </c>
      <c r="K13" s="297"/>
    </row>
    <row r="14" spans="1:11" s="313" customFormat="1">
      <c r="A14" s="612">
        <v>44428</v>
      </c>
      <c r="B14" s="320"/>
      <c r="C14" s="297" t="s">
        <v>639</v>
      </c>
      <c r="D14" s="297" t="s">
        <v>1906</v>
      </c>
      <c r="E14" s="463" t="s">
        <v>117</v>
      </c>
      <c r="F14" s="301">
        <v>277177.73</v>
      </c>
      <c r="G14" s="321">
        <f t="shared" si="0"/>
        <v>6306909281</v>
      </c>
      <c r="H14" s="303"/>
      <c r="I14" s="303"/>
      <c r="J14" s="297" t="s">
        <v>115</v>
      </c>
      <c r="K14" s="297"/>
    </row>
    <row r="15" spans="1:11" s="313" customFormat="1">
      <c r="A15" s="612">
        <v>44428</v>
      </c>
      <c r="B15" s="320"/>
      <c r="C15" s="297" t="s">
        <v>933</v>
      </c>
      <c r="D15" s="297" t="s">
        <v>1906</v>
      </c>
      <c r="E15" s="463" t="s">
        <v>117</v>
      </c>
      <c r="F15" s="301">
        <v>155162.73000000001</v>
      </c>
      <c r="G15" s="321">
        <f t="shared" si="0"/>
        <v>3530576796</v>
      </c>
      <c r="H15" s="303"/>
      <c r="I15" s="303"/>
      <c r="J15" s="297" t="s">
        <v>115</v>
      </c>
      <c r="K15" s="297"/>
    </row>
    <row r="16" spans="1:11" s="313" customFormat="1">
      <c r="A16" s="612">
        <v>44431</v>
      </c>
      <c r="B16" s="320"/>
      <c r="C16" s="297" t="s">
        <v>703</v>
      </c>
      <c r="D16" s="297" t="s">
        <v>1906</v>
      </c>
      <c r="E16" s="463" t="s">
        <v>117</v>
      </c>
      <c r="F16" s="301">
        <v>42867.73</v>
      </c>
      <c r="G16" s="321">
        <f t="shared" si="0"/>
        <v>975413444</v>
      </c>
      <c r="H16" s="303"/>
      <c r="I16" s="303"/>
      <c r="J16" s="297" t="s">
        <v>115</v>
      </c>
      <c r="K16" s="297"/>
    </row>
    <row r="17" spans="1:11" s="313" customFormat="1">
      <c r="A17" s="612">
        <v>44410</v>
      </c>
      <c r="B17" s="320"/>
      <c r="C17" s="297" t="s">
        <v>1790</v>
      </c>
      <c r="D17" s="297" t="s">
        <v>1728</v>
      </c>
      <c r="E17" s="463" t="s">
        <v>117</v>
      </c>
      <c r="F17" s="301">
        <v>1330519.73</v>
      </c>
      <c r="G17" s="321">
        <f t="shared" si="0"/>
        <v>30274680560</v>
      </c>
      <c r="H17" s="303"/>
      <c r="I17" s="303"/>
      <c r="J17" s="297" t="s">
        <v>115</v>
      </c>
      <c r="K17" s="297"/>
    </row>
    <row r="18" spans="1:11" s="313" customFormat="1">
      <c r="A18" s="612">
        <v>44439</v>
      </c>
      <c r="B18" s="320"/>
      <c r="C18" s="297" t="s">
        <v>1383</v>
      </c>
      <c r="D18" s="297" t="s">
        <v>1728</v>
      </c>
      <c r="E18" s="463" t="s">
        <v>117</v>
      </c>
      <c r="F18" s="301">
        <v>223995.73</v>
      </c>
      <c r="G18" s="321">
        <f t="shared" si="0"/>
        <v>5096804669</v>
      </c>
      <c r="H18" s="303"/>
      <c r="I18" s="303"/>
      <c r="J18" s="297" t="s">
        <v>115</v>
      </c>
      <c r="K18" s="297"/>
    </row>
    <row r="19" spans="1:11" s="313" customFormat="1">
      <c r="A19" s="612">
        <v>44439</v>
      </c>
      <c r="B19" s="320"/>
      <c r="C19" s="297" t="s">
        <v>1909</v>
      </c>
      <c r="D19" s="297" t="s">
        <v>1906</v>
      </c>
      <c r="E19" s="463" t="s">
        <v>96</v>
      </c>
      <c r="F19" s="301"/>
      <c r="G19" s="321">
        <v>1286720000</v>
      </c>
      <c r="H19" s="303"/>
      <c r="I19" s="303"/>
      <c r="J19" s="297" t="s">
        <v>114</v>
      </c>
      <c r="K19" s="297"/>
    </row>
    <row r="20" spans="1:11" s="313" customFormat="1">
      <c r="A20" s="612">
        <v>44409</v>
      </c>
      <c r="B20" s="320"/>
      <c r="C20" s="297" t="s">
        <v>432</v>
      </c>
      <c r="D20" s="297" t="s">
        <v>1731</v>
      </c>
      <c r="E20" s="463" t="s">
        <v>17</v>
      </c>
      <c r="F20" s="301"/>
      <c r="G20" s="321">
        <v>14330</v>
      </c>
      <c r="H20" s="303"/>
      <c r="I20" s="303"/>
      <c r="J20" s="297" t="s">
        <v>114</v>
      </c>
      <c r="K20" s="297"/>
    </row>
    <row r="21" spans="1:11" s="313" customFormat="1">
      <c r="A21" s="612">
        <v>44429</v>
      </c>
      <c r="B21" s="320"/>
      <c r="C21" s="297" t="s">
        <v>430</v>
      </c>
      <c r="D21" s="297" t="s">
        <v>1963</v>
      </c>
      <c r="E21" s="463" t="s">
        <v>17</v>
      </c>
      <c r="F21" s="301"/>
      <c r="G21" s="321">
        <v>285080</v>
      </c>
      <c r="H21" s="303"/>
      <c r="I21" s="303"/>
      <c r="J21" s="297" t="s">
        <v>114</v>
      </c>
      <c r="K21" s="297"/>
    </row>
    <row r="22" spans="1:11" s="313" customFormat="1">
      <c r="A22" s="612">
        <v>44429</v>
      </c>
      <c r="B22" s="320"/>
      <c r="C22" s="297" t="s">
        <v>131</v>
      </c>
      <c r="D22" s="297" t="s">
        <v>1963</v>
      </c>
      <c r="E22" s="463" t="s">
        <v>17</v>
      </c>
      <c r="F22" s="301"/>
      <c r="G22" s="321">
        <v>287179</v>
      </c>
      <c r="H22" s="303"/>
      <c r="I22" s="303"/>
      <c r="J22" s="297" t="s">
        <v>114</v>
      </c>
      <c r="K22" s="297"/>
    </row>
    <row r="23" spans="1:11" s="313" customFormat="1">
      <c r="A23" s="612">
        <v>44434</v>
      </c>
      <c r="B23" s="320"/>
      <c r="C23" s="297" t="s">
        <v>431</v>
      </c>
      <c r="D23" s="297" t="s">
        <v>1731</v>
      </c>
      <c r="E23" s="463" t="s">
        <v>17</v>
      </c>
      <c r="F23" s="301"/>
      <c r="G23" s="321">
        <v>4863</v>
      </c>
      <c r="H23" s="303"/>
      <c r="I23" s="303"/>
      <c r="J23" s="297" t="s">
        <v>114</v>
      </c>
      <c r="K23" s="297"/>
    </row>
    <row r="24" spans="1:11" s="313" customFormat="1">
      <c r="A24" s="612">
        <v>44438</v>
      </c>
      <c r="B24" s="320"/>
      <c r="C24" s="297" t="s">
        <v>256</v>
      </c>
      <c r="D24" s="297" t="s">
        <v>1731</v>
      </c>
      <c r="E24" s="463" t="s">
        <v>17</v>
      </c>
      <c r="F24" s="301"/>
      <c r="G24" s="321">
        <v>2300</v>
      </c>
      <c r="H24" s="303"/>
      <c r="I24" s="303"/>
      <c r="J24" s="297" t="s">
        <v>114</v>
      </c>
      <c r="K24" s="297"/>
    </row>
    <row r="25" spans="1:11" s="313" customFormat="1">
      <c r="A25" s="612">
        <v>44410</v>
      </c>
      <c r="B25" s="320"/>
      <c r="C25" s="297" t="s">
        <v>1961</v>
      </c>
      <c r="D25" s="297" t="s">
        <v>1961</v>
      </c>
      <c r="E25" s="463" t="s">
        <v>18</v>
      </c>
      <c r="F25" s="301"/>
      <c r="G25" s="321">
        <v>200000</v>
      </c>
      <c r="H25" s="303"/>
      <c r="I25" s="303"/>
      <c r="J25" s="297" t="s">
        <v>114</v>
      </c>
      <c r="K25" s="297"/>
    </row>
    <row r="26" spans="1:11" s="313" customFormat="1">
      <c r="A26" s="612">
        <v>44435</v>
      </c>
      <c r="B26" s="320"/>
      <c r="C26" s="297" t="s">
        <v>260</v>
      </c>
      <c r="D26" s="297" t="s">
        <v>1910</v>
      </c>
      <c r="E26" s="463" t="s">
        <v>18</v>
      </c>
      <c r="F26" s="301"/>
      <c r="G26" s="321">
        <v>198674100</v>
      </c>
      <c r="H26" s="303"/>
      <c r="I26" s="303"/>
      <c r="J26" s="297" t="s">
        <v>114</v>
      </c>
      <c r="K26" s="297"/>
    </row>
    <row r="27" spans="1:11" s="313" customFormat="1">
      <c r="A27" s="612">
        <v>44420</v>
      </c>
      <c r="B27" s="320"/>
      <c r="C27" s="297" t="s">
        <v>1078</v>
      </c>
      <c r="D27" s="297" t="s">
        <v>1777</v>
      </c>
      <c r="E27" s="463" t="s">
        <v>18</v>
      </c>
      <c r="F27" s="301"/>
      <c r="G27" s="321">
        <v>22680400</v>
      </c>
      <c r="H27" s="303"/>
      <c r="I27" s="303"/>
      <c r="J27" s="297" t="s">
        <v>114</v>
      </c>
      <c r="K27" s="297"/>
    </row>
    <row r="28" spans="1:11" s="313" customFormat="1">
      <c r="A28" s="612">
        <v>44438</v>
      </c>
      <c r="B28" s="320"/>
      <c r="C28" s="297" t="s">
        <v>1777</v>
      </c>
      <c r="D28" s="297" t="s">
        <v>1964</v>
      </c>
      <c r="E28" s="463" t="s">
        <v>18</v>
      </c>
      <c r="F28" s="301"/>
      <c r="G28" s="321">
        <v>30794800</v>
      </c>
      <c r="H28" s="303"/>
      <c r="I28" s="303"/>
      <c r="J28" s="297" t="s">
        <v>114</v>
      </c>
      <c r="K28" s="297"/>
    </row>
    <row r="29" spans="1:11" s="313" customFormat="1">
      <c r="A29" s="612">
        <v>44438</v>
      </c>
      <c r="B29" s="320"/>
      <c r="C29" s="297" t="s">
        <v>1962</v>
      </c>
      <c r="D29" s="297" t="s">
        <v>1136</v>
      </c>
      <c r="E29" s="463" t="s">
        <v>18</v>
      </c>
      <c r="F29" s="301"/>
      <c r="G29" s="321">
        <v>131797</v>
      </c>
      <c r="H29" s="303"/>
      <c r="I29" s="303"/>
      <c r="J29" s="297" t="s">
        <v>114</v>
      </c>
      <c r="K29" s="297"/>
    </row>
    <row r="30" spans="1:11" s="313" customFormat="1">
      <c r="A30" s="612">
        <v>44414</v>
      </c>
      <c r="B30" s="320"/>
      <c r="C30" s="297" t="s">
        <v>1001</v>
      </c>
      <c r="D30" s="297" t="s">
        <v>657</v>
      </c>
      <c r="E30" s="297" t="s">
        <v>161</v>
      </c>
      <c r="F30" s="301"/>
      <c r="G30" s="321">
        <v>10264500000</v>
      </c>
      <c r="H30" s="303"/>
      <c r="I30" s="303"/>
      <c r="J30" s="297" t="s">
        <v>114</v>
      </c>
      <c r="K30" s="297"/>
    </row>
    <row r="31" spans="1:11" s="313" customFormat="1">
      <c r="A31" s="612">
        <v>44418</v>
      </c>
      <c r="B31" s="320"/>
      <c r="C31" s="297" t="s">
        <v>267</v>
      </c>
      <c r="D31" s="297" t="s">
        <v>1002</v>
      </c>
      <c r="E31" s="297"/>
      <c r="F31" s="321">
        <v>2509011.0699999998</v>
      </c>
      <c r="G31" s="321">
        <f t="shared" ref="G31:G32" si="1">+ROUND(F31*$I$2,0)</f>
        <v>57090103178</v>
      </c>
      <c r="H31" s="303"/>
      <c r="I31" s="303"/>
      <c r="J31" s="297" t="s">
        <v>115</v>
      </c>
      <c r="K31" s="297"/>
    </row>
    <row r="32" spans="1:11" s="313" customFormat="1">
      <c r="A32" s="612">
        <v>44434</v>
      </c>
      <c r="B32" s="320"/>
      <c r="C32" s="297" t="s">
        <v>267</v>
      </c>
      <c r="D32" s="297" t="s">
        <v>1002</v>
      </c>
      <c r="E32" s="297"/>
      <c r="F32" s="321">
        <v>1098368.47</v>
      </c>
      <c r="G32" s="321">
        <f t="shared" si="1"/>
        <v>24992304749</v>
      </c>
      <c r="H32" s="303"/>
      <c r="I32" s="303"/>
      <c r="J32" s="297" t="s">
        <v>115</v>
      </c>
      <c r="K32" s="297"/>
    </row>
    <row r="33" spans="1:11" s="313" customFormat="1">
      <c r="A33" s="612">
        <v>44433</v>
      </c>
      <c r="B33" s="320"/>
      <c r="C33" s="297" t="s">
        <v>267</v>
      </c>
      <c r="D33" s="297" t="s">
        <v>693</v>
      </c>
      <c r="E33" s="297" t="s">
        <v>161</v>
      </c>
      <c r="F33" s="301"/>
      <c r="G33" s="321">
        <v>14751750000</v>
      </c>
      <c r="H33" s="303"/>
      <c r="I33" s="303"/>
      <c r="J33" s="297" t="s">
        <v>114</v>
      </c>
      <c r="K33" s="297"/>
    </row>
    <row r="34" spans="1:11" s="313" customFormat="1">
      <c r="A34" s="612">
        <v>44438</v>
      </c>
      <c r="B34" s="320"/>
      <c r="C34" s="297" t="s">
        <v>267</v>
      </c>
      <c r="D34" s="297" t="s">
        <v>626</v>
      </c>
      <c r="E34" s="463"/>
      <c r="F34" s="301"/>
      <c r="G34" s="321">
        <v>23800000</v>
      </c>
      <c r="H34" s="303"/>
      <c r="I34" s="303"/>
      <c r="J34" s="297" t="s">
        <v>114</v>
      </c>
      <c r="K34" s="297"/>
    </row>
    <row r="35" spans="1:11" s="313" customFormat="1">
      <c r="A35" s="612">
        <v>44418</v>
      </c>
      <c r="B35" s="320"/>
      <c r="C35" s="297" t="s">
        <v>219</v>
      </c>
      <c r="D35" s="297" t="s">
        <v>1958</v>
      </c>
      <c r="E35" s="463" t="s">
        <v>19</v>
      </c>
      <c r="F35" s="301"/>
      <c r="G35" s="321"/>
      <c r="H35" s="303"/>
      <c r="I35" s="624">
        <v>5756484986</v>
      </c>
      <c r="J35" s="625" t="s">
        <v>114</v>
      </c>
      <c r="K35" s="297"/>
    </row>
    <row r="36" spans="1:11" s="313" customFormat="1">
      <c r="A36" s="612">
        <v>44418</v>
      </c>
      <c r="B36" s="320"/>
      <c r="C36" s="297" t="s">
        <v>219</v>
      </c>
      <c r="D36" s="297" t="s">
        <v>1955</v>
      </c>
      <c r="E36" s="463" t="s">
        <v>19</v>
      </c>
      <c r="F36" s="301"/>
      <c r="G36" s="321"/>
      <c r="H36" s="303"/>
      <c r="I36" s="624">
        <v>109715705</v>
      </c>
      <c r="J36" s="625" t="s">
        <v>114</v>
      </c>
      <c r="K36" s="297"/>
    </row>
    <row r="37" spans="1:11" s="313" customFormat="1">
      <c r="A37" s="612">
        <v>44418</v>
      </c>
      <c r="B37" s="320"/>
      <c r="C37" s="297" t="s">
        <v>219</v>
      </c>
      <c r="D37" s="297" t="s">
        <v>1955</v>
      </c>
      <c r="E37" s="463" t="s">
        <v>19</v>
      </c>
      <c r="F37" s="301"/>
      <c r="G37" s="321"/>
      <c r="H37" s="303"/>
      <c r="I37" s="624">
        <v>81820320</v>
      </c>
      <c r="J37" s="625" t="s">
        <v>114</v>
      </c>
      <c r="K37" s="297"/>
    </row>
    <row r="38" spans="1:11" s="313" customFormat="1">
      <c r="A38" s="612">
        <v>44418</v>
      </c>
      <c r="B38" s="320"/>
      <c r="C38" s="297" t="s">
        <v>219</v>
      </c>
      <c r="D38" s="297" t="s">
        <v>1955</v>
      </c>
      <c r="E38" s="463" t="s">
        <v>19</v>
      </c>
      <c r="F38" s="301"/>
      <c r="G38" s="321"/>
      <c r="H38" s="624">
        <v>14787</v>
      </c>
      <c r="I38" s="298">
        <f t="shared" ref="I38:I39" si="2">+ROUND(H38*$K$2,0)</f>
        <v>337260579</v>
      </c>
      <c r="J38" s="625" t="s">
        <v>115</v>
      </c>
      <c r="K38" s="297"/>
    </row>
    <row r="39" spans="1:11" s="313" customFormat="1">
      <c r="A39" s="612">
        <v>44428</v>
      </c>
      <c r="B39" s="320"/>
      <c r="C39" s="297" t="s">
        <v>219</v>
      </c>
      <c r="D39" s="297" t="s">
        <v>1956</v>
      </c>
      <c r="E39" s="463" t="s">
        <v>19</v>
      </c>
      <c r="F39" s="301"/>
      <c r="G39" s="321"/>
      <c r="H39" s="624">
        <v>27601</v>
      </c>
      <c r="I39" s="298">
        <f t="shared" si="2"/>
        <v>629521149</v>
      </c>
      <c r="J39" s="625" t="s">
        <v>115</v>
      </c>
      <c r="K39" s="297"/>
    </row>
    <row r="40" spans="1:11" s="313" customFormat="1">
      <c r="A40" s="612">
        <v>44428</v>
      </c>
      <c r="B40" s="320"/>
      <c r="C40" s="297" t="s">
        <v>219</v>
      </c>
      <c r="D40" s="297" t="s">
        <v>1956</v>
      </c>
      <c r="E40" s="463" t="s">
        <v>19</v>
      </c>
      <c r="F40" s="301"/>
      <c r="G40" s="321"/>
      <c r="H40" s="303"/>
      <c r="I40" s="624">
        <v>439030200</v>
      </c>
      <c r="J40" s="625" t="s">
        <v>114</v>
      </c>
      <c r="K40" s="297"/>
    </row>
    <row r="41" spans="1:11" s="313" customFormat="1">
      <c r="A41" s="612">
        <v>44428</v>
      </c>
      <c r="B41" s="320"/>
      <c r="C41" s="297" t="s">
        <v>219</v>
      </c>
      <c r="D41" s="297" t="s">
        <v>1957</v>
      </c>
      <c r="E41" s="463" t="s">
        <v>19</v>
      </c>
      <c r="F41" s="301"/>
      <c r="G41" s="321"/>
      <c r="H41" s="303"/>
      <c r="I41" s="624">
        <v>37918698</v>
      </c>
      <c r="J41" s="625" t="s">
        <v>114</v>
      </c>
      <c r="K41" s="297"/>
    </row>
    <row r="42" spans="1:11" s="313" customFormat="1">
      <c r="A42" s="612">
        <v>44423</v>
      </c>
      <c r="B42" s="320"/>
      <c r="C42" s="297" t="s">
        <v>131</v>
      </c>
      <c r="D42" s="297" t="s">
        <v>1424</v>
      </c>
      <c r="E42" s="297" t="s">
        <v>20</v>
      </c>
      <c r="F42" s="301"/>
      <c r="G42" s="321"/>
      <c r="H42" s="303"/>
      <c r="I42" s="303">
        <v>5843200</v>
      </c>
      <c r="J42" s="297" t="s">
        <v>114</v>
      </c>
      <c r="K42" s="297"/>
    </row>
    <row r="43" spans="1:11" s="313" customFormat="1">
      <c r="A43" s="612">
        <v>44423</v>
      </c>
      <c r="B43" s="320"/>
      <c r="C43" s="297" t="s">
        <v>131</v>
      </c>
      <c r="D43" s="297" t="s">
        <v>1608</v>
      </c>
      <c r="E43" s="297" t="s">
        <v>20</v>
      </c>
      <c r="F43" s="301"/>
      <c r="G43" s="321"/>
      <c r="H43" s="303"/>
      <c r="I43" s="303">
        <v>15324100</v>
      </c>
      <c r="J43" s="297" t="s">
        <v>114</v>
      </c>
      <c r="K43" s="297"/>
    </row>
    <row r="44" spans="1:11" s="313" customFormat="1">
      <c r="A44" s="612">
        <v>44423</v>
      </c>
      <c r="B44" s="320"/>
      <c r="C44" s="297" t="s">
        <v>131</v>
      </c>
      <c r="D44" s="297" t="s">
        <v>1912</v>
      </c>
      <c r="E44" s="297" t="s">
        <v>20</v>
      </c>
      <c r="F44" s="301"/>
      <c r="G44" s="321"/>
      <c r="H44" s="303"/>
      <c r="I44" s="303">
        <v>1969000</v>
      </c>
      <c r="J44" s="297" t="s">
        <v>114</v>
      </c>
      <c r="K44" s="297"/>
    </row>
    <row r="45" spans="1:11" s="313" customFormat="1">
      <c r="A45" s="612">
        <v>44423</v>
      </c>
      <c r="B45" s="320"/>
      <c r="C45" s="297" t="s">
        <v>131</v>
      </c>
      <c r="D45" s="297" t="s">
        <v>631</v>
      </c>
      <c r="E45" s="297" t="s">
        <v>20</v>
      </c>
      <c r="F45" s="301"/>
      <c r="G45" s="321"/>
      <c r="H45" s="303"/>
      <c r="I45" s="303">
        <v>22490675</v>
      </c>
      <c r="J45" s="297" t="s">
        <v>114</v>
      </c>
      <c r="K45" s="297"/>
    </row>
    <row r="46" spans="1:11" s="313" customFormat="1">
      <c r="A46" s="612">
        <v>44423</v>
      </c>
      <c r="B46" s="320"/>
      <c r="C46" s="297" t="s">
        <v>131</v>
      </c>
      <c r="D46" s="297" t="s">
        <v>1913</v>
      </c>
      <c r="E46" s="297" t="s">
        <v>20</v>
      </c>
      <c r="F46" s="301"/>
      <c r="G46" s="321"/>
      <c r="H46" s="303"/>
      <c r="I46" s="303">
        <v>12761000</v>
      </c>
      <c r="J46" s="297" t="s">
        <v>114</v>
      </c>
      <c r="K46" s="297"/>
    </row>
    <row r="47" spans="1:11" s="313" customFormat="1">
      <c r="A47" s="612">
        <v>44423</v>
      </c>
      <c r="B47" s="320"/>
      <c r="C47" s="297" t="s">
        <v>131</v>
      </c>
      <c r="D47" s="297" t="s">
        <v>1911</v>
      </c>
      <c r="E47" s="297" t="s">
        <v>20</v>
      </c>
      <c r="F47" s="301"/>
      <c r="G47" s="321"/>
      <c r="H47" s="303"/>
      <c r="I47" s="303">
        <v>1500000</v>
      </c>
      <c r="J47" s="297" t="s">
        <v>114</v>
      </c>
      <c r="K47" s="297"/>
    </row>
    <row r="48" spans="1:11" s="313" customFormat="1">
      <c r="A48" s="612">
        <v>44423</v>
      </c>
      <c r="B48" s="320"/>
      <c r="C48" s="297" t="s">
        <v>131</v>
      </c>
      <c r="D48" s="297" t="s">
        <v>1943</v>
      </c>
      <c r="E48" s="297" t="s">
        <v>20</v>
      </c>
      <c r="F48" s="301"/>
      <c r="G48" s="321"/>
      <c r="H48" s="303"/>
      <c r="I48" s="303">
        <v>9230500</v>
      </c>
      <c r="J48" s="297" t="s">
        <v>114</v>
      </c>
      <c r="K48" s="297"/>
    </row>
    <row r="49" spans="1:11" s="313" customFormat="1">
      <c r="A49" s="612">
        <v>44423</v>
      </c>
      <c r="B49" s="320"/>
      <c r="C49" s="297" t="s">
        <v>131</v>
      </c>
      <c r="D49" s="297" t="s">
        <v>645</v>
      </c>
      <c r="E49" s="297" t="s">
        <v>20</v>
      </c>
      <c r="F49" s="301"/>
      <c r="G49" s="321"/>
      <c r="H49" s="303"/>
      <c r="I49" s="303">
        <v>1500000</v>
      </c>
      <c r="J49" s="297" t="s">
        <v>114</v>
      </c>
      <c r="K49" s="297"/>
    </row>
    <row r="50" spans="1:11" s="313" customFormat="1">
      <c r="A50" s="612">
        <v>44438</v>
      </c>
      <c r="B50" s="320"/>
      <c r="C50" s="297" t="s">
        <v>133</v>
      </c>
      <c r="D50" s="297" t="s">
        <v>1919</v>
      </c>
      <c r="E50" s="297" t="s">
        <v>116</v>
      </c>
      <c r="F50" s="301"/>
      <c r="G50" s="321"/>
      <c r="H50" s="303"/>
      <c r="I50" s="303">
        <v>2019066796</v>
      </c>
      <c r="J50" s="297" t="s">
        <v>114</v>
      </c>
      <c r="K50" s="297"/>
    </row>
    <row r="51" spans="1:11" s="313" customFormat="1">
      <c r="A51" s="612">
        <v>44438</v>
      </c>
      <c r="B51" s="320"/>
      <c r="C51" s="297" t="s">
        <v>132</v>
      </c>
      <c r="D51" s="297" t="s">
        <v>1914</v>
      </c>
      <c r="E51" s="297" t="s">
        <v>116</v>
      </c>
      <c r="F51" s="301"/>
      <c r="G51" s="321"/>
      <c r="H51" s="303"/>
      <c r="I51" s="303">
        <v>10765795</v>
      </c>
      <c r="J51" s="297" t="s">
        <v>114</v>
      </c>
      <c r="K51" s="297"/>
    </row>
    <row r="52" spans="1:11" s="313" customFormat="1">
      <c r="A52" s="612">
        <v>44438</v>
      </c>
      <c r="B52" s="320"/>
      <c r="C52" s="297" t="s">
        <v>658</v>
      </c>
      <c r="D52" s="297" t="s">
        <v>1914</v>
      </c>
      <c r="E52" s="297" t="s">
        <v>116</v>
      </c>
      <c r="F52" s="301"/>
      <c r="G52" s="321"/>
      <c r="H52" s="303"/>
      <c r="I52" s="303">
        <v>8912979</v>
      </c>
      <c r="J52" s="297" t="s">
        <v>114</v>
      </c>
      <c r="K52" s="297"/>
    </row>
    <row r="53" spans="1:11" s="313" customFormat="1">
      <c r="A53" s="612">
        <v>44438</v>
      </c>
      <c r="B53" s="320"/>
      <c r="C53" s="297" t="s">
        <v>531</v>
      </c>
      <c r="D53" s="297" t="s">
        <v>1914</v>
      </c>
      <c r="E53" s="297" t="s">
        <v>116</v>
      </c>
      <c r="F53" s="301"/>
      <c r="G53" s="321"/>
      <c r="H53" s="303"/>
      <c r="I53" s="303">
        <v>201232780</v>
      </c>
      <c r="J53" s="297" t="s">
        <v>114</v>
      </c>
      <c r="K53" s="297"/>
    </row>
    <row r="54" spans="1:11" s="313" customFormat="1">
      <c r="A54" s="612">
        <v>44438</v>
      </c>
      <c r="B54" s="320"/>
      <c r="C54" s="297" t="s">
        <v>222</v>
      </c>
      <c r="D54" s="297" t="s">
        <v>1914</v>
      </c>
      <c r="E54" s="297" t="s">
        <v>116</v>
      </c>
      <c r="F54" s="301"/>
      <c r="G54" s="321"/>
      <c r="H54" s="303"/>
      <c r="I54" s="303">
        <v>2074500</v>
      </c>
      <c r="J54" s="297" t="s">
        <v>114</v>
      </c>
      <c r="K54" s="297"/>
    </row>
    <row r="55" spans="1:11" s="313" customFormat="1">
      <c r="A55" s="612">
        <v>44418</v>
      </c>
      <c r="B55" s="320"/>
      <c r="C55" s="297" t="s">
        <v>201</v>
      </c>
      <c r="D55" s="297" t="s">
        <v>1914</v>
      </c>
      <c r="E55" s="297" t="s">
        <v>116</v>
      </c>
      <c r="F55" s="301"/>
      <c r="G55" s="321"/>
      <c r="H55" s="303"/>
      <c r="I55" s="303">
        <v>34756908</v>
      </c>
      <c r="J55" s="297" t="s">
        <v>114</v>
      </c>
      <c r="K55" s="297"/>
    </row>
    <row r="56" spans="1:11" s="313" customFormat="1">
      <c r="A56" s="612">
        <v>44418</v>
      </c>
      <c r="B56" s="320"/>
      <c r="C56" s="297" t="s">
        <v>688</v>
      </c>
      <c r="D56" s="297" t="s">
        <v>1914</v>
      </c>
      <c r="E56" s="297" t="s">
        <v>116</v>
      </c>
      <c r="F56" s="301"/>
      <c r="G56" s="321"/>
      <c r="H56" s="303"/>
      <c r="I56" s="303">
        <v>3413768</v>
      </c>
      <c r="J56" s="297" t="s">
        <v>114</v>
      </c>
      <c r="K56" s="297"/>
    </row>
    <row r="57" spans="1:11" s="313" customFormat="1">
      <c r="A57" s="612">
        <v>44434</v>
      </c>
      <c r="B57" s="320"/>
      <c r="C57" s="297" t="s">
        <v>392</v>
      </c>
      <c r="D57" s="297" t="s">
        <v>1915</v>
      </c>
      <c r="E57" s="297" t="s">
        <v>116</v>
      </c>
      <c r="F57" s="301"/>
      <c r="G57" s="321"/>
      <c r="H57" s="303"/>
      <c r="I57" s="303">
        <v>22000</v>
      </c>
      <c r="J57" s="297" t="s">
        <v>114</v>
      </c>
      <c r="K57" s="297"/>
    </row>
    <row r="58" spans="1:11" s="313" customFormat="1">
      <c r="A58" s="612">
        <v>44418</v>
      </c>
      <c r="B58" s="320"/>
      <c r="C58" s="297" t="s">
        <v>219</v>
      </c>
      <c r="D58" s="297" t="s">
        <v>1916</v>
      </c>
      <c r="E58" s="297" t="s">
        <v>116</v>
      </c>
      <c r="F58" s="301"/>
      <c r="G58" s="321"/>
      <c r="H58" s="303"/>
      <c r="I58" s="303">
        <v>900000</v>
      </c>
      <c r="J58" s="297" t="s">
        <v>114</v>
      </c>
      <c r="K58" s="297"/>
    </row>
    <row r="59" spans="1:11" s="313" customFormat="1">
      <c r="A59" s="612">
        <v>44428</v>
      </c>
      <c r="B59" s="320"/>
      <c r="C59" s="297" t="s">
        <v>649</v>
      </c>
      <c r="D59" s="297" t="s">
        <v>1917</v>
      </c>
      <c r="E59" s="297" t="s">
        <v>116</v>
      </c>
      <c r="F59" s="301"/>
      <c r="G59" s="321"/>
      <c r="H59" s="303"/>
      <c r="I59" s="303">
        <v>300000</v>
      </c>
      <c r="J59" s="297" t="s">
        <v>114</v>
      </c>
      <c r="K59" s="297"/>
    </row>
    <row r="60" spans="1:11" s="313" customFormat="1">
      <c r="A60" s="612">
        <v>44428</v>
      </c>
      <c r="B60" s="320"/>
      <c r="C60" s="297" t="s">
        <v>259</v>
      </c>
      <c r="D60" s="297" t="s">
        <v>1917</v>
      </c>
      <c r="E60" s="297" t="s">
        <v>116</v>
      </c>
      <c r="F60" s="301"/>
      <c r="G60" s="321"/>
      <c r="H60" s="303"/>
      <c r="I60" s="303">
        <v>250000</v>
      </c>
      <c r="J60" s="297" t="s">
        <v>114</v>
      </c>
      <c r="K60" s="297"/>
    </row>
    <row r="61" spans="1:11" s="313" customFormat="1">
      <c r="A61" s="612">
        <v>44428</v>
      </c>
      <c r="B61" s="320"/>
      <c r="C61" s="297" t="s">
        <v>258</v>
      </c>
      <c r="D61" s="297" t="s">
        <v>1917</v>
      </c>
      <c r="E61" s="297" t="s">
        <v>116</v>
      </c>
      <c r="F61" s="301"/>
      <c r="G61" s="321"/>
      <c r="H61" s="303"/>
      <c r="I61" s="303">
        <v>920000</v>
      </c>
      <c r="J61" s="297" t="s">
        <v>114</v>
      </c>
      <c r="K61" s="297"/>
    </row>
    <row r="62" spans="1:11" s="313" customFormat="1">
      <c r="A62" s="612">
        <v>44424</v>
      </c>
      <c r="B62" s="320"/>
      <c r="C62" s="297" t="s">
        <v>621</v>
      </c>
      <c r="D62" s="297" t="s">
        <v>1742</v>
      </c>
      <c r="E62" s="297" t="s">
        <v>116</v>
      </c>
      <c r="F62" s="301"/>
      <c r="G62" s="321"/>
      <c r="H62" s="303"/>
      <c r="I62" s="303">
        <v>150000</v>
      </c>
      <c r="J62" s="297" t="s">
        <v>114</v>
      </c>
      <c r="K62" s="297"/>
    </row>
    <row r="63" spans="1:11" s="313" customFormat="1">
      <c r="A63" s="612">
        <v>44438</v>
      </c>
      <c r="B63" s="320"/>
      <c r="C63" s="297" t="s">
        <v>498</v>
      </c>
      <c r="D63" s="297" t="s">
        <v>1781</v>
      </c>
      <c r="E63" s="297" t="s">
        <v>116</v>
      </c>
      <c r="F63" s="301"/>
      <c r="G63" s="321"/>
      <c r="H63" s="303"/>
      <c r="I63" s="303">
        <v>11123850</v>
      </c>
      <c r="J63" s="297" t="s">
        <v>114</v>
      </c>
      <c r="K63" s="297"/>
    </row>
    <row r="64" spans="1:11" s="313" customFormat="1">
      <c r="A64" s="612">
        <v>44418</v>
      </c>
      <c r="B64" s="320"/>
      <c r="C64" s="297" t="s">
        <v>260</v>
      </c>
      <c r="D64" s="297" t="s">
        <v>1640</v>
      </c>
      <c r="E64" s="297" t="s">
        <v>116</v>
      </c>
      <c r="F64" s="301"/>
      <c r="G64" s="321"/>
      <c r="H64" s="303"/>
      <c r="I64" s="303">
        <v>1960000</v>
      </c>
      <c r="J64" s="297" t="s">
        <v>114</v>
      </c>
      <c r="K64" s="297"/>
    </row>
    <row r="65" spans="1:11" s="313" customFormat="1">
      <c r="A65" s="612">
        <v>44410</v>
      </c>
      <c r="B65" s="320"/>
      <c r="C65" s="297" t="s">
        <v>130</v>
      </c>
      <c r="D65" s="297" t="s">
        <v>1971</v>
      </c>
      <c r="E65" s="297" t="s">
        <v>116</v>
      </c>
      <c r="F65" s="301"/>
      <c r="G65" s="321"/>
      <c r="H65" s="303"/>
      <c r="I65" s="303">
        <v>2000000</v>
      </c>
      <c r="J65" s="297" t="s">
        <v>114</v>
      </c>
      <c r="K65" s="297"/>
    </row>
    <row r="66" spans="1:11" s="313" customFormat="1">
      <c r="A66" s="612">
        <v>44412</v>
      </c>
      <c r="B66" s="320"/>
      <c r="C66" s="297" t="s">
        <v>130</v>
      </c>
      <c r="D66" s="297" t="s">
        <v>1972</v>
      </c>
      <c r="E66" s="297" t="s">
        <v>116</v>
      </c>
      <c r="F66" s="301"/>
      <c r="G66" s="321"/>
      <c r="H66" s="303"/>
      <c r="I66" s="303">
        <v>2000000</v>
      </c>
      <c r="J66" s="297" t="s">
        <v>114</v>
      </c>
      <c r="K66" s="297"/>
    </row>
    <row r="67" spans="1:11" s="313" customFormat="1">
      <c r="A67" s="612">
        <v>44414</v>
      </c>
      <c r="B67" s="320"/>
      <c r="C67" s="297" t="s">
        <v>1013</v>
      </c>
      <c r="D67" s="297" t="s">
        <v>528</v>
      </c>
      <c r="E67" s="297" t="s">
        <v>116</v>
      </c>
      <c r="F67" s="301"/>
      <c r="G67" s="321"/>
      <c r="H67" s="303"/>
      <c r="I67" s="303">
        <v>30000</v>
      </c>
      <c r="J67" s="297" t="s">
        <v>114</v>
      </c>
      <c r="K67" s="297"/>
    </row>
    <row r="68" spans="1:11" s="313" customFormat="1">
      <c r="A68" s="612">
        <v>44414</v>
      </c>
      <c r="B68" s="320"/>
      <c r="C68" s="297" t="s">
        <v>130</v>
      </c>
      <c r="D68" s="297" t="s">
        <v>1973</v>
      </c>
      <c r="E68" s="297" t="s">
        <v>116</v>
      </c>
      <c r="F68" s="301"/>
      <c r="G68" s="321"/>
      <c r="H68" s="303"/>
      <c r="I68" s="303">
        <v>1000000</v>
      </c>
      <c r="J68" s="297" t="s">
        <v>114</v>
      </c>
      <c r="K68" s="297"/>
    </row>
    <row r="69" spans="1:11" s="313" customFormat="1">
      <c r="A69" s="612">
        <v>44415</v>
      </c>
      <c r="B69" s="320"/>
      <c r="C69" s="297" t="s">
        <v>130</v>
      </c>
      <c r="D69" s="297" t="s">
        <v>1974</v>
      </c>
      <c r="E69" s="297" t="s">
        <v>116</v>
      </c>
      <c r="F69" s="301"/>
      <c r="G69" s="321"/>
      <c r="H69" s="303"/>
      <c r="I69" s="303">
        <v>3000000</v>
      </c>
      <c r="J69" s="297" t="s">
        <v>114</v>
      </c>
      <c r="K69" s="297"/>
    </row>
    <row r="70" spans="1:11" s="313" customFormat="1">
      <c r="A70" s="612">
        <v>44417</v>
      </c>
      <c r="B70" s="320"/>
      <c r="C70" s="297" t="s">
        <v>1012</v>
      </c>
      <c r="D70" s="297" t="s">
        <v>528</v>
      </c>
      <c r="E70" s="297" t="s">
        <v>116</v>
      </c>
      <c r="F70" s="301"/>
      <c r="G70" s="321"/>
      <c r="H70" s="303"/>
      <c r="I70" s="303">
        <v>27273</v>
      </c>
      <c r="J70" s="297" t="s">
        <v>114</v>
      </c>
      <c r="K70" s="297"/>
    </row>
    <row r="71" spans="1:11" s="313" customFormat="1">
      <c r="A71" s="612">
        <v>44417</v>
      </c>
      <c r="B71" s="320"/>
      <c r="C71" s="297" t="s">
        <v>130</v>
      </c>
      <c r="D71" s="297" t="s">
        <v>1975</v>
      </c>
      <c r="E71" s="297" t="s">
        <v>116</v>
      </c>
      <c r="F71" s="301"/>
      <c r="G71" s="321"/>
      <c r="H71" s="303"/>
      <c r="I71" s="303">
        <v>1000000</v>
      </c>
      <c r="J71" s="297" t="s">
        <v>114</v>
      </c>
      <c r="K71" s="297"/>
    </row>
    <row r="72" spans="1:11" s="313" customFormat="1">
      <c r="A72" s="612">
        <v>44417</v>
      </c>
      <c r="B72" s="320"/>
      <c r="C72" s="297" t="s">
        <v>1012</v>
      </c>
      <c r="D72" s="297" t="s">
        <v>528</v>
      </c>
      <c r="E72" s="297" t="s">
        <v>116</v>
      </c>
      <c r="F72" s="301"/>
      <c r="G72" s="321"/>
      <c r="H72" s="303">
        <v>5.45</v>
      </c>
      <c r="I72" s="298">
        <f t="shared" ref="I72" si="3">+ROUND(H72*$K$2,0)</f>
        <v>124303</v>
      </c>
      <c r="J72" s="297" t="s">
        <v>115</v>
      </c>
      <c r="K72" s="297"/>
    </row>
    <row r="73" spans="1:11" s="313" customFormat="1">
      <c r="A73" s="612">
        <v>44418</v>
      </c>
      <c r="B73" s="320"/>
      <c r="C73" s="297" t="s">
        <v>200</v>
      </c>
      <c r="D73" s="297" t="s">
        <v>1976</v>
      </c>
      <c r="E73" s="297" t="s">
        <v>116</v>
      </c>
      <c r="F73" s="301"/>
      <c r="G73" s="321"/>
      <c r="H73" s="303"/>
      <c r="I73" s="303">
        <v>320000</v>
      </c>
      <c r="J73" s="297" t="s">
        <v>114</v>
      </c>
      <c r="K73" s="297"/>
    </row>
    <row r="74" spans="1:11" s="313" customFormat="1">
      <c r="A74" s="612">
        <v>44418</v>
      </c>
      <c r="B74" s="320"/>
      <c r="C74" s="297" t="s">
        <v>540</v>
      </c>
      <c r="D74" s="297" t="s">
        <v>1977</v>
      </c>
      <c r="E74" s="297" t="s">
        <v>116</v>
      </c>
      <c r="F74" s="301"/>
      <c r="G74" s="321"/>
      <c r="H74" s="303"/>
      <c r="I74" s="303">
        <v>2271000</v>
      </c>
      <c r="J74" s="297" t="s">
        <v>114</v>
      </c>
      <c r="K74" s="297"/>
    </row>
    <row r="75" spans="1:11" s="313" customFormat="1">
      <c r="A75" s="612">
        <v>44418</v>
      </c>
      <c r="B75" s="320"/>
      <c r="C75" s="297" t="s">
        <v>1965</v>
      </c>
      <c r="D75" s="297" t="s">
        <v>528</v>
      </c>
      <c r="E75" s="297" t="s">
        <v>116</v>
      </c>
      <c r="F75" s="301"/>
      <c r="G75" s="321"/>
      <c r="H75" s="303"/>
      <c r="I75" s="303">
        <v>250000</v>
      </c>
      <c r="J75" s="297" t="s">
        <v>114</v>
      </c>
      <c r="K75" s="297"/>
    </row>
    <row r="76" spans="1:11" s="313" customFormat="1">
      <c r="A76" s="612">
        <v>44418</v>
      </c>
      <c r="B76" s="320"/>
      <c r="C76" s="297" t="s">
        <v>1487</v>
      </c>
      <c r="D76" s="297" t="s">
        <v>1978</v>
      </c>
      <c r="E76" s="297" t="s">
        <v>116</v>
      </c>
      <c r="F76" s="301"/>
      <c r="G76" s="321"/>
      <c r="H76" s="303"/>
      <c r="I76" s="303">
        <v>1200000</v>
      </c>
      <c r="J76" s="297" t="s">
        <v>114</v>
      </c>
      <c r="K76" s="297"/>
    </row>
    <row r="77" spans="1:11" s="313" customFormat="1">
      <c r="A77" s="612">
        <v>44418</v>
      </c>
      <c r="B77" s="320"/>
      <c r="C77" s="297" t="s">
        <v>594</v>
      </c>
      <c r="D77" s="297" t="s">
        <v>264</v>
      </c>
      <c r="E77" s="297" t="s">
        <v>116</v>
      </c>
      <c r="F77" s="301"/>
      <c r="G77" s="321"/>
      <c r="H77" s="303"/>
      <c r="I77" s="303">
        <v>314372</v>
      </c>
      <c r="J77" s="297" t="s">
        <v>114</v>
      </c>
      <c r="K77" s="297"/>
    </row>
    <row r="78" spans="1:11" s="313" customFormat="1">
      <c r="A78" s="612">
        <v>44418</v>
      </c>
      <c r="B78" s="320"/>
      <c r="C78" s="297" t="s">
        <v>1966</v>
      </c>
      <c r="D78" s="297" t="s">
        <v>264</v>
      </c>
      <c r="E78" s="297" t="s">
        <v>116</v>
      </c>
      <c r="F78" s="301"/>
      <c r="G78" s="321"/>
      <c r="H78" s="303"/>
      <c r="I78" s="303">
        <v>2290500</v>
      </c>
      <c r="J78" s="297" t="s">
        <v>114</v>
      </c>
      <c r="K78" s="297"/>
    </row>
    <row r="79" spans="1:11" s="313" customFormat="1">
      <c r="A79" s="612">
        <v>44418</v>
      </c>
      <c r="B79" s="320"/>
      <c r="C79" s="297" t="s">
        <v>594</v>
      </c>
      <c r="D79" s="297" t="s">
        <v>264</v>
      </c>
      <c r="E79" s="297" t="s">
        <v>116</v>
      </c>
      <c r="F79" s="301"/>
      <c r="G79" s="321"/>
      <c r="H79" s="303">
        <v>48.18</v>
      </c>
      <c r="I79" s="298">
        <f t="shared" ref="I79:I80" si="4">+ROUND(H79*$K$2,0)</f>
        <v>1098885</v>
      </c>
      <c r="J79" s="297" t="s">
        <v>115</v>
      </c>
      <c r="K79" s="297"/>
    </row>
    <row r="80" spans="1:11" s="313" customFormat="1">
      <c r="A80" s="612">
        <v>44418</v>
      </c>
      <c r="B80" s="320"/>
      <c r="C80" s="297" t="s">
        <v>594</v>
      </c>
      <c r="D80" s="297" t="s">
        <v>264</v>
      </c>
      <c r="E80" s="297" t="s">
        <v>116</v>
      </c>
      <c r="F80" s="301"/>
      <c r="G80" s="321"/>
      <c r="H80" s="303">
        <v>0.4</v>
      </c>
      <c r="I80" s="298">
        <f t="shared" si="4"/>
        <v>9123</v>
      </c>
      <c r="J80" s="297" t="s">
        <v>115</v>
      </c>
      <c r="K80" s="297"/>
    </row>
    <row r="81" spans="1:11" s="313" customFormat="1">
      <c r="A81" s="612">
        <v>44419</v>
      </c>
      <c r="B81" s="320"/>
      <c r="C81" s="297" t="s">
        <v>130</v>
      </c>
      <c r="D81" s="297" t="s">
        <v>1979</v>
      </c>
      <c r="E81" s="297" t="s">
        <v>116</v>
      </c>
      <c r="F81" s="301"/>
      <c r="G81" s="321"/>
      <c r="H81" s="303"/>
      <c r="I81" s="303">
        <v>2000000</v>
      </c>
      <c r="J81" s="297" t="s">
        <v>114</v>
      </c>
      <c r="K81" s="297"/>
    </row>
    <row r="82" spans="1:11" s="313" customFormat="1">
      <c r="A82" s="612">
        <v>44419</v>
      </c>
      <c r="B82" s="320"/>
      <c r="C82" s="297" t="s">
        <v>1967</v>
      </c>
      <c r="D82" s="297" t="s">
        <v>264</v>
      </c>
      <c r="E82" s="297" t="s">
        <v>116</v>
      </c>
      <c r="F82" s="301"/>
      <c r="G82" s="321"/>
      <c r="H82" s="303"/>
      <c r="I82" s="303">
        <v>9091</v>
      </c>
      <c r="J82" s="297" t="s">
        <v>114</v>
      </c>
      <c r="K82" s="297"/>
    </row>
    <row r="83" spans="1:11" s="313" customFormat="1">
      <c r="A83" s="612">
        <v>44420</v>
      </c>
      <c r="B83" s="320"/>
      <c r="C83" s="297" t="s">
        <v>130</v>
      </c>
      <c r="D83" s="297" t="s">
        <v>1980</v>
      </c>
      <c r="E83" s="297" t="s">
        <v>116</v>
      </c>
      <c r="F83" s="301"/>
      <c r="G83" s="321"/>
      <c r="H83" s="303"/>
      <c r="I83" s="303">
        <v>1000000</v>
      </c>
      <c r="J83" s="297" t="s">
        <v>114</v>
      </c>
      <c r="K83" s="297"/>
    </row>
    <row r="84" spans="1:11" s="313" customFormat="1">
      <c r="A84" s="612">
        <v>44420</v>
      </c>
      <c r="B84" s="320"/>
      <c r="C84" s="297" t="s">
        <v>1013</v>
      </c>
      <c r="D84" s="297" t="s">
        <v>1925</v>
      </c>
      <c r="E84" s="297" t="s">
        <v>116</v>
      </c>
      <c r="F84" s="301"/>
      <c r="G84" s="321"/>
      <c r="H84" s="303"/>
      <c r="I84" s="303">
        <v>22346</v>
      </c>
      <c r="J84" s="297" t="s">
        <v>114</v>
      </c>
      <c r="K84" s="297"/>
    </row>
    <row r="85" spans="1:11" s="313" customFormat="1">
      <c r="A85" s="612">
        <v>44421</v>
      </c>
      <c r="B85" s="320"/>
      <c r="C85" s="297" t="s">
        <v>130</v>
      </c>
      <c r="D85" s="297" t="s">
        <v>1981</v>
      </c>
      <c r="E85" s="297" t="s">
        <v>116</v>
      </c>
      <c r="F85" s="301"/>
      <c r="G85" s="321"/>
      <c r="H85" s="303"/>
      <c r="I85" s="303">
        <v>1000000</v>
      </c>
      <c r="J85" s="297" t="s">
        <v>114</v>
      </c>
      <c r="K85" s="297"/>
    </row>
    <row r="86" spans="1:11" s="313" customFormat="1">
      <c r="A86" s="612">
        <v>44424</v>
      </c>
      <c r="B86" s="320"/>
      <c r="C86" s="297" t="s">
        <v>130</v>
      </c>
      <c r="D86" s="297" t="s">
        <v>1982</v>
      </c>
      <c r="E86" s="297" t="s">
        <v>116</v>
      </c>
      <c r="F86" s="301"/>
      <c r="G86" s="321"/>
      <c r="H86" s="303"/>
      <c r="I86" s="303">
        <v>2000000</v>
      </c>
      <c r="J86" s="297" t="s">
        <v>114</v>
      </c>
      <c r="K86" s="297"/>
    </row>
    <row r="87" spans="1:11" s="313" customFormat="1">
      <c r="A87" s="612">
        <v>44425</v>
      </c>
      <c r="B87" s="320"/>
      <c r="C87" s="297" t="s">
        <v>1013</v>
      </c>
      <c r="D87" s="297" t="s">
        <v>264</v>
      </c>
      <c r="E87" s="297" t="s">
        <v>116</v>
      </c>
      <c r="F87" s="301"/>
      <c r="G87" s="321"/>
      <c r="H87" s="303">
        <v>76.36</v>
      </c>
      <c r="I87" s="298">
        <f t="shared" ref="I87" si="5">+ROUND(H87*$K$2,0)</f>
        <v>1741612</v>
      </c>
      <c r="J87" s="297" t="s">
        <v>115</v>
      </c>
      <c r="K87" s="297"/>
    </row>
    <row r="88" spans="1:11" s="313" customFormat="1">
      <c r="A88" s="612">
        <v>44426</v>
      </c>
      <c r="B88" s="320"/>
      <c r="C88" s="297" t="s">
        <v>130</v>
      </c>
      <c r="D88" s="297" t="s">
        <v>1983</v>
      </c>
      <c r="E88" s="297" t="s">
        <v>116</v>
      </c>
      <c r="F88" s="301"/>
      <c r="G88" s="321"/>
      <c r="H88" s="303"/>
      <c r="I88" s="303">
        <v>2000000</v>
      </c>
      <c r="J88" s="297" t="s">
        <v>114</v>
      </c>
      <c r="K88" s="297"/>
    </row>
    <row r="89" spans="1:11" s="313" customFormat="1">
      <c r="A89" s="612">
        <v>44427</v>
      </c>
      <c r="B89" s="320"/>
      <c r="C89" s="297" t="s">
        <v>130</v>
      </c>
      <c r="D89" s="297" t="s">
        <v>1984</v>
      </c>
      <c r="E89" s="297" t="s">
        <v>116</v>
      </c>
      <c r="F89" s="301"/>
      <c r="G89" s="321"/>
      <c r="H89" s="303"/>
      <c r="I89" s="303">
        <v>1000000</v>
      </c>
      <c r="J89" s="297" t="s">
        <v>114</v>
      </c>
      <c r="K89" s="297"/>
    </row>
    <row r="90" spans="1:11" s="313" customFormat="1">
      <c r="A90" s="612">
        <v>44428</v>
      </c>
      <c r="B90" s="320"/>
      <c r="C90" s="297" t="s">
        <v>260</v>
      </c>
      <c r="D90" s="297" t="s">
        <v>1640</v>
      </c>
      <c r="E90" s="297" t="s">
        <v>116</v>
      </c>
      <c r="F90" s="301"/>
      <c r="G90" s="321"/>
      <c r="H90" s="303"/>
      <c r="I90" s="303">
        <v>2120000</v>
      </c>
      <c r="J90" s="297" t="s">
        <v>114</v>
      </c>
      <c r="K90" s="297"/>
    </row>
    <row r="91" spans="1:11" s="313" customFormat="1">
      <c r="A91" s="612">
        <v>44428</v>
      </c>
      <c r="B91" s="320"/>
      <c r="C91" s="297" t="s">
        <v>260</v>
      </c>
      <c r="D91" s="297" t="s">
        <v>1640</v>
      </c>
      <c r="E91" s="297" t="s">
        <v>116</v>
      </c>
      <c r="F91" s="301"/>
      <c r="G91" s="321"/>
      <c r="H91" s="303"/>
      <c r="I91" s="303">
        <v>960000</v>
      </c>
      <c r="J91" s="297" t="s">
        <v>114</v>
      </c>
      <c r="K91" s="297"/>
    </row>
    <row r="92" spans="1:11" s="313" customFormat="1">
      <c r="A92" s="612">
        <v>44428</v>
      </c>
      <c r="B92" s="320"/>
      <c r="C92" s="297" t="s">
        <v>1009</v>
      </c>
      <c r="D92" s="297" t="s">
        <v>1985</v>
      </c>
      <c r="E92" s="297" t="s">
        <v>116</v>
      </c>
      <c r="F92" s="301"/>
      <c r="G92" s="321"/>
      <c r="H92" s="303"/>
      <c r="I92" s="303">
        <v>2250000</v>
      </c>
      <c r="J92" s="297" t="s">
        <v>114</v>
      </c>
      <c r="K92" s="297"/>
    </row>
    <row r="93" spans="1:11" s="313" customFormat="1">
      <c r="A93" s="612">
        <v>44428</v>
      </c>
      <c r="B93" s="320"/>
      <c r="C93" s="297" t="s">
        <v>1009</v>
      </c>
      <c r="D93" s="297" t="s">
        <v>1986</v>
      </c>
      <c r="E93" s="297" t="s">
        <v>116</v>
      </c>
      <c r="F93" s="301"/>
      <c r="G93" s="321"/>
      <c r="H93" s="303"/>
      <c r="I93" s="303">
        <v>550000</v>
      </c>
      <c r="J93" s="297" t="s">
        <v>114</v>
      </c>
      <c r="K93" s="297"/>
    </row>
    <row r="94" spans="1:11" s="313" customFormat="1">
      <c r="A94" s="612">
        <v>44428</v>
      </c>
      <c r="B94" s="320"/>
      <c r="C94" s="297" t="s">
        <v>540</v>
      </c>
      <c r="D94" s="297" t="s">
        <v>1987</v>
      </c>
      <c r="E94" s="297" t="s">
        <v>116</v>
      </c>
      <c r="F94" s="301"/>
      <c r="G94" s="321"/>
      <c r="H94" s="303"/>
      <c r="I94" s="303">
        <v>3600500</v>
      </c>
      <c r="J94" s="297" t="s">
        <v>114</v>
      </c>
      <c r="K94" s="297"/>
    </row>
    <row r="95" spans="1:11" s="313" customFormat="1">
      <c r="A95" s="612">
        <v>44428</v>
      </c>
      <c r="B95" s="320"/>
      <c r="C95" s="297" t="s">
        <v>540</v>
      </c>
      <c r="D95" s="297" t="s">
        <v>1988</v>
      </c>
      <c r="E95" s="297" t="s">
        <v>116</v>
      </c>
      <c r="F95" s="301"/>
      <c r="G95" s="321"/>
      <c r="H95" s="303"/>
      <c r="I95" s="303">
        <v>1980000</v>
      </c>
      <c r="J95" s="297" t="s">
        <v>114</v>
      </c>
      <c r="K95" s="297"/>
    </row>
    <row r="96" spans="1:11" s="313" customFormat="1">
      <c r="A96" s="612">
        <v>44428</v>
      </c>
      <c r="B96" s="320"/>
      <c r="C96" s="297" t="s">
        <v>260</v>
      </c>
      <c r="D96" s="297" t="s">
        <v>1640</v>
      </c>
      <c r="E96" s="297" t="s">
        <v>116</v>
      </c>
      <c r="F96" s="301"/>
      <c r="G96" s="321"/>
      <c r="H96" s="303"/>
      <c r="I96" s="303">
        <v>2560000</v>
      </c>
      <c r="J96" s="297" t="s">
        <v>114</v>
      </c>
      <c r="K96" s="297"/>
    </row>
    <row r="97" spans="1:11" s="313" customFormat="1">
      <c r="A97" s="612">
        <v>44428</v>
      </c>
      <c r="B97" s="320"/>
      <c r="C97" s="297" t="s">
        <v>1009</v>
      </c>
      <c r="D97" s="297" t="s">
        <v>1989</v>
      </c>
      <c r="E97" s="297" t="s">
        <v>116</v>
      </c>
      <c r="F97" s="301"/>
      <c r="G97" s="321"/>
      <c r="H97" s="303"/>
      <c r="I97" s="303">
        <v>2700000</v>
      </c>
      <c r="J97" s="297" t="s">
        <v>114</v>
      </c>
      <c r="K97" s="297"/>
    </row>
    <row r="98" spans="1:11" s="313" customFormat="1">
      <c r="A98" s="612">
        <v>44428</v>
      </c>
      <c r="B98" s="320"/>
      <c r="C98" s="297" t="s">
        <v>540</v>
      </c>
      <c r="D98" s="297" t="s">
        <v>1988</v>
      </c>
      <c r="E98" s="297" t="s">
        <v>116</v>
      </c>
      <c r="F98" s="301"/>
      <c r="G98" s="321"/>
      <c r="H98" s="303"/>
      <c r="I98" s="303">
        <v>1018975</v>
      </c>
      <c r="J98" s="297" t="s">
        <v>114</v>
      </c>
      <c r="K98" s="297"/>
    </row>
    <row r="99" spans="1:11" s="313" customFormat="1">
      <c r="A99" s="612">
        <v>44428</v>
      </c>
      <c r="B99" s="320"/>
      <c r="C99" s="297" t="s">
        <v>130</v>
      </c>
      <c r="D99" s="297" t="s">
        <v>1990</v>
      </c>
      <c r="E99" s="297" t="s">
        <v>116</v>
      </c>
      <c r="F99" s="301"/>
      <c r="G99" s="321"/>
      <c r="H99" s="303"/>
      <c r="I99" s="303">
        <v>1000000</v>
      </c>
      <c r="J99" s="297" t="s">
        <v>114</v>
      </c>
      <c r="K99" s="297"/>
    </row>
    <row r="100" spans="1:11" s="313" customFormat="1">
      <c r="A100" s="612">
        <v>44428</v>
      </c>
      <c r="B100" s="320"/>
      <c r="C100" s="297" t="s">
        <v>262</v>
      </c>
      <c r="D100" s="297" t="s">
        <v>1918</v>
      </c>
      <c r="E100" s="297" t="s">
        <v>116</v>
      </c>
      <c r="F100" s="301"/>
      <c r="G100" s="321"/>
      <c r="H100" s="303"/>
      <c r="I100" s="303">
        <v>1450000</v>
      </c>
      <c r="J100" s="297" t="s">
        <v>114</v>
      </c>
      <c r="K100" s="297"/>
    </row>
    <row r="101" spans="1:11" s="313" customFormat="1">
      <c r="A101" s="612">
        <v>44428</v>
      </c>
      <c r="B101" s="320"/>
      <c r="C101" s="297" t="s">
        <v>594</v>
      </c>
      <c r="D101" s="297" t="s">
        <v>528</v>
      </c>
      <c r="E101" s="297" t="s">
        <v>116</v>
      </c>
      <c r="F101" s="301"/>
      <c r="G101" s="321"/>
      <c r="H101" s="303"/>
      <c r="I101" s="303">
        <v>219513</v>
      </c>
      <c r="J101" s="297" t="s">
        <v>114</v>
      </c>
      <c r="K101" s="297"/>
    </row>
    <row r="102" spans="1:11" s="313" customFormat="1">
      <c r="A102" s="612">
        <v>44428</v>
      </c>
      <c r="B102" s="320"/>
      <c r="C102" s="297" t="s">
        <v>594</v>
      </c>
      <c r="D102" s="297" t="s">
        <v>528</v>
      </c>
      <c r="E102" s="297" t="s">
        <v>116</v>
      </c>
      <c r="F102" s="301"/>
      <c r="G102" s="321"/>
      <c r="H102" s="303">
        <v>308.16000000000003</v>
      </c>
      <c r="I102" s="298">
        <f t="shared" ref="I102" si="6">+ROUND(H102*$K$2,0)</f>
        <v>7028486</v>
      </c>
      <c r="J102" s="297" t="s">
        <v>115</v>
      </c>
      <c r="K102" s="297"/>
    </row>
    <row r="103" spans="1:11" s="313" customFormat="1">
      <c r="A103" s="612">
        <v>44429</v>
      </c>
      <c r="B103" s="320"/>
      <c r="C103" s="297" t="s">
        <v>130</v>
      </c>
      <c r="D103" s="297" t="s">
        <v>1991</v>
      </c>
      <c r="E103" s="297" t="s">
        <v>116</v>
      </c>
      <c r="F103" s="301"/>
      <c r="G103" s="321"/>
      <c r="H103" s="303"/>
      <c r="I103" s="303">
        <v>2000000</v>
      </c>
      <c r="J103" s="297" t="s">
        <v>114</v>
      </c>
      <c r="K103" s="297"/>
    </row>
    <row r="104" spans="1:11" s="313" customFormat="1">
      <c r="A104" s="612">
        <v>44431</v>
      </c>
      <c r="B104" s="320"/>
      <c r="C104" s="297" t="s">
        <v>130</v>
      </c>
      <c r="D104" s="297" t="s">
        <v>1992</v>
      </c>
      <c r="E104" s="297" t="s">
        <v>116</v>
      </c>
      <c r="F104" s="301"/>
      <c r="G104" s="321"/>
      <c r="H104" s="303"/>
      <c r="I104" s="303">
        <v>2000000</v>
      </c>
      <c r="J104" s="297" t="s">
        <v>114</v>
      </c>
      <c r="K104" s="297"/>
    </row>
    <row r="105" spans="1:11" s="313" customFormat="1">
      <c r="A105" s="612">
        <v>44432</v>
      </c>
      <c r="B105" s="320"/>
      <c r="C105" s="297" t="s">
        <v>130</v>
      </c>
      <c r="D105" s="297" t="s">
        <v>1993</v>
      </c>
      <c r="E105" s="297" t="s">
        <v>116</v>
      </c>
      <c r="F105" s="301"/>
      <c r="G105" s="321"/>
      <c r="H105" s="303"/>
      <c r="I105" s="303">
        <v>1000000</v>
      </c>
      <c r="J105" s="297" t="s">
        <v>114</v>
      </c>
      <c r="K105" s="297"/>
    </row>
    <row r="106" spans="1:11" s="313" customFormat="1">
      <c r="A106" s="612">
        <v>44432</v>
      </c>
      <c r="B106" s="320"/>
      <c r="C106" s="297" t="s">
        <v>1013</v>
      </c>
      <c r="D106" s="297" t="s">
        <v>528</v>
      </c>
      <c r="E106" s="297" t="s">
        <v>116</v>
      </c>
      <c r="F106" s="301"/>
      <c r="G106" s="321"/>
      <c r="H106" s="303"/>
      <c r="I106" s="303">
        <v>16091</v>
      </c>
      <c r="J106" s="297" t="s">
        <v>114</v>
      </c>
      <c r="K106" s="297"/>
    </row>
    <row r="107" spans="1:11" s="313" customFormat="1">
      <c r="A107" s="612">
        <v>44433</v>
      </c>
      <c r="B107" s="320"/>
      <c r="C107" s="297" t="s">
        <v>621</v>
      </c>
      <c r="D107" s="297" t="s">
        <v>528</v>
      </c>
      <c r="E107" s="297" t="s">
        <v>116</v>
      </c>
      <c r="F107" s="301"/>
      <c r="G107" s="321"/>
      <c r="H107" s="303">
        <v>5</v>
      </c>
      <c r="I107" s="298">
        <f t="shared" ref="I107" si="7">+ROUND(H107*$K$2,0)</f>
        <v>114040</v>
      </c>
      <c r="J107" s="297" t="s">
        <v>115</v>
      </c>
      <c r="K107" s="297"/>
    </row>
    <row r="108" spans="1:11" s="313" customFormat="1">
      <c r="A108" s="612">
        <v>44434</v>
      </c>
      <c r="B108" s="320"/>
      <c r="C108" s="297" t="s">
        <v>130</v>
      </c>
      <c r="D108" s="297" t="s">
        <v>1994</v>
      </c>
      <c r="E108" s="297" t="s">
        <v>116</v>
      </c>
      <c r="F108" s="301"/>
      <c r="G108" s="321"/>
      <c r="H108" s="303"/>
      <c r="I108" s="303">
        <v>1000000</v>
      </c>
      <c r="J108" s="297" t="s">
        <v>114</v>
      </c>
      <c r="K108" s="297"/>
    </row>
    <row r="109" spans="1:11" s="313" customFormat="1">
      <c r="A109" s="612">
        <v>44434</v>
      </c>
      <c r="B109" s="320"/>
      <c r="C109" s="297" t="s">
        <v>1968</v>
      </c>
      <c r="D109" s="297" t="s">
        <v>528</v>
      </c>
      <c r="E109" s="297" t="s">
        <v>116</v>
      </c>
      <c r="F109" s="301"/>
      <c r="G109" s="321"/>
      <c r="H109" s="303"/>
      <c r="I109" s="303">
        <v>2278500</v>
      </c>
      <c r="J109" s="297" t="s">
        <v>114</v>
      </c>
      <c r="K109" s="297"/>
    </row>
    <row r="110" spans="1:11" s="313" customFormat="1">
      <c r="A110" s="612">
        <v>44435</v>
      </c>
      <c r="B110" s="320"/>
      <c r="C110" s="297" t="s">
        <v>130</v>
      </c>
      <c r="D110" s="297" t="s">
        <v>1995</v>
      </c>
      <c r="E110" s="297" t="s">
        <v>116</v>
      </c>
      <c r="F110" s="301"/>
      <c r="G110" s="321"/>
      <c r="H110" s="303"/>
      <c r="I110" s="303">
        <v>1000000</v>
      </c>
      <c r="J110" s="297" t="s">
        <v>114</v>
      </c>
      <c r="K110" s="297"/>
    </row>
    <row r="111" spans="1:11" s="313" customFormat="1">
      <c r="A111" s="612">
        <v>44438</v>
      </c>
      <c r="B111" s="320"/>
      <c r="C111" s="297" t="s">
        <v>258</v>
      </c>
      <c r="D111" s="297" t="s">
        <v>1996</v>
      </c>
      <c r="E111" s="297" t="s">
        <v>116</v>
      </c>
      <c r="F111" s="301"/>
      <c r="G111" s="321"/>
      <c r="H111" s="303"/>
      <c r="I111" s="303">
        <v>1000000</v>
      </c>
      <c r="J111" s="297" t="s">
        <v>114</v>
      </c>
      <c r="K111" s="297"/>
    </row>
    <row r="112" spans="1:11" s="313" customFormat="1">
      <c r="A112" s="612">
        <v>44438</v>
      </c>
      <c r="B112" s="320"/>
      <c r="C112" s="297" t="s">
        <v>200</v>
      </c>
      <c r="D112" s="297" t="s">
        <v>1997</v>
      </c>
      <c r="E112" s="297" t="s">
        <v>116</v>
      </c>
      <c r="F112" s="301"/>
      <c r="G112" s="321"/>
      <c r="H112" s="303"/>
      <c r="I112" s="303">
        <v>116000</v>
      </c>
      <c r="J112" s="297" t="s">
        <v>114</v>
      </c>
      <c r="K112" s="297"/>
    </row>
    <row r="113" spans="1:11" s="313" customFormat="1">
      <c r="A113" s="612">
        <v>44438</v>
      </c>
      <c r="B113" s="320"/>
      <c r="C113" s="297" t="s">
        <v>450</v>
      </c>
      <c r="D113" s="297" t="s">
        <v>1998</v>
      </c>
      <c r="E113" s="297" t="s">
        <v>116</v>
      </c>
      <c r="F113" s="301"/>
      <c r="G113" s="321"/>
      <c r="H113" s="303"/>
      <c r="I113" s="303">
        <v>7355001</v>
      </c>
      <c r="J113" s="297" t="s">
        <v>114</v>
      </c>
      <c r="K113" s="297"/>
    </row>
    <row r="114" spans="1:11" s="313" customFormat="1">
      <c r="A114" s="612">
        <v>44438</v>
      </c>
      <c r="B114" s="320"/>
      <c r="C114" s="297" t="s">
        <v>1969</v>
      </c>
      <c r="D114" s="297" t="s">
        <v>646</v>
      </c>
      <c r="E114" s="297" t="s">
        <v>116</v>
      </c>
      <c r="F114" s="301"/>
      <c r="G114" s="321"/>
      <c r="H114" s="303"/>
      <c r="I114" s="303">
        <v>4000000</v>
      </c>
      <c r="J114" s="297" t="s">
        <v>114</v>
      </c>
      <c r="K114" s="297"/>
    </row>
    <row r="115" spans="1:11" s="313" customFormat="1">
      <c r="A115" s="612">
        <v>44438</v>
      </c>
      <c r="B115" s="320"/>
      <c r="C115" s="297" t="s">
        <v>1488</v>
      </c>
      <c r="D115" s="297" t="s">
        <v>264</v>
      </c>
      <c r="E115" s="297" t="s">
        <v>116</v>
      </c>
      <c r="F115" s="301"/>
      <c r="G115" s="321"/>
      <c r="H115" s="303"/>
      <c r="I115" s="303">
        <v>50000</v>
      </c>
      <c r="J115" s="297" t="s">
        <v>114</v>
      </c>
      <c r="K115" s="297"/>
    </row>
    <row r="116" spans="1:11" s="313" customFormat="1">
      <c r="A116" s="612">
        <v>44438</v>
      </c>
      <c r="B116" s="320"/>
      <c r="C116" s="297" t="s">
        <v>1970</v>
      </c>
      <c r="D116" s="297" t="s">
        <v>264</v>
      </c>
      <c r="E116" s="297" t="s">
        <v>116</v>
      </c>
      <c r="F116" s="301"/>
      <c r="G116" s="321"/>
      <c r="H116" s="303"/>
      <c r="I116" s="303">
        <v>958635</v>
      </c>
      <c r="J116" s="297" t="s">
        <v>114</v>
      </c>
      <c r="K116" s="297"/>
    </row>
    <row r="117" spans="1:11" s="313" customFormat="1">
      <c r="A117" s="612">
        <v>44438</v>
      </c>
      <c r="B117" s="320"/>
      <c r="C117" s="297" t="s">
        <v>1970</v>
      </c>
      <c r="D117" s="297" t="s">
        <v>264</v>
      </c>
      <c r="E117" s="297" t="s">
        <v>116</v>
      </c>
      <c r="F117" s="301"/>
      <c r="G117" s="321"/>
      <c r="H117" s="303">
        <v>1264.8900000000001</v>
      </c>
      <c r="I117" s="298">
        <f t="shared" ref="I117" si="8">+ROUND(H117*$K$2,0)</f>
        <v>28849498</v>
      </c>
      <c r="J117" s="297" t="s">
        <v>115</v>
      </c>
      <c r="K117" s="297"/>
    </row>
    <row r="118" spans="1:11" s="313" customFormat="1">
      <c r="A118" s="612">
        <v>44439</v>
      </c>
      <c r="B118" s="320"/>
      <c r="C118" s="297" t="s">
        <v>1143</v>
      </c>
      <c r="D118" s="297" t="s">
        <v>2044</v>
      </c>
      <c r="E118" s="297" t="s">
        <v>116</v>
      </c>
      <c r="F118" s="301"/>
      <c r="G118" s="321"/>
      <c r="H118" s="303"/>
      <c r="I118" s="303">
        <v>8800</v>
      </c>
      <c r="J118" s="297" t="s">
        <v>114</v>
      </c>
      <c r="K118" s="297"/>
    </row>
    <row r="119" spans="1:11" s="313" customFormat="1">
      <c r="A119" s="612">
        <v>44439</v>
      </c>
      <c r="B119" s="320"/>
      <c r="C119" s="297" t="s">
        <v>130</v>
      </c>
      <c r="D119" s="297" t="s">
        <v>2045</v>
      </c>
      <c r="E119" s="297" t="s">
        <v>116</v>
      </c>
      <c r="F119" s="301"/>
      <c r="G119" s="321"/>
      <c r="H119" s="303"/>
      <c r="I119" s="303">
        <v>1650000</v>
      </c>
      <c r="J119" s="297" t="s">
        <v>114</v>
      </c>
      <c r="K119" s="297"/>
    </row>
    <row r="120" spans="1:11" s="313" customFormat="1">
      <c r="A120" s="612">
        <v>44418</v>
      </c>
      <c r="B120" s="320"/>
      <c r="C120" s="297" t="s">
        <v>260</v>
      </c>
      <c r="D120" s="297" t="s">
        <v>1921</v>
      </c>
      <c r="E120" s="297" t="s">
        <v>116</v>
      </c>
      <c r="F120" s="301"/>
      <c r="G120" s="321"/>
      <c r="H120" s="303"/>
      <c r="I120" s="303">
        <v>420000</v>
      </c>
      <c r="J120" s="297" t="s">
        <v>114</v>
      </c>
      <c r="K120" s="297"/>
    </row>
    <row r="121" spans="1:11" s="313" customFormat="1">
      <c r="A121" s="612">
        <v>44418</v>
      </c>
      <c r="B121" s="320"/>
      <c r="C121" s="297" t="s">
        <v>134</v>
      </c>
      <c r="D121" s="297" t="s">
        <v>1922</v>
      </c>
      <c r="E121" s="297" t="s">
        <v>116</v>
      </c>
      <c r="F121" s="301"/>
      <c r="G121" s="321"/>
      <c r="H121" s="303"/>
      <c r="I121" s="303">
        <v>51260000</v>
      </c>
      <c r="J121" s="297" t="s">
        <v>114</v>
      </c>
      <c r="K121" s="297"/>
    </row>
    <row r="122" spans="1:11" s="313" customFormat="1">
      <c r="A122" s="612">
        <v>44418</v>
      </c>
      <c r="B122" s="320"/>
      <c r="C122" s="297" t="s">
        <v>260</v>
      </c>
      <c r="D122" s="297" t="s">
        <v>1920</v>
      </c>
      <c r="E122" s="297" t="s">
        <v>116</v>
      </c>
      <c r="F122" s="301"/>
      <c r="G122" s="321"/>
      <c r="H122" s="303"/>
      <c r="I122" s="303">
        <v>2170000</v>
      </c>
      <c r="J122" s="297" t="s">
        <v>114</v>
      </c>
      <c r="K122" s="297"/>
    </row>
    <row r="123" spans="1:11" s="313" customFormat="1">
      <c r="A123" s="612">
        <v>44418</v>
      </c>
      <c r="B123" s="320"/>
      <c r="C123" s="297" t="s">
        <v>144</v>
      </c>
      <c r="D123" s="297" t="s">
        <v>2008</v>
      </c>
      <c r="E123" s="297" t="s">
        <v>116</v>
      </c>
      <c r="F123" s="301"/>
      <c r="G123" s="321"/>
      <c r="H123" s="303"/>
      <c r="I123" s="303">
        <v>1660194031</v>
      </c>
      <c r="J123" s="297" t="s">
        <v>114</v>
      </c>
      <c r="K123" s="297"/>
    </row>
    <row r="124" spans="1:11" s="313" customFormat="1">
      <c r="A124" s="612">
        <v>44428</v>
      </c>
      <c r="B124" s="320"/>
      <c r="C124" s="297" t="s">
        <v>144</v>
      </c>
      <c r="D124" s="297" t="s">
        <v>2009</v>
      </c>
      <c r="E124" s="297" t="s">
        <v>116</v>
      </c>
      <c r="F124" s="301"/>
      <c r="G124" s="321"/>
      <c r="H124" s="303"/>
      <c r="I124" s="303">
        <v>1373930462</v>
      </c>
      <c r="J124" s="297" t="s">
        <v>114</v>
      </c>
      <c r="K124" s="297"/>
    </row>
    <row r="125" spans="1:11" s="313" customFormat="1">
      <c r="A125" s="612">
        <v>44428</v>
      </c>
      <c r="B125" s="320"/>
      <c r="C125" s="297" t="s">
        <v>352</v>
      </c>
      <c r="D125" s="297" t="s">
        <v>1923</v>
      </c>
      <c r="E125" s="297" t="s">
        <v>116</v>
      </c>
      <c r="F125" s="301"/>
      <c r="G125" s="321"/>
      <c r="H125" s="303"/>
      <c r="I125" s="303">
        <v>8192994</v>
      </c>
      <c r="J125" s="297" t="s">
        <v>114</v>
      </c>
      <c r="K125" s="297"/>
    </row>
    <row r="126" spans="1:11" s="313" customFormat="1">
      <c r="A126" s="612">
        <v>44428</v>
      </c>
      <c r="B126" s="320"/>
      <c r="C126" s="297" t="s">
        <v>352</v>
      </c>
      <c r="D126" s="297" t="s">
        <v>1924</v>
      </c>
      <c r="E126" s="297" t="s">
        <v>116</v>
      </c>
      <c r="F126" s="301"/>
      <c r="G126" s="321"/>
      <c r="H126" s="303"/>
      <c r="I126" s="303">
        <v>24460700</v>
      </c>
      <c r="J126" s="297" t="s">
        <v>114</v>
      </c>
      <c r="K126" s="297"/>
    </row>
    <row r="127" spans="1:11" s="313" customFormat="1">
      <c r="A127" s="612">
        <v>44420</v>
      </c>
      <c r="B127" s="320"/>
      <c r="C127" s="297" t="s">
        <v>441</v>
      </c>
      <c r="D127" s="297" t="s">
        <v>1925</v>
      </c>
      <c r="E127" s="297" t="s">
        <v>116</v>
      </c>
      <c r="F127" s="301"/>
      <c r="G127" s="321"/>
      <c r="H127" s="303"/>
      <c r="I127" s="303">
        <v>37694161</v>
      </c>
      <c r="J127" s="297" t="s">
        <v>114</v>
      </c>
      <c r="K127" s="297"/>
    </row>
    <row r="128" spans="1:11" s="313" customFormat="1">
      <c r="A128" s="612">
        <v>44438</v>
      </c>
      <c r="B128" s="320"/>
      <c r="C128" s="297" t="s">
        <v>144</v>
      </c>
      <c r="D128" s="297" t="s">
        <v>2010</v>
      </c>
      <c r="E128" s="297" t="s">
        <v>116</v>
      </c>
      <c r="F128" s="301"/>
      <c r="G128" s="321"/>
      <c r="H128" s="303"/>
      <c r="I128" s="303">
        <v>1123396105</v>
      </c>
      <c r="J128" s="297" t="s">
        <v>114</v>
      </c>
      <c r="K128" s="297"/>
    </row>
    <row r="129" spans="1:11" s="313" customFormat="1">
      <c r="A129" s="612">
        <v>44438</v>
      </c>
      <c r="B129" s="320"/>
      <c r="C129" s="297" t="s">
        <v>156</v>
      </c>
      <c r="D129" s="297" t="s">
        <v>1926</v>
      </c>
      <c r="E129" s="297" t="s">
        <v>116</v>
      </c>
      <c r="F129" s="301"/>
      <c r="G129" s="321"/>
      <c r="H129" s="303"/>
      <c r="I129" s="303">
        <v>33959949</v>
      </c>
      <c r="J129" s="297" t="s">
        <v>114</v>
      </c>
      <c r="K129" s="297"/>
    </row>
    <row r="130" spans="1:11" s="313" customFormat="1">
      <c r="A130" s="612">
        <v>44438</v>
      </c>
      <c r="B130" s="320"/>
      <c r="C130" s="297" t="s">
        <v>595</v>
      </c>
      <c r="D130" s="297" t="s">
        <v>1926</v>
      </c>
      <c r="E130" s="297" t="s">
        <v>116</v>
      </c>
      <c r="F130" s="301"/>
      <c r="G130" s="321"/>
      <c r="H130" s="303"/>
      <c r="I130" s="303">
        <v>65460971</v>
      </c>
      <c r="J130" s="297" t="s">
        <v>114</v>
      </c>
      <c r="K130" s="297"/>
    </row>
    <row r="131" spans="1:11" s="313" customFormat="1">
      <c r="A131" s="612">
        <v>44438</v>
      </c>
      <c r="B131" s="320"/>
      <c r="C131" s="297" t="s">
        <v>678</v>
      </c>
      <c r="D131" s="297" t="s">
        <v>1927</v>
      </c>
      <c r="E131" s="297" t="s">
        <v>116</v>
      </c>
      <c r="F131" s="301"/>
      <c r="G131" s="321"/>
      <c r="H131" s="303"/>
      <c r="I131" s="303">
        <v>41935000</v>
      </c>
      <c r="J131" s="297" t="s">
        <v>114</v>
      </c>
      <c r="K131" s="297"/>
    </row>
    <row r="132" spans="1:11" s="313" customFormat="1">
      <c r="A132" s="612">
        <v>44418</v>
      </c>
      <c r="B132" s="320"/>
      <c r="C132" s="297" t="s">
        <v>1339</v>
      </c>
      <c r="D132" s="297" t="s">
        <v>1950</v>
      </c>
      <c r="E132" s="297" t="s">
        <v>116</v>
      </c>
      <c r="F132" s="301"/>
      <c r="G132" s="321"/>
      <c r="H132" s="303"/>
      <c r="I132" s="303">
        <v>114552</v>
      </c>
      <c r="J132" s="297" t="s">
        <v>114</v>
      </c>
      <c r="K132" s="297"/>
    </row>
    <row r="133" spans="1:11" s="313" customFormat="1">
      <c r="A133" s="612">
        <v>44428</v>
      </c>
      <c r="B133" s="320"/>
      <c r="C133" s="297" t="s">
        <v>260</v>
      </c>
      <c r="D133" s="297" t="s">
        <v>1949</v>
      </c>
      <c r="E133" s="297" t="s">
        <v>116</v>
      </c>
      <c r="F133" s="301"/>
      <c r="G133" s="321"/>
      <c r="H133" s="303"/>
      <c r="I133" s="303">
        <v>4000000</v>
      </c>
      <c r="J133" s="297" t="s">
        <v>114</v>
      </c>
      <c r="K133" s="297"/>
    </row>
    <row r="134" spans="1:11" s="313" customFormat="1">
      <c r="A134" s="612">
        <v>44414</v>
      </c>
      <c r="B134" s="320"/>
      <c r="C134" s="297" t="s">
        <v>647</v>
      </c>
      <c r="D134" s="297" t="s">
        <v>2011</v>
      </c>
      <c r="E134" s="297" t="s">
        <v>116</v>
      </c>
      <c r="F134" s="301"/>
      <c r="G134" s="321"/>
      <c r="H134" s="303"/>
      <c r="I134" s="303">
        <v>4150000</v>
      </c>
      <c r="J134" s="297" t="s">
        <v>114</v>
      </c>
      <c r="K134" s="297"/>
    </row>
    <row r="135" spans="1:11" s="313" customFormat="1">
      <c r="A135" s="612">
        <v>44414</v>
      </c>
      <c r="B135" s="320"/>
      <c r="C135" s="297" t="s">
        <v>1999</v>
      </c>
      <c r="D135" s="297" t="s">
        <v>2012</v>
      </c>
      <c r="E135" s="297" t="s">
        <v>116</v>
      </c>
      <c r="F135" s="301"/>
      <c r="G135" s="321"/>
      <c r="H135" s="303"/>
      <c r="I135" s="303">
        <v>11000000</v>
      </c>
      <c r="J135" s="297" t="s">
        <v>114</v>
      </c>
      <c r="K135" s="297"/>
    </row>
    <row r="136" spans="1:11" s="313" customFormat="1">
      <c r="A136" s="612">
        <v>44417</v>
      </c>
      <c r="B136" s="320"/>
      <c r="C136" s="297" t="s">
        <v>1655</v>
      </c>
      <c r="D136" s="297" t="s">
        <v>2013</v>
      </c>
      <c r="E136" s="297" t="s">
        <v>116</v>
      </c>
      <c r="F136" s="301"/>
      <c r="G136" s="321"/>
      <c r="H136" s="303"/>
      <c r="I136" s="303">
        <v>16050000</v>
      </c>
      <c r="J136" s="297" t="s">
        <v>114</v>
      </c>
      <c r="K136" s="297"/>
    </row>
    <row r="137" spans="1:11" s="313" customFormat="1">
      <c r="A137" s="612">
        <v>44417</v>
      </c>
      <c r="B137" s="320"/>
      <c r="C137" s="297" t="s">
        <v>543</v>
      </c>
      <c r="D137" s="297" t="s">
        <v>2014</v>
      </c>
      <c r="E137" s="297" t="s">
        <v>116</v>
      </c>
      <c r="F137" s="301"/>
      <c r="G137" s="321"/>
      <c r="H137" s="303"/>
      <c r="I137" s="303">
        <v>18663366</v>
      </c>
      <c r="J137" s="297" t="s">
        <v>114</v>
      </c>
      <c r="K137" s="297"/>
    </row>
    <row r="138" spans="1:11" s="313" customFormat="1">
      <c r="A138" s="612">
        <v>44418</v>
      </c>
      <c r="B138" s="320"/>
      <c r="C138" s="297" t="s">
        <v>280</v>
      </c>
      <c r="D138" s="297" t="s">
        <v>1765</v>
      </c>
      <c r="E138" s="297" t="s">
        <v>116</v>
      </c>
      <c r="F138" s="301"/>
      <c r="G138" s="321"/>
      <c r="H138" s="303"/>
      <c r="I138" s="303">
        <v>486200</v>
      </c>
      <c r="J138" s="297" t="s">
        <v>114</v>
      </c>
      <c r="K138" s="297"/>
    </row>
    <row r="139" spans="1:11" s="313" customFormat="1">
      <c r="A139" s="612">
        <v>44418</v>
      </c>
      <c r="B139" s="320"/>
      <c r="C139" s="297" t="s">
        <v>130</v>
      </c>
      <c r="D139" s="297" t="s">
        <v>2015</v>
      </c>
      <c r="E139" s="297" t="s">
        <v>116</v>
      </c>
      <c r="F139" s="301"/>
      <c r="G139" s="321"/>
      <c r="H139" s="303"/>
      <c r="I139" s="303">
        <v>13504000</v>
      </c>
      <c r="J139" s="297" t="s">
        <v>114</v>
      </c>
      <c r="K139" s="297"/>
    </row>
    <row r="140" spans="1:11" s="313" customFormat="1">
      <c r="A140" s="612">
        <v>44418</v>
      </c>
      <c r="B140" s="320"/>
      <c r="C140" s="297" t="s">
        <v>356</v>
      </c>
      <c r="D140" s="297" t="s">
        <v>1951</v>
      </c>
      <c r="E140" s="297" t="s">
        <v>116</v>
      </c>
      <c r="F140" s="301"/>
      <c r="G140" s="321"/>
      <c r="H140" s="303"/>
      <c r="I140" s="303">
        <v>277200000</v>
      </c>
      <c r="J140" s="297" t="s">
        <v>114</v>
      </c>
      <c r="K140" s="297"/>
    </row>
    <row r="141" spans="1:11" s="313" customFormat="1">
      <c r="A141" s="612">
        <v>44418</v>
      </c>
      <c r="B141" s="320"/>
      <c r="C141" s="297" t="s">
        <v>2000</v>
      </c>
      <c r="D141" s="297" t="s">
        <v>2016</v>
      </c>
      <c r="E141" s="297" t="s">
        <v>116</v>
      </c>
      <c r="F141" s="301"/>
      <c r="G141" s="321"/>
      <c r="H141" s="303"/>
      <c r="I141" s="303">
        <v>131659500</v>
      </c>
      <c r="J141" s="297" t="s">
        <v>114</v>
      </c>
      <c r="K141" s="297"/>
    </row>
    <row r="142" spans="1:11" s="313" customFormat="1">
      <c r="A142" s="612">
        <v>44418</v>
      </c>
      <c r="B142" s="320"/>
      <c r="C142" s="297" t="s">
        <v>624</v>
      </c>
      <c r="D142" s="297" t="s">
        <v>2017</v>
      </c>
      <c r="E142" s="297" t="s">
        <v>116</v>
      </c>
      <c r="F142" s="301"/>
      <c r="G142" s="321"/>
      <c r="H142" s="303"/>
      <c r="I142" s="303">
        <v>2915000</v>
      </c>
      <c r="J142" s="297" t="s">
        <v>114</v>
      </c>
      <c r="K142" s="297"/>
    </row>
    <row r="143" spans="1:11" s="313" customFormat="1">
      <c r="A143" s="612">
        <v>44419</v>
      </c>
      <c r="B143" s="320"/>
      <c r="C143" s="297" t="s">
        <v>1033</v>
      </c>
      <c r="D143" s="297" t="s">
        <v>1977</v>
      </c>
      <c r="E143" s="297" t="s">
        <v>116</v>
      </c>
      <c r="F143" s="301"/>
      <c r="G143" s="321"/>
      <c r="H143" s="303"/>
      <c r="I143" s="303">
        <v>5856950</v>
      </c>
      <c r="J143" s="297" t="s">
        <v>114</v>
      </c>
      <c r="K143" s="297"/>
    </row>
    <row r="144" spans="1:11" s="313" customFormat="1">
      <c r="A144" s="612">
        <v>44420</v>
      </c>
      <c r="B144" s="320"/>
      <c r="C144" s="297" t="s">
        <v>656</v>
      </c>
      <c r="D144" s="297" t="s">
        <v>2018</v>
      </c>
      <c r="E144" s="297" t="s">
        <v>116</v>
      </c>
      <c r="F144" s="301"/>
      <c r="G144" s="321"/>
      <c r="H144" s="303"/>
      <c r="I144" s="303">
        <v>95900000</v>
      </c>
      <c r="J144" s="297" t="s">
        <v>114</v>
      </c>
      <c r="K144" s="297"/>
    </row>
    <row r="145" spans="1:11" s="313" customFormat="1">
      <c r="A145" s="612">
        <v>44420</v>
      </c>
      <c r="B145" s="320"/>
      <c r="C145" s="297" t="s">
        <v>2001</v>
      </c>
      <c r="D145" s="297" t="s">
        <v>2019</v>
      </c>
      <c r="E145" s="297" t="s">
        <v>116</v>
      </c>
      <c r="F145" s="301"/>
      <c r="G145" s="321"/>
      <c r="H145" s="303"/>
      <c r="I145" s="303">
        <v>145799500</v>
      </c>
      <c r="J145" s="297" t="s">
        <v>114</v>
      </c>
      <c r="K145" s="297"/>
    </row>
    <row r="146" spans="1:11" s="313" customFormat="1">
      <c r="A146" s="612">
        <v>44428</v>
      </c>
      <c r="B146" s="320"/>
      <c r="C146" s="297" t="s">
        <v>1814</v>
      </c>
      <c r="D146" s="297" t="s">
        <v>1976</v>
      </c>
      <c r="E146" s="297" t="s">
        <v>116</v>
      </c>
      <c r="F146" s="301"/>
      <c r="G146" s="321"/>
      <c r="H146" s="303"/>
      <c r="I146" s="303">
        <v>3115200</v>
      </c>
      <c r="J146" s="297" t="s">
        <v>114</v>
      </c>
      <c r="K146" s="297"/>
    </row>
    <row r="147" spans="1:11" s="313" customFormat="1">
      <c r="A147" s="612">
        <v>44428</v>
      </c>
      <c r="B147" s="320"/>
      <c r="C147" s="297" t="s">
        <v>624</v>
      </c>
      <c r="D147" s="297" t="s">
        <v>2020</v>
      </c>
      <c r="E147" s="297" t="s">
        <v>116</v>
      </c>
      <c r="F147" s="301"/>
      <c r="G147" s="321"/>
      <c r="H147" s="303"/>
      <c r="I147" s="303">
        <v>6270000</v>
      </c>
      <c r="J147" s="297" t="s">
        <v>114</v>
      </c>
      <c r="K147" s="297"/>
    </row>
    <row r="148" spans="1:11" s="313" customFormat="1">
      <c r="A148" s="612">
        <v>44428</v>
      </c>
      <c r="B148" s="320"/>
      <c r="C148" s="297" t="s">
        <v>2002</v>
      </c>
      <c r="D148" s="297" t="s">
        <v>2087</v>
      </c>
      <c r="E148" s="297" t="s">
        <v>116</v>
      </c>
      <c r="F148" s="301"/>
      <c r="G148" s="321"/>
      <c r="H148" s="303"/>
      <c r="I148" s="303">
        <v>3310000</v>
      </c>
      <c r="J148" s="297" t="s">
        <v>114</v>
      </c>
      <c r="K148" s="297"/>
    </row>
    <row r="149" spans="1:11" s="313" customFormat="1">
      <c r="A149" s="612">
        <v>44428</v>
      </c>
      <c r="B149" s="320"/>
      <c r="C149" s="297" t="s">
        <v>2003</v>
      </c>
      <c r="D149" s="297" t="s">
        <v>2022</v>
      </c>
      <c r="E149" s="297" t="s">
        <v>116</v>
      </c>
      <c r="F149" s="301"/>
      <c r="G149" s="321"/>
      <c r="H149" s="303"/>
      <c r="I149" s="303">
        <v>21658000</v>
      </c>
      <c r="J149" s="297" t="s">
        <v>114</v>
      </c>
      <c r="K149" s="297"/>
    </row>
    <row r="150" spans="1:11" s="313" customFormat="1">
      <c r="A150" s="612">
        <v>44428</v>
      </c>
      <c r="B150" s="320"/>
      <c r="C150" s="297" t="s">
        <v>2004</v>
      </c>
      <c r="D150" s="297" t="s">
        <v>2021</v>
      </c>
      <c r="E150" s="297" t="s">
        <v>116</v>
      </c>
      <c r="F150" s="301"/>
      <c r="G150" s="321"/>
      <c r="H150" s="303"/>
      <c r="I150" s="303">
        <v>7560000</v>
      </c>
      <c r="J150" s="297" t="s">
        <v>114</v>
      </c>
      <c r="K150" s="297"/>
    </row>
    <row r="151" spans="1:11" s="313" customFormat="1">
      <c r="A151" s="612">
        <v>44428</v>
      </c>
      <c r="B151" s="320"/>
      <c r="C151" s="297" t="s">
        <v>353</v>
      </c>
      <c r="D151" s="297" t="s">
        <v>2023</v>
      </c>
      <c r="E151" s="297" t="s">
        <v>116</v>
      </c>
      <c r="F151" s="301"/>
      <c r="G151" s="321"/>
      <c r="H151" s="303"/>
      <c r="I151" s="303">
        <v>6600000</v>
      </c>
      <c r="J151" s="297" t="s">
        <v>114</v>
      </c>
      <c r="K151" s="297"/>
    </row>
    <row r="152" spans="1:11" s="313" customFormat="1">
      <c r="A152" s="612">
        <v>44428</v>
      </c>
      <c r="B152" s="320"/>
      <c r="C152" s="297" t="s">
        <v>1655</v>
      </c>
      <c r="D152" s="297" t="s">
        <v>2024</v>
      </c>
      <c r="E152" s="297" t="s">
        <v>116</v>
      </c>
      <c r="F152" s="301"/>
      <c r="G152" s="321"/>
      <c r="H152" s="303"/>
      <c r="I152" s="303">
        <v>17000000</v>
      </c>
      <c r="J152" s="297" t="s">
        <v>114</v>
      </c>
      <c r="K152" s="297"/>
    </row>
    <row r="153" spans="1:11" s="313" customFormat="1">
      <c r="A153" s="612">
        <v>44428</v>
      </c>
      <c r="B153" s="320"/>
      <c r="C153" s="297" t="s">
        <v>993</v>
      </c>
      <c r="D153" s="297" t="s">
        <v>1952</v>
      </c>
      <c r="E153" s="297" t="s">
        <v>116</v>
      </c>
      <c r="F153" s="301"/>
      <c r="G153" s="321"/>
      <c r="H153" s="303"/>
      <c r="I153" s="303">
        <v>123714000</v>
      </c>
      <c r="J153" s="297" t="s">
        <v>114</v>
      </c>
      <c r="K153" s="297"/>
    </row>
    <row r="154" spans="1:11" s="313" customFormat="1">
      <c r="A154" s="612">
        <v>44428</v>
      </c>
      <c r="B154" s="320"/>
      <c r="C154" s="297" t="s">
        <v>543</v>
      </c>
      <c r="D154" s="297" t="s">
        <v>2025</v>
      </c>
      <c r="E154" s="297" t="s">
        <v>116</v>
      </c>
      <c r="F154" s="301"/>
      <c r="G154" s="321"/>
      <c r="H154" s="303"/>
      <c r="I154" s="303">
        <v>68030730</v>
      </c>
      <c r="J154" s="297" t="s">
        <v>114</v>
      </c>
      <c r="K154" s="297"/>
    </row>
    <row r="155" spans="1:11" s="313" customFormat="1">
      <c r="A155" s="612">
        <v>44432</v>
      </c>
      <c r="B155" s="320"/>
      <c r="C155" s="297" t="s">
        <v>2005</v>
      </c>
      <c r="D155" s="297" t="s">
        <v>2026</v>
      </c>
      <c r="E155" s="297" t="s">
        <v>116</v>
      </c>
      <c r="F155" s="301"/>
      <c r="G155" s="321"/>
      <c r="H155" s="303"/>
      <c r="I155" s="303">
        <v>12650000</v>
      </c>
      <c r="J155" s="297" t="s">
        <v>114</v>
      </c>
      <c r="K155" s="297"/>
    </row>
    <row r="156" spans="1:11" s="313" customFormat="1">
      <c r="A156" s="612">
        <v>44438</v>
      </c>
      <c r="B156" s="320"/>
      <c r="C156" s="297" t="s">
        <v>1339</v>
      </c>
      <c r="D156" s="297" t="s">
        <v>1950</v>
      </c>
      <c r="E156" s="297" t="s">
        <v>116</v>
      </c>
      <c r="F156" s="301"/>
      <c r="G156" s="321"/>
      <c r="H156" s="303"/>
      <c r="I156" s="303">
        <v>5110748</v>
      </c>
      <c r="J156" s="297" t="s">
        <v>114</v>
      </c>
      <c r="K156" s="297"/>
    </row>
    <row r="157" spans="1:11" s="313" customFormat="1">
      <c r="A157" s="612">
        <v>44438</v>
      </c>
      <c r="B157" s="320"/>
      <c r="C157" s="297" t="s">
        <v>1655</v>
      </c>
      <c r="D157" s="297" t="s">
        <v>2024</v>
      </c>
      <c r="E157" s="297" t="s">
        <v>116</v>
      </c>
      <c r="F157" s="301"/>
      <c r="G157" s="321"/>
      <c r="H157" s="303"/>
      <c r="I157" s="303">
        <v>16250000</v>
      </c>
      <c r="J157" s="297" t="s">
        <v>114</v>
      </c>
      <c r="K157" s="297"/>
    </row>
    <row r="158" spans="1:11" s="313" customFormat="1">
      <c r="A158" s="612">
        <v>44438</v>
      </c>
      <c r="B158" s="320"/>
      <c r="C158" s="297" t="s">
        <v>624</v>
      </c>
      <c r="D158" s="297" t="s">
        <v>2028</v>
      </c>
      <c r="E158" s="297" t="s">
        <v>116</v>
      </c>
      <c r="F158" s="301"/>
      <c r="G158" s="321"/>
      <c r="H158" s="303"/>
      <c r="I158" s="303">
        <v>2915000</v>
      </c>
      <c r="J158" s="297" t="s">
        <v>114</v>
      </c>
      <c r="K158" s="297"/>
    </row>
    <row r="159" spans="1:11" s="313" customFormat="1">
      <c r="A159" s="612">
        <v>44438</v>
      </c>
      <c r="B159" s="320"/>
      <c r="C159" s="297" t="s">
        <v>2007</v>
      </c>
      <c r="D159" s="297" t="s">
        <v>2029</v>
      </c>
      <c r="E159" s="297" t="s">
        <v>116</v>
      </c>
      <c r="F159" s="301"/>
      <c r="G159" s="321"/>
      <c r="H159" s="303"/>
      <c r="I159" s="303">
        <v>35700000</v>
      </c>
      <c r="J159" s="297" t="s">
        <v>114</v>
      </c>
      <c r="K159" s="297"/>
    </row>
    <row r="160" spans="1:11" s="313" customFormat="1">
      <c r="A160" s="612">
        <v>44417</v>
      </c>
      <c r="B160" s="320"/>
      <c r="C160" s="297" t="s">
        <v>507</v>
      </c>
      <c r="D160" s="297" t="s">
        <v>2030</v>
      </c>
      <c r="E160" s="297" t="s">
        <v>116</v>
      </c>
      <c r="F160" s="301"/>
      <c r="G160" s="321"/>
      <c r="H160" s="303"/>
      <c r="I160" s="303">
        <v>58701777</v>
      </c>
      <c r="J160" s="297" t="s">
        <v>114</v>
      </c>
      <c r="K160" s="297"/>
    </row>
    <row r="161" spans="1:11" s="313" customFormat="1">
      <c r="A161" s="612">
        <v>44414</v>
      </c>
      <c r="B161" s="320"/>
      <c r="C161" s="297" t="s">
        <v>444</v>
      </c>
      <c r="D161" s="297" t="s">
        <v>2030</v>
      </c>
      <c r="E161" s="297" t="s">
        <v>116</v>
      </c>
      <c r="F161" s="301"/>
      <c r="G161" s="321"/>
      <c r="H161" s="303"/>
      <c r="I161" s="303">
        <v>83470000</v>
      </c>
      <c r="J161" s="297" t="s">
        <v>114</v>
      </c>
      <c r="K161" s="297"/>
    </row>
    <row r="162" spans="1:11" s="313" customFormat="1">
      <c r="A162" s="612">
        <v>44438</v>
      </c>
      <c r="B162" s="320"/>
      <c r="C162" s="297" t="s">
        <v>277</v>
      </c>
      <c r="D162" s="297" t="s">
        <v>1930</v>
      </c>
      <c r="E162" s="297" t="s">
        <v>116</v>
      </c>
      <c r="F162" s="301"/>
      <c r="G162" s="321"/>
      <c r="H162" s="303"/>
      <c r="I162" s="303">
        <v>23747600</v>
      </c>
      <c r="J162" s="297" t="s">
        <v>114</v>
      </c>
      <c r="K162" s="297"/>
    </row>
    <row r="163" spans="1:11" s="313" customFormat="1">
      <c r="A163" s="612">
        <v>44428</v>
      </c>
      <c r="B163" s="320"/>
      <c r="C163" s="297" t="s">
        <v>1881</v>
      </c>
      <c r="D163" s="297" t="s">
        <v>2031</v>
      </c>
      <c r="E163" s="297" t="s">
        <v>116</v>
      </c>
      <c r="F163" s="301"/>
      <c r="G163" s="321"/>
      <c r="H163" s="303"/>
      <c r="I163" s="303">
        <v>40460000</v>
      </c>
      <c r="J163" s="297" t="s">
        <v>114</v>
      </c>
      <c r="K163" s="297"/>
    </row>
    <row r="164" spans="1:11" s="313" customFormat="1">
      <c r="A164" s="612">
        <v>44438</v>
      </c>
      <c r="B164" s="320"/>
      <c r="C164" s="297" t="s">
        <v>1881</v>
      </c>
      <c r="D164" s="297" t="s">
        <v>2032</v>
      </c>
      <c r="E164" s="297" t="s">
        <v>116</v>
      </c>
      <c r="F164" s="301"/>
      <c r="G164" s="321"/>
      <c r="H164" s="303"/>
      <c r="I164" s="303">
        <v>10333500</v>
      </c>
      <c r="J164" s="297" t="s">
        <v>114</v>
      </c>
      <c r="K164" s="297"/>
    </row>
    <row r="165" spans="1:11" s="313" customFormat="1">
      <c r="A165" s="612">
        <v>44428</v>
      </c>
      <c r="B165" s="320"/>
      <c r="C165" s="297" t="s">
        <v>277</v>
      </c>
      <c r="D165" s="297" t="s">
        <v>2033</v>
      </c>
      <c r="E165" s="297" t="s">
        <v>116</v>
      </c>
      <c r="F165" s="301"/>
      <c r="G165" s="321"/>
      <c r="H165" s="303"/>
      <c r="I165" s="303">
        <v>1750000</v>
      </c>
      <c r="J165" s="297" t="s">
        <v>114</v>
      </c>
      <c r="K165" s="297"/>
    </row>
    <row r="166" spans="1:11" s="313" customFormat="1">
      <c r="A166" s="612">
        <v>44438</v>
      </c>
      <c r="B166" s="320"/>
      <c r="C166" s="297" t="s">
        <v>552</v>
      </c>
      <c r="D166" s="297" t="s">
        <v>1931</v>
      </c>
      <c r="E166" s="297" t="s">
        <v>116</v>
      </c>
      <c r="F166" s="301"/>
      <c r="G166" s="321"/>
      <c r="H166" s="303"/>
      <c r="I166" s="303">
        <v>157236400</v>
      </c>
      <c r="J166" s="297" t="s">
        <v>114</v>
      </c>
      <c r="K166" s="297"/>
    </row>
    <row r="167" spans="1:11" s="313" customFormat="1">
      <c r="A167" s="612">
        <v>44438</v>
      </c>
      <c r="B167" s="320"/>
      <c r="C167" s="297" t="s">
        <v>155</v>
      </c>
      <c r="D167" s="297" t="s">
        <v>1764</v>
      </c>
      <c r="E167" s="297" t="s">
        <v>116</v>
      </c>
      <c r="F167" s="301"/>
      <c r="G167" s="321"/>
      <c r="H167" s="303"/>
      <c r="I167" s="303">
        <v>1085390138</v>
      </c>
      <c r="J167" s="297" t="s">
        <v>114</v>
      </c>
      <c r="K167" s="297"/>
    </row>
    <row r="168" spans="1:11" s="313" customFormat="1">
      <c r="A168" s="612">
        <v>44418</v>
      </c>
      <c r="B168" s="320"/>
      <c r="C168" s="297" t="s">
        <v>559</v>
      </c>
      <c r="D168" s="297" t="s">
        <v>2034</v>
      </c>
      <c r="E168" s="297" t="s">
        <v>116</v>
      </c>
      <c r="F168" s="301"/>
      <c r="G168" s="321"/>
      <c r="H168" s="303"/>
      <c r="I168" s="303">
        <v>25310000</v>
      </c>
      <c r="J168" s="297" t="s">
        <v>114</v>
      </c>
      <c r="K168" s="297"/>
    </row>
    <row r="169" spans="1:11" s="313" customFormat="1">
      <c r="A169" s="612">
        <v>44438</v>
      </c>
      <c r="B169" s="320"/>
      <c r="C169" s="297" t="s">
        <v>154</v>
      </c>
      <c r="D169" s="297" t="s">
        <v>1932</v>
      </c>
      <c r="E169" s="297" t="s">
        <v>116</v>
      </c>
      <c r="F169" s="301"/>
      <c r="G169" s="321"/>
      <c r="H169" s="303"/>
      <c r="I169" s="303">
        <v>1283337</v>
      </c>
      <c r="J169" s="297" t="s">
        <v>114</v>
      </c>
      <c r="K169" s="297"/>
    </row>
    <row r="170" spans="1:11" s="313" customFormat="1">
      <c r="A170" s="612">
        <v>44438</v>
      </c>
      <c r="B170" s="320"/>
      <c r="C170" s="297" t="s">
        <v>605</v>
      </c>
      <c r="D170" s="297" t="s">
        <v>1933</v>
      </c>
      <c r="E170" s="297" t="s">
        <v>116</v>
      </c>
      <c r="F170" s="301"/>
      <c r="G170" s="321"/>
      <c r="H170" s="303"/>
      <c r="I170" s="303">
        <v>36766578</v>
      </c>
      <c r="J170" s="297" t="s">
        <v>114</v>
      </c>
      <c r="K170" s="297"/>
    </row>
    <row r="171" spans="1:11" s="313" customFormat="1">
      <c r="A171" s="612">
        <v>44438</v>
      </c>
      <c r="B171" s="320"/>
      <c r="C171" s="297" t="s">
        <v>546</v>
      </c>
      <c r="D171" s="297" t="s">
        <v>1947</v>
      </c>
      <c r="E171" s="297" t="s">
        <v>116</v>
      </c>
      <c r="F171" s="301"/>
      <c r="G171" s="321"/>
      <c r="H171" s="303"/>
      <c r="I171" s="303">
        <v>23150000</v>
      </c>
      <c r="J171" s="297" t="s">
        <v>114</v>
      </c>
      <c r="K171" s="297"/>
    </row>
    <row r="172" spans="1:11" s="313" customFormat="1">
      <c r="A172" s="612">
        <v>44438</v>
      </c>
      <c r="B172" s="320"/>
      <c r="C172" s="297" t="s">
        <v>1110</v>
      </c>
      <c r="D172" s="297" t="s">
        <v>1947</v>
      </c>
      <c r="E172" s="297" t="s">
        <v>116</v>
      </c>
      <c r="F172" s="301"/>
      <c r="G172" s="321"/>
      <c r="H172" s="303"/>
      <c r="I172" s="303">
        <v>24000000</v>
      </c>
      <c r="J172" s="297" t="s">
        <v>114</v>
      </c>
      <c r="K172" s="297"/>
    </row>
    <row r="173" spans="1:11" s="313" customFormat="1">
      <c r="A173" s="612">
        <v>44438</v>
      </c>
      <c r="B173" s="320"/>
      <c r="C173" s="297" t="s">
        <v>973</v>
      </c>
      <c r="D173" s="297" t="s">
        <v>1948</v>
      </c>
      <c r="E173" s="297" t="s">
        <v>116</v>
      </c>
      <c r="F173" s="301"/>
      <c r="G173" s="321"/>
      <c r="H173" s="303"/>
      <c r="I173" s="303">
        <v>5300000</v>
      </c>
      <c r="J173" s="297" t="s">
        <v>114</v>
      </c>
      <c r="K173" s="297"/>
    </row>
    <row r="174" spans="1:11" s="313" customFormat="1">
      <c r="A174" s="612">
        <v>44438</v>
      </c>
      <c r="B174" s="320"/>
      <c r="C174" s="297" t="s">
        <v>152</v>
      </c>
      <c r="D174" s="297" t="s">
        <v>1934</v>
      </c>
      <c r="E174" s="297" t="s">
        <v>116</v>
      </c>
      <c r="F174" s="301"/>
      <c r="G174" s="321"/>
      <c r="H174" s="303"/>
      <c r="I174" s="303">
        <v>194320238</v>
      </c>
      <c r="J174" s="297" t="s">
        <v>114</v>
      </c>
      <c r="K174" s="297"/>
    </row>
    <row r="175" spans="1:11" s="313" customFormat="1">
      <c r="A175" s="612">
        <v>44418</v>
      </c>
      <c r="B175" s="320"/>
      <c r="C175" s="297" t="s">
        <v>614</v>
      </c>
      <c r="D175" s="297" t="s">
        <v>1935</v>
      </c>
      <c r="E175" s="297" t="s">
        <v>116</v>
      </c>
      <c r="F175" s="301"/>
      <c r="G175" s="321"/>
      <c r="H175" s="303"/>
      <c r="I175" s="303">
        <v>6318420</v>
      </c>
      <c r="J175" s="297" t="s">
        <v>114</v>
      </c>
      <c r="K175" s="297"/>
    </row>
    <row r="176" spans="1:11" s="313" customFormat="1">
      <c r="A176" s="612">
        <v>44418</v>
      </c>
      <c r="B176" s="320"/>
      <c r="C176" s="297" t="s">
        <v>613</v>
      </c>
      <c r="D176" s="297" t="s">
        <v>1935</v>
      </c>
      <c r="E176" s="297" t="s">
        <v>116</v>
      </c>
      <c r="F176" s="301"/>
      <c r="G176" s="321"/>
      <c r="H176" s="303"/>
      <c r="I176" s="303">
        <v>5355000</v>
      </c>
      <c r="J176" s="297" t="s">
        <v>114</v>
      </c>
      <c r="K176" s="297"/>
    </row>
    <row r="177" spans="1:11" s="313" customFormat="1">
      <c r="A177" s="612">
        <v>44438</v>
      </c>
      <c r="B177" s="320"/>
      <c r="C177" s="297" t="s">
        <v>1273</v>
      </c>
      <c r="D177" s="297" t="s">
        <v>1954</v>
      </c>
      <c r="E177" s="297" t="s">
        <v>116</v>
      </c>
      <c r="F177" s="301"/>
      <c r="G177" s="321"/>
      <c r="H177" s="303"/>
      <c r="I177" s="303">
        <v>785450000</v>
      </c>
      <c r="J177" s="297" t="s">
        <v>114</v>
      </c>
      <c r="K177" s="297"/>
    </row>
    <row r="178" spans="1:11" s="313" customFormat="1">
      <c r="A178" s="612">
        <v>44438</v>
      </c>
      <c r="B178" s="320"/>
      <c r="C178" s="297" t="s">
        <v>151</v>
      </c>
      <c r="D178" s="297" t="s">
        <v>1946</v>
      </c>
      <c r="E178" s="297" t="s">
        <v>116</v>
      </c>
      <c r="F178" s="301"/>
      <c r="G178" s="321"/>
      <c r="H178" s="303"/>
      <c r="I178" s="303">
        <v>40079032</v>
      </c>
      <c r="J178" s="297" t="s">
        <v>114</v>
      </c>
      <c r="K178" s="297"/>
    </row>
    <row r="179" spans="1:11" s="313" customFormat="1">
      <c r="A179" s="612">
        <v>44438</v>
      </c>
      <c r="B179" s="320"/>
      <c r="C179" s="297" t="s">
        <v>393</v>
      </c>
      <c r="D179" s="297" t="s">
        <v>1937</v>
      </c>
      <c r="E179" s="297" t="s">
        <v>116</v>
      </c>
      <c r="F179" s="301"/>
      <c r="G179" s="321"/>
      <c r="H179" s="303"/>
      <c r="I179" s="303">
        <v>57580769</v>
      </c>
      <c r="J179" s="297" t="s">
        <v>114</v>
      </c>
      <c r="K179" s="297"/>
    </row>
    <row r="180" spans="1:11" s="313" customFormat="1">
      <c r="A180" s="612">
        <v>44438</v>
      </c>
      <c r="B180" s="320"/>
      <c r="C180" s="297" t="s">
        <v>970</v>
      </c>
      <c r="D180" s="297" t="s">
        <v>1938</v>
      </c>
      <c r="E180" s="297" t="s">
        <v>116</v>
      </c>
      <c r="F180" s="301"/>
      <c r="G180" s="321"/>
      <c r="H180" s="303"/>
      <c r="I180" s="303">
        <v>102734400</v>
      </c>
      <c r="J180" s="297" t="s">
        <v>114</v>
      </c>
      <c r="K180" s="297"/>
    </row>
    <row r="181" spans="1:11" s="313" customFormat="1">
      <c r="A181" s="612">
        <v>44439</v>
      </c>
      <c r="B181" s="320"/>
      <c r="C181" s="297" t="s">
        <v>218</v>
      </c>
      <c r="D181" s="297" t="s">
        <v>461</v>
      </c>
      <c r="E181" s="297" t="s">
        <v>121</v>
      </c>
      <c r="F181" s="301"/>
      <c r="G181" s="321"/>
      <c r="H181" s="303">
        <v>5574.29</v>
      </c>
      <c r="I181" s="298">
        <f t="shared" ref="I181:I182" si="9">+ROUND(H181*$K$2,0)</f>
        <v>127137910</v>
      </c>
      <c r="J181" s="297" t="s">
        <v>115</v>
      </c>
      <c r="K181" s="297"/>
    </row>
    <row r="182" spans="1:11" s="313" customFormat="1">
      <c r="A182" s="612">
        <v>44410</v>
      </c>
      <c r="B182" s="320"/>
      <c r="C182" s="297" t="s">
        <v>218</v>
      </c>
      <c r="D182" s="297" t="s">
        <v>461</v>
      </c>
      <c r="E182" s="297" t="s">
        <v>121</v>
      </c>
      <c r="F182" s="301"/>
      <c r="G182" s="321"/>
      <c r="H182" s="303">
        <v>5601.66</v>
      </c>
      <c r="I182" s="298">
        <f t="shared" si="9"/>
        <v>127762162</v>
      </c>
      <c r="J182" s="297" t="s">
        <v>115</v>
      </c>
      <c r="K182" s="297"/>
    </row>
    <row r="183" spans="1:11" s="313" customFormat="1">
      <c r="A183" s="612">
        <v>44418</v>
      </c>
      <c r="B183" s="320"/>
      <c r="C183" s="297" t="s">
        <v>135</v>
      </c>
      <c r="D183" s="297" t="s">
        <v>1936</v>
      </c>
      <c r="E183" s="297" t="s">
        <v>119</v>
      </c>
      <c r="F183" s="301"/>
      <c r="G183" s="321"/>
      <c r="H183" s="303"/>
      <c r="I183" s="303">
        <v>2189317479</v>
      </c>
      <c r="J183" s="297" t="s">
        <v>114</v>
      </c>
      <c r="K183" s="297"/>
    </row>
    <row r="184" spans="1:11" s="313" customFormat="1">
      <c r="A184" s="612">
        <v>44438</v>
      </c>
      <c r="B184" s="320"/>
      <c r="C184" s="297" t="s">
        <v>135</v>
      </c>
      <c r="D184" s="297" t="s">
        <v>1953</v>
      </c>
      <c r="E184" s="297" t="s">
        <v>119</v>
      </c>
      <c r="F184" s="301"/>
      <c r="G184" s="321"/>
      <c r="H184" s="303"/>
      <c r="I184" s="303">
        <v>35141687</v>
      </c>
      <c r="J184" s="297" t="s">
        <v>114</v>
      </c>
      <c r="K184" s="297"/>
    </row>
    <row r="185" spans="1:11" s="313" customFormat="1">
      <c r="A185" s="612">
        <v>44433</v>
      </c>
      <c r="B185" s="320"/>
      <c r="C185" s="297" t="s">
        <v>267</v>
      </c>
      <c r="D185" s="297" t="s">
        <v>693</v>
      </c>
      <c r="E185" s="297" t="s">
        <v>160</v>
      </c>
      <c r="F185" s="301"/>
      <c r="G185" s="321"/>
      <c r="H185" s="303">
        <v>650000</v>
      </c>
      <c r="I185" s="298">
        <f t="shared" ref="I185:I188" si="10">+ROUND(H185*$K$2,0)</f>
        <v>14825142088</v>
      </c>
      <c r="J185" s="297" t="s">
        <v>115</v>
      </c>
      <c r="K185" s="297"/>
    </row>
    <row r="186" spans="1:11" s="313" customFormat="1">
      <c r="A186" s="612">
        <v>44417</v>
      </c>
      <c r="B186" s="320"/>
      <c r="C186" s="297" t="s">
        <v>1001</v>
      </c>
      <c r="D186" s="297" t="s">
        <v>1002</v>
      </c>
      <c r="E186" s="297"/>
      <c r="F186" s="301"/>
      <c r="G186" s="321"/>
      <c r="H186" s="303">
        <v>2509011.0699999998</v>
      </c>
      <c r="I186" s="298">
        <f t="shared" si="10"/>
        <v>57225300942</v>
      </c>
      <c r="J186" s="297" t="s">
        <v>115</v>
      </c>
      <c r="K186" s="297"/>
    </row>
    <row r="187" spans="1:11" s="313" customFormat="1">
      <c r="A187" s="612">
        <v>44433</v>
      </c>
      <c r="B187" s="320"/>
      <c r="C187" s="297" t="s">
        <v>1001</v>
      </c>
      <c r="D187" s="297" t="s">
        <v>1802</v>
      </c>
      <c r="E187" s="297"/>
      <c r="F187" s="301"/>
      <c r="G187" s="321"/>
      <c r="H187" s="303">
        <v>1098368.47</v>
      </c>
      <c r="I187" s="298">
        <f t="shared" si="10"/>
        <v>25051490204</v>
      </c>
      <c r="J187" s="297" t="s">
        <v>115</v>
      </c>
      <c r="K187" s="297"/>
    </row>
    <row r="188" spans="1:11" s="313" customFormat="1">
      <c r="A188" s="612">
        <v>44414</v>
      </c>
      <c r="B188" s="320"/>
      <c r="C188" s="297" t="s">
        <v>1001</v>
      </c>
      <c r="D188" s="297" t="s">
        <v>1290</v>
      </c>
      <c r="E188" s="297" t="s">
        <v>160</v>
      </c>
      <c r="F188" s="301"/>
      <c r="G188" s="321"/>
      <c r="H188" s="303">
        <v>450000</v>
      </c>
      <c r="I188" s="298">
        <f t="shared" si="10"/>
        <v>10263559907</v>
      </c>
      <c r="J188" s="297" t="s">
        <v>115</v>
      </c>
      <c r="K188" s="297"/>
    </row>
    <row r="189" spans="1:11" s="313" customFormat="1">
      <c r="A189" s="612">
        <v>44438</v>
      </c>
      <c r="B189" s="320"/>
      <c r="C189" s="297" t="s">
        <v>267</v>
      </c>
      <c r="D189" s="297" t="s">
        <v>626</v>
      </c>
      <c r="E189" s="297"/>
      <c r="F189" s="301"/>
      <c r="G189" s="321"/>
      <c r="H189" s="303"/>
      <c r="I189" s="303">
        <v>23800000</v>
      </c>
      <c r="J189" s="297" t="s">
        <v>114</v>
      </c>
      <c r="K189" s="297"/>
    </row>
    <row r="190" spans="1:11" s="313" customFormat="1">
      <c r="A190" s="612">
        <v>44428</v>
      </c>
      <c r="B190" s="320"/>
      <c r="C190" s="297" t="s">
        <v>196</v>
      </c>
      <c r="D190" s="297" t="s">
        <v>1441</v>
      </c>
      <c r="E190" s="297" t="s">
        <v>120</v>
      </c>
      <c r="F190" s="301"/>
      <c r="G190" s="321"/>
      <c r="H190" s="301">
        <v>1158882.1000000001</v>
      </c>
      <c r="I190" s="298">
        <f t="shared" ref="I190:I208" si="11">+ROUND(H190*$K$2,0)</f>
        <v>26431679685</v>
      </c>
      <c r="J190" s="297" t="s">
        <v>115</v>
      </c>
      <c r="K190" s="297"/>
    </row>
    <row r="191" spans="1:11" s="313" customFormat="1">
      <c r="A191" s="612">
        <v>44418</v>
      </c>
      <c r="B191" s="320"/>
      <c r="C191" s="297" t="s">
        <v>195</v>
      </c>
      <c r="D191" s="297" t="s">
        <v>2035</v>
      </c>
      <c r="E191" s="297" t="s">
        <v>89</v>
      </c>
      <c r="F191" s="301"/>
      <c r="G191" s="321"/>
      <c r="H191" s="301">
        <v>2509011.0699999998</v>
      </c>
      <c r="I191" s="298">
        <f t="shared" si="11"/>
        <v>57225300942</v>
      </c>
      <c r="J191" s="297" t="s">
        <v>115</v>
      </c>
      <c r="K191" s="297"/>
    </row>
    <row r="192" spans="1:11" s="313" customFormat="1">
      <c r="A192" s="612">
        <v>44434</v>
      </c>
      <c r="B192" s="320"/>
      <c r="C192" s="297" t="s">
        <v>195</v>
      </c>
      <c r="D192" s="297" t="s">
        <v>2036</v>
      </c>
      <c r="E192" s="297" t="s">
        <v>89</v>
      </c>
      <c r="F192" s="301"/>
      <c r="G192" s="321"/>
      <c r="H192" s="301">
        <v>1098368.47</v>
      </c>
      <c r="I192" s="298">
        <f t="shared" si="11"/>
        <v>25051490204</v>
      </c>
      <c r="J192" s="297" t="s">
        <v>115</v>
      </c>
      <c r="K192" s="297"/>
    </row>
    <row r="193" spans="1:11" s="313" customFormat="1">
      <c r="A193" s="612">
        <v>44428</v>
      </c>
      <c r="B193" s="320"/>
      <c r="C193" s="297" t="s">
        <v>136</v>
      </c>
      <c r="D193" s="457" t="s">
        <v>1704</v>
      </c>
      <c r="E193" s="297" t="s">
        <v>118</v>
      </c>
      <c r="F193" s="301"/>
      <c r="G193" s="321"/>
      <c r="H193" s="303">
        <v>84600</v>
      </c>
      <c r="I193" s="298">
        <f t="shared" si="11"/>
        <v>1929549262</v>
      </c>
      <c r="J193" s="297" t="s">
        <v>115</v>
      </c>
      <c r="K193" s="297"/>
    </row>
    <row r="194" spans="1:11" s="313" customFormat="1">
      <c r="A194" s="612">
        <v>44428</v>
      </c>
      <c r="B194" s="320"/>
      <c r="C194" s="297" t="s">
        <v>547</v>
      </c>
      <c r="D194" s="457" t="s">
        <v>1704</v>
      </c>
      <c r="E194" s="297" t="s">
        <v>118</v>
      </c>
      <c r="F194" s="301"/>
      <c r="G194" s="321"/>
      <c r="H194" s="321">
        <v>4568139.5999999996</v>
      </c>
      <c r="I194" s="298">
        <f t="shared" si="11"/>
        <v>104189720994</v>
      </c>
      <c r="J194" s="297" t="s">
        <v>115</v>
      </c>
      <c r="K194" s="297"/>
    </row>
    <row r="195" spans="1:11" s="313" customFormat="1">
      <c r="A195" s="612">
        <v>44438</v>
      </c>
      <c r="B195" s="320"/>
      <c r="C195" s="297" t="s">
        <v>648</v>
      </c>
      <c r="D195" s="457" t="s">
        <v>1771</v>
      </c>
      <c r="E195" s="297" t="s">
        <v>118</v>
      </c>
      <c r="F195" s="301"/>
      <c r="G195" s="321"/>
      <c r="H195" s="321">
        <v>222879</v>
      </c>
      <c r="I195" s="298">
        <f t="shared" si="11"/>
        <v>5083404374</v>
      </c>
      <c r="J195" s="297" t="s">
        <v>115</v>
      </c>
      <c r="K195" s="297"/>
    </row>
    <row r="196" spans="1:11" s="313" customFormat="1">
      <c r="A196" s="612">
        <v>44438</v>
      </c>
      <c r="B196" s="320"/>
      <c r="C196" s="297" t="s">
        <v>911</v>
      </c>
      <c r="D196" s="457" t="s">
        <v>1771</v>
      </c>
      <c r="E196" s="297" t="s">
        <v>118</v>
      </c>
      <c r="F196" s="301"/>
      <c r="G196" s="321"/>
      <c r="H196" s="321">
        <v>58086.64</v>
      </c>
      <c r="I196" s="298">
        <f t="shared" si="11"/>
        <v>1324834910</v>
      </c>
      <c r="J196" s="297" t="s">
        <v>115</v>
      </c>
      <c r="K196" s="297"/>
    </row>
    <row r="197" spans="1:11" s="313" customFormat="1">
      <c r="A197" s="612">
        <v>44438</v>
      </c>
      <c r="B197" s="320"/>
      <c r="C197" s="297" t="s">
        <v>139</v>
      </c>
      <c r="D197" s="457" t="s">
        <v>1771</v>
      </c>
      <c r="E197" s="297" t="s">
        <v>118</v>
      </c>
      <c r="F197" s="301"/>
      <c r="G197" s="321"/>
      <c r="H197" s="321">
        <v>9130</v>
      </c>
      <c r="I197" s="298">
        <f t="shared" si="11"/>
        <v>208236227</v>
      </c>
      <c r="J197" s="297" t="s">
        <v>115</v>
      </c>
      <c r="K197" s="297"/>
    </row>
    <row r="198" spans="1:11" s="313" customFormat="1">
      <c r="A198" s="612">
        <v>44438</v>
      </c>
      <c r="B198" s="320"/>
      <c r="C198" s="297" t="s">
        <v>268</v>
      </c>
      <c r="D198" s="457" t="s">
        <v>1771</v>
      </c>
      <c r="E198" s="297" t="s">
        <v>118</v>
      </c>
      <c r="F198" s="301"/>
      <c r="G198" s="321"/>
      <c r="H198" s="321">
        <v>8760</v>
      </c>
      <c r="I198" s="298">
        <f t="shared" si="11"/>
        <v>199797300</v>
      </c>
      <c r="J198" s="297" t="s">
        <v>115</v>
      </c>
      <c r="K198" s="297"/>
    </row>
    <row r="199" spans="1:11" s="313" customFormat="1">
      <c r="A199" s="612">
        <v>44438</v>
      </c>
      <c r="B199" s="320"/>
      <c r="C199" s="297" t="s">
        <v>143</v>
      </c>
      <c r="D199" s="457" t="s">
        <v>1771</v>
      </c>
      <c r="E199" s="297" t="s">
        <v>118</v>
      </c>
      <c r="F199" s="301"/>
      <c r="G199" s="321"/>
      <c r="H199" s="321">
        <v>72375.72</v>
      </c>
      <c r="I199" s="298">
        <f t="shared" si="11"/>
        <v>1650738973</v>
      </c>
      <c r="J199" s="297" t="s">
        <v>115</v>
      </c>
      <c r="K199" s="297"/>
    </row>
    <row r="200" spans="1:11" s="313" customFormat="1">
      <c r="A200" s="612">
        <v>44438</v>
      </c>
      <c r="B200" s="320"/>
      <c r="C200" s="297" t="s">
        <v>448</v>
      </c>
      <c r="D200" s="457" t="s">
        <v>1771</v>
      </c>
      <c r="E200" s="297" t="s">
        <v>118</v>
      </c>
      <c r="F200" s="301"/>
      <c r="G200" s="321"/>
      <c r="H200" s="321">
        <v>39267.599999999999</v>
      </c>
      <c r="I200" s="298">
        <f t="shared" si="11"/>
        <v>895611922</v>
      </c>
      <c r="J200" s="297" t="s">
        <v>115</v>
      </c>
      <c r="K200" s="297"/>
    </row>
    <row r="201" spans="1:11" s="313" customFormat="1">
      <c r="A201" s="612">
        <v>44438</v>
      </c>
      <c r="B201" s="320"/>
      <c r="C201" s="297" t="s">
        <v>141</v>
      </c>
      <c r="D201" s="457" t="s">
        <v>1771</v>
      </c>
      <c r="E201" s="297" t="s">
        <v>118</v>
      </c>
      <c r="F201" s="301"/>
      <c r="G201" s="321"/>
      <c r="H201" s="321">
        <v>141997.75</v>
      </c>
      <c r="I201" s="298">
        <f t="shared" si="11"/>
        <v>3238672031</v>
      </c>
      <c r="J201" s="297" t="s">
        <v>115</v>
      </c>
      <c r="K201" s="297"/>
    </row>
    <row r="202" spans="1:11" s="313" customFormat="1">
      <c r="A202" s="612">
        <v>44438</v>
      </c>
      <c r="B202" s="320"/>
      <c r="C202" s="297" t="s">
        <v>269</v>
      </c>
      <c r="D202" s="457" t="s">
        <v>1771</v>
      </c>
      <c r="E202" s="297" t="s">
        <v>118</v>
      </c>
      <c r="F202" s="301"/>
      <c r="G202" s="321"/>
      <c r="H202" s="321">
        <v>11400</v>
      </c>
      <c r="I202" s="298">
        <f t="shared" si="11"/>
        <v>260010184</v>
      </c>
      <c r="J202" s="297" t="s">
        <v>115</v>
      </c>
      <c r="K202" s="297"/>
    </row>
    <row r="203" spans="1:11" s="313" customFormat="1">
      <c r="A203" s="612">
        <v>44438</v>
      </c>
      <c r="B203" s="320"/>
      <c r="C203" s="297" t="s">
        <v>529</v>
      </c>
      <c r="D203" s="457" t="s">
        <v>1771</v>
      </c>
      <c r="E203" s="297" t="s">
        <v>118</v>
      </c>
      <c r="F203" s="301"/>
      <c r="G203" s="321"/>
      <c r="H203" s="321">
        <v>114618</v>
      </c>
      <c r="I203" s="298">
        <f t="shared" si="11"/>
        <v>2614197132</v>
      </c>
      <c r="J203" s="297" t="s">
        <v>115</v>
      </c>
      <c r="K203" s="297"/>
    </row>
    <row r="204" spans="1:11" s="313" customFormat="1" ht="14.25" customHeight="1">
      <c r="A204" s="612">
        <v>44438</v>
      </c>
      <c r="B204" s="320"/>
      <c r="C204" s="297" t="s">
        <v>138</v>
      </c>
      <c r="D204" s="457" t="s">
        <v>1771</v>
      </c>
      <c r="E204" s="297" t="s">
        <v>118</v>
      </c>
      <c r="F204" s="301"/>
      <c r="G204" s="321"/>
      <c r="H204" s="321">
        <v>944291.26</v>
      </c>
      <c r="I204" s="298">
        <f t="shared" si="11"/>
        <v>21537310926</v>
      </c>
      <c r="J204" s="297" t="s">
        <v>115</v>
      </c>
      <c r="K204" s="297"/>
    </row>
    <row r="205" spans="1:11" s="313" customFormat="1">
      <c r="A205" s="612">
        <v>44438</v>
      </c>
      <c r="B205" s="320"/>
      <c r="C205" s="297" t="s">
        <v>447</v>
      </c>
      <c r="D205" s="457" t="s">
        <v>1771</v>
      </c>
      <c r="E205" s="297" t="s">
        <v>118</v>
      </c>
      <c r="F205" s="301"/>
      <c r="G205" s="321"/>
      <c r="H205" s="321">
        <v>115577.17</v>
      </c>
      <c r="I205" s="298">
        <f t="shared" si="11"/>
        <v>2636073796</v>
      </c>
      <c r="J205" s="297" t="s">
        <v>115</v>
      </c>
      <c r="K205" s="297"/>
    </row>
    <row r="206" spans="1:11" s="313" customFormat="1">
      <c r="A206" s="612">
        <v>44438</v>
      </c>
      <c r="B206" s="320"/>
      <c r="C206" s="297" t="s">
        <v>505</v>
      </c>
      <c r="D206" s="457" t="s">
        <v>1771</v>
      </c>
      <c r="E206" s="297" t="s">
        <v>118</v>
      </c>
      <c r="F206" s="301"/>
      <c r="G206" s="321"/>
      <c r="H206" s="321">
        <v>78016.84</v>
      </c>
      <c r="I206" s="298">
        <f t="shared" si="11"/>
        <v>1779401136</v>
      </c>
      <c r="J206" s="297" t="s">
        <v>115</v>
      </c>
      <c r="K206" s="297"/>
    </row>
    <row r="207" spans="1:11" s="313" customFormat="1">
      <c r="A207" s="612">
        <v>44438</v>
      </c>
      <c r="B207" s="320"/>
      <c r="C207" s="297" t="s">
        <v>596</v>
      </c>
      <c r="D207" s="457" t="s">
        <v>1771</v>
      </c>
      <c r="E207" s="297" t="s">
        <v>118</v>
      </c>
      <c r="F207" s="301"/>
      <c r="G207" s="321"/>
      <c r="H207" s="321">
        <v>287470.65000000002</v>
      </c>
      <c r="I207" s="298">
        <f t="shared" si="11"/>
        <v>6556604973</v>
      </c>
      <c r="J207" s="297" t="s">
        <v>115</v>
      </c>
      <c r="K207" s="297"/>
    </row>
    <row r="208" spans="1:11" s="313" customFormat="1">
      <c r="A208" s="612">
        <v>44438</v>
      </c>
      <c r="B208" s="320"/>
      <c r="C208" s="297" t="s">
        <v>137</v>
      </c>
      <c r="D208" s="457" t="s">
        <v>1939</v>
      </c>
      <c r="E208" s="297" t="s">
        <v>118</v>
      </c>
      <c r="F208" s="301"/>
      <c r="G208" s="321"/>
      <c r="H208" s="321">
        <v>29172.34</v>
      </c>
      <c r="I208" s="298">
        <f t="shared" si="11"/>
        <v>665360132</v>
      </c>
      <c r="J208" s="297" t="s">
        <v>115</v>
      </c>
      <c r="K208" s="297"/>
    </row>
    <row r="209" spans="1:11" s="313" customFormat="1">
      <c r="A209" s="612">
        <v>44438</v>
      </c>
      <c r="B209" s="320"/>
      <c r="C209" s="297" t="s">
        <v>615</v>
      </c>
      <c r="D209" s="457" t="s">
        <v>1940</v>
      </c>
      <c r="E209" s="297" t="s">
        <v>118</v>
      </c>
      <c r="F209" s="301"/>
      <c r="G209" s="321"/>
      <c r="H209" s="321">
        <v>33637.230000000003</v>
      </c>
      <c r="I209" s="298">
        <f t="shared" ref="I209:I210" si="12">+ROUND(H209*$K$2,0)</f>
        <v>767194945</v>
      </c>
      <c r="J209" s="297" t="s">
        <v>115</v>
      </c>
      <c r="K209" s="297"/>
    </row>
    <row r="210" spans="1:11" s="313" customFormat="1">
      <c r="A210" s="612">
        <v>44438</v>
      </c>
      <c r="B210" s="320"/>
      <c r="C210" s="297" t="s">
        <v>534</v>
      </c>
      <c r="D210" s="457" t="s">
        <v>1940</v>
      </c>
      <c r="E210" s="297" t="s">
        <v>118</v>
      </c>
      <c r="F210" s="301"/>
      <c r="G210" s="321"/>
      <c r="H210" s="321">
        <v>111197.38</v>
      </c>
      <c r="I210" s="298">
        <f t="shared" si="12"/>
        <v>2536179936</v>
      </c>
      <c r="J210" s="297" t="s">
        <v>115</v>
      </c>
      <c r="K210" s="297"/>
    </row>
    <row r="211" spans="1:11" s="313" customFormat="1">
      <c r="A211" s="612">
        <v>44438</v>
      </c>
      <c r="B211" s="320"/>
      <c r="C211" s="297" t="s">
        <v>1378</v>
      </c>
      <c r="D211" s="457" t="s">
        <v>1772</v>
      </c>
      <c r="E211" s="297" t="s">
        <v>118</v>
      </c>
      <c r="F211" s="301"/>
      <c r="G211" s="321"/>
      <c r="H211" s="321">
        <v>7560</v>
      </c>
      <c r="I211" s="298">
        <f t="shared" ref="I211:I220" si="13">+ROUND(H211*$K$2,0)</f>
        <v>172427806</v>
      </c>
      <c r="J211" s="297" t="s">
        <v>115</v>
      </c>
      <c r="K211" s="297"/>
    </row>
    <row r="212" spans="1:11" s="313" customFormat="1">
      <c r="A212" s="612">
        <v>44438</v>
      </c>
      <c r="B212" s="320"/>
      <c r="C212" s="297" t="s">
        <v>501</v>
      </c>
      <c r="D212" s="457" t="s">
        <v>1772</v>
      </c>
      <c r="E212" s="297" t="s">
        <v>118</v>
      </c>
      <c r="F212" s="301"/>
      <c r="G212" s="321"/>
      <c r="H212" s="321">
        <v>730</v>
      </c>
      <c r="I212" s="298">
        <f t="shared" si="13"/>
        <v>16649775</v>
      </c>
      <c r="J212" s="297" t="s">
        <v>115</v>
      </c>
      <c r="K212" s="297"/>
    </row>
    <row r="213" spans="1:11" s="313" customFormat="1">
      <c r="A213" s="612">
        <v>44438</v>
      </c>
      <c r="B213" s="320"/>
      <c r="C213" s="297" t="s">
        <v>282</v>
      </c>
      <c r="D213" s="457" t="s">
        <v>1772</v>
      </c>
      <c r="E213" s="297" t="s">
        <v>162</v>
      </c>
      <c r="F213" s="301"/>
      <c r="G213" s="321"/>
      <c r="H213" s="321">
        <v>8760</v>
      </c>
      <c r="I213" s="298">
        <f t="shared" si="13"/>
        <v>199797300</v>
      </c>
      <c r="J213" s="297" t="s">
        <v>115</v>
      </c>
      <c r="K213" s="297"/>
    </row>
    <row r="214" spans="1:11" s="313" customFormat="1">
      <c r="A214" s="612">
        <v>44438</v>
      </c>
      <c r="B214" s="320"/>
      <c r="C214" s="297" t="s">
        <v>211</v>
      </c>
      <c r="D214" s="457" t="s">
        <v>1772</v>
      </c>
      <c r="E214" s="297" t="s">
        <v>118</v>
      </c>
      <c r="F214" s="301"/>
      <c r="G214" s="321"/>
      <c r="H214" s="321">
        <v>12000</v>
      </c>
      <c r="I214" s="298">
        <f t="shared" si="13"/>
        <v>273694931</v>
      </c>
      <c r="J214" s="297" t="s">
        <v>115</v>
      </c>
      <c r="K214" s="297"/>
    </row>
    <row r="215" spans="1:11" s="313" customFormat="1">
      <c r="A215" s="612">
        <v>44438</v>
      </c>
      <c r="B215" s="320"/>
      <c r="C215" s="297" t="s">
        <v>912</v>
      </c>
      <c r="D215" s="457" t="s">
        <v>1772</v>
      </c>
      <c r="E215" s="297" t="s">
        <v>118</v>
      </c>
      <c r="F215" s="301"/>
      <c r="G215" s="321"/>
      <c r="H215" s="321">
        <v>520</v>
      </c>
      <c r="I215" s="298">
        <f t="shared" si="13"/>
        <v>11860114</v>
      </c>
      <c r="J215" s="297" t="s">
        <v>115</v>
      </c>
      <c r="K215" s="297"/>
    </row>
    <row r="216" spans="1:11" s="313" customFormat="1">
      <c r="A216" s="612">
        <v>44438</v>
      </c>
      <c r="B216" s="320"/>
      <c r="C216" s="297" t="s">
        <v>359</v>
      </c>
      <c r="D216" s="457" t="s">
        <v>1772</v>
      </c>
      <c r="E216" s="297" t="s">
        <v>118</v>
      </c>
      <c r="F216" s="301"/>
      <c r="G216" s="321"/>
      <c r="H216" s="321">
        <v>2360</v>
      </c>
      <c r="I216" s="298">
        <f t="shared" si="13"/>
        <v>53826670</v>
      </c>
      <c r="J216" s="297" t="s">
        <v>115</v>
      </c>
      <c r="K216" s="297"/>
    </row>
    <row r="217" spans="1:11" s="313" customFormat="1">
      <c r="A217" s="612">
        <v>44438</v>
      </c>
      <c r="B217" s="320"/>
      <c r="C217" s="297" t="s">
        <v>675</v>
      </c>
      <c r="D217" s="457" t="s">
        <v>1772</v>
      </c>
      <c r="E217" s="297" t="s">
        <v>118</v>
      </c>
      <c r="F217" s="301"/>
      <c r="G217" s="321"/>
      <c r="H217" s="321">
        <v>13050</v>
      </c>
      <c r="I217" s="298">
        <f t="shared" si="13"/>
        <v>297643237</v>
      </c>
      <c r="J217" s="297" t="s">
        <v>115</v>
      </c>
      <c r="K217" s="297"/>
    </row>
    <row r="218" spans="1:11" s="313" customFormat="1">
      <c r="A218" s="612">
        <v>44438</v>
      </c>
      <c r="B218" s="320"/>
      <c r="C218" s="297" t="s">
        <v>556</v>
      </c>
      <c r="D218" s="457" t="s">
        <v>1772</v>
      </c>
      <c r="E218" s="297" t="s">
        <v>118</v>
      </c>
      <c r="F218" s="301"/>
      <c r="G218" s="321"/>
      <c r="H218" s="321">
        <v>5400.44</v>
      </c>
      <c r="I218" s="298">
        <f t="shared" si="13"/>
        <v>123172754</v>
      </c>
      <c r="J218" s="297" t="s">
        <v>115</v>
      </c>
      <c r="K218" s="297"/>
    </row>
    <row r="219" spans="1:11" s="313" customFormat="1">
      <c r="A219" s="612">
        <v>44438</v>
      </c>
      <c r="B219" s="320"/>
      <c r="C219" s="297" t="s">
        <v>157</v>
      </c>
      <c r="D219" s="457" t="s">
        <v>2041</v>
      </c>
      <c r="E219" s="297" t="s">
        <v>118</v>
      </c>
      <c r="F219" s="301"/>
      <c r="G219" s="321"/>
      <c r="H219" s="321">
        <v>9577.26</v>
      </c>
      <c r="I219" s="298">
        <f t="shared" si="13"/>
        <v>218437293</v>
      </c>
      <c r="J219" s="297" t="s">
        <v>115</v>
      </c>
      <c r="K219" s="297"/>
    </row>
    <row r="220" spans="1:11" s="313" customFormat="1">
      <c r="A220" s="612">
        <v>44438</v>
      </c>
      <c r="B220" s="320"/>
      <c r="C220" s="297" t="s">
        <v>318</v>
      </c>
      <c r="D220" s="457" t="s">
        <v>2041</v>
      </c>
      <c r="E220" s="297" t="s">
        <v>118</v>
      </c>
      <c r="F220" s="301"/>
      <c r="G220" s="321"/>
      <c r="H220" s="321">
        <v>1884.6</v>
      </c>
      <c r="I220" s="298">
        <f t="shared" si="13"/>
        <v>42983789</v>
      </c>
      <c r="J220" s="297" t="s">
        <v>115</v>
      </c>
      <c r="K220" s="297"/>
    </row>
    <row r="221" spans="1:11" s="313" customFormat="1">
      <c r="A221" s="612">
        <v>44438</v>
      </c>
      <c r="B221" s="320"/>
      <c r="C221" s="297" t="s">
        <v>158</v>
      </c>
      <c r="D221" s="457" t="s">
        <v>2041</v>
      </c>
      <c r="E221" s="297" t="s">
        <v>118</v>
      </c>
      <c r="F221" s="301"/>
      <c r="G221" s="321"/>
      <c r="H221" s="321">
        <v>159149.12</v>
      </c>
      <c r="I221" s="298">
        <f t="shared" ref="I221:I235" si="14">+ROUND(H221*$K$2,0)</f>
        <v>3629858949</v>
      </c>
      <c r="J221" s="297" t="s">
        <v>115</v>
      </c>
      <c r="K221" s="297"/>
    </row>
    <row r="222" spans="1:11" s="313" customFormat="1">
      <c r="A222" s="612">
        <v>44438</v>
      </c>
      <c r="B222" s="320"/>
      <c r="C222" s="297" t="s">
        <v>283</v>
      </c>
      <c r="D222" s="457" t="s">
        <v>2041</v>
      </c>
      <c r="E222" s="297" t="s">
        <v>118</v>
      </c>
      <c r="F222" s="301"/>
      <c r="G222" s="321"/>
      <c r="H222" s="321">
        <v>41002.5</v>
      </c>
      <c r="I222" s="298">
        <f t="shared" si="14"/>
        <v>935181367</v>
      </c>
      <c r="J222" s="297" t="s">
        <v>115</v>
      </c>
      <c r="K222" s="297"/>
    </row>
    <row r="223" spans="1:11" s="313" customFormat="1">
      <c r="A223" s="612">
        <v>44438</v>
      </c>
      <c r="B223" s="320"/>
      <c r="C223" s="297" t="s">
        <v>1379</v>
      </c>
      <c r="D223" s="457" t="s">
        <v>2041</v>
      </c>
      <c r="E223" s="297" t="s">
        <v>118</v>
      </c>
      <c r="F223" s="301"/>
      <c r="G223" s="321"/>
      <c r="H223" s="321">
        <v>1904</v>
      </c>
      <c r="I223" s="298">
        <f t="shared" si="14"/>
        <v>43426262</v>
      </c>
      <c r="J223" s="297" t="s">
        <v>115</v>
      </c>
      <c r="K223" s="297"/>
    </row>
    <row r="224" spans="1:11" s="313" customFormat="1">
      <c r="A224" s="612">
        <v>44438</v>
      </c>
      <c r="B224" s="320"/>
      <c r="C224" s="297" t="s">
        <v>504</v>
      </c>
      <c r="D224" s="457" t="s">
        <v>2041</v>
      </c>
      <c r="E224" s="297" t="s">
        <v>118</v>
      </c>
      <c r="F224" s="301"/>
      <c r="G224" s="321"/>
      <c r="H224" s="321">
        <v>1888.57</v>
      </c>
      <c r="I224" s="298">
        <f t="shared" si="14"/>
        <v>43074336</v>
      </c>
      <c r="J224" s="297" t="s">
        <v>115</v>
      </c>
      <c r="K224" s="297"/>
    </row>
    <row r="225" spans="1:11" s="313" customFormat="1">
      <c r="A225" s="612">
        <v>44438</v>
      </c>
      <c r="B225" s="320"/>
      <c r="C225" s="297" t="s">
        <v>665</v>
      </c>
      <c r="D225" s="457" t="s">
        <v>2041</v>
      </c>
      <c r="E225" s="297" t="s">
        <v>118</v>
      </c>
      <c r="F225" s="301"/>
      <c r="G225" s="321"/>
      <c r="H225" s="321">
        <v>1662.6</v>
      </c>
      <c r="I225" s="298">
        <f t="shared" si="14"/>
        <v>37920433</v>
      </c>
      <c r="J225" s="297" t="s">
        <v>115</v>
      </c>
      <c r="K225" s="297"/>
    </row>
    <row r="226" spans="1:11" s="313" customFormat="1">
      <c r="A226" s="612">
        <v>44438</v>
      </c>
      <c r="B226" s="320"/>
      <c r="C226" s="297" t="s">
        <v>650</v>
      </c>
      <c r="D226" s="457" t="s">
        <v>2041</v>
      </c>
      <c r="E226" s="297" t="s">
        <v>162</v>
      </c>
      <c r="F226" s="301"/>
      <c r="G226" s="321"/>
      <c r="H226" s="321">
        <v>1605</v>
      </c>
      <c r="I226" s="298">
        <f t="shared" si="14"/>
        <v>36606697</v>
      </c>
      <c r="J226" s="297" t="s">
        <v>115</v>
      </c>
      <c r="K226" s="297"/>
    </row>
    <row r="227" spans="1:11" s="313" customFormat="1">
      <c r="A227" s="612">
        <v>44438</v>
      </c>
      <c r="B227" s="320"/>
      <c r="C227" s="297" t="s">
        <v>533</v>
      </c>
      <c r="D227" s="457" t="s">
        <v>2041</v>
      </c>
      <c r="E227" s="297" t="s">
        <v>118</v>
      </c>
      <c r="F227" s="301"/>
      <c r="G227" s="321"/>
      <c r="H227" s="321">
        <v>39619</v>
      </c>
      <c r="I227" s="298">
        <f t="shared" si="14"/>
        <v>903626622</v>
      </c>
      <c r="J227" s="297" t="s">
        <v>115</v>
      </c>
      <c r="K227" s="297"/>
    </row>
    <row r="228" spans="1:11" s="313" customFormat="1">
      <c r="A228" s="612">
        <v>44438</v>
      </c>
      <c r="B228" s="320"/>
      <c r="C228" s="297" t="s">
        <v>360</v>
      </c>
      <c r="D228" s="457" t="s">
        <v>2041</v>
      </c>
      <c r="E228" s="297" t="s">
        <v>118</v>
      </c>
      <c r="F228" s="301"/>
      <c r="G228" s="321"/>
      <c r="H228" s="321">
        <v>20062.04</v>
      </c>
      <c r="I228" s="298">
        <f t="shared" si="14"/>
        <v>457573221</v>
      </c>
      <c r="J228" s="297" t="s">
        <v>115</v>
      </c>
      <c r="K228" s="297"/>
    </row>
    <row r="229" spans="1:11" s="313" customFormat="1">
      <c r="A229" s="612">
        <v>44438</v>
      </c>
      <c r="B229" s="320"/>
      <c r="C229" s="297" t="s">
        <v>532</v>
      </c>
      <c r="D229" s="457" t="s">
        <v>2041</v>
      </c>
      <c r="E229" s="297" t="s">
        <v>118</v>
      </c>
      <c r="F229" s="301"/>
      <c r="G229" s="321"/>
      <c r="H229" s="321">
        <v>11400</v>
      </c>
      <c r="I229" s="298">
        <f t="shared" si="14"/>
        <v>260010184</v>
      </c>
      <c r="J229" s="297" t="s">
        <v>115</v>
      </c>
      <c r="K229" s="297"/>
    </row>
    <row r="230" spans="1:11" s="313" customFormat="1">
      <c r="A230" s="612">
        <v>44438</v>
      </c>
      <c r="B230" s="320"/>
      <c r="C230" s="297" t="s">
        <v>536</v>
      </c>
      <c r="D230" s="457" t="s">
        <v>2041</v>
      </c>
      <c r="E230" s="297" t="s">
        <v>118</v>
      </c>
      <c r="F230" s="301"/>
      <c r="G230" s="321"/>
      <c r="H230" s="321">
        <v>315.60000000000002</v>
      </c>
      <c r="I230" s="298">
        <f t="shared" si="14"/>
        <v>7198177</v>
      </c>
      <c r="J230" s="297" t="s">
        <v>115</v>
      </c>
      <c r="K230" s="297"/>
    </row>
    <row r="231" spans="1:11" s="313" customFormat="1">
      <c r="A231" s="612">
        <v>44438</v>
      </c>
      <c r="B231" s="320"/>
      <c r="C231" s="297" t="s">
        <v>1554</v>
      </c>
      <c r="D231" s="457" t="s">
        <v>2041</v>
      </c>
      <c r="E231" s="297" t="s">
        <v>118</v>
      </c>
      <c r="F231" s="301"/>
      <c r="G231" s="321"/>
      <c r="H231" s="321">
        <v>7200</v>
      </c>
      <c r="I231" s="298">
        <f t="shared" si="14"/>
        <v>164216959</v>
      </c>
      <c r="J231" s="297" t="s">
        <v>115</v>
      </c>
      <c r="K231" s="297"/>
    </row>
    <row r="232" spans="1:11" s="313" customFormat="1">
      <c r="A232" s="612">
        <v>44438</v>
      </c>
      <c r="B232" s="320"/>
      <c r="C232" s="297" t="s">
        <v>396</v>
      </c>
      <c r="D232" s="457" t="s">
        <v>2041</v>
      </c>
      <c r="E232" s="297" t="s">
        <v>118</v>
      </c>
      <c r="F232" s="301"/>
      <c r="G232" s="321"/>
      <c r="H232" s="321">
        <v>3008</v>
      </c>
      <c r="I232" s="298">
        <f t="shared" si="14"/>
        <v>68606196</v>
      </c>
      <c r="J232" s="297" t="s">
        <v>115</v>
      </c>
      <c r="K232" s="297"/>
    </row>
    <row r="233" spans="1:11" s="313" customFormat="1">
      <c r="A233" s="612">
        <v>44438</v>
      </c>
      <c r="B233" s="320"/>
      <c r="C233" s="297" t="s">
        <v>220</v>
      </c>
      <c r="D233" s="457" t="s">
        <v>2042</v>
      </c>
      <c r="E233" s="297" t="s">
        <v>118</v>
      </c>
      <c r="F233" s="301"/>
      <c r="G233" s="321"/>
      <c r="H233" s="321">
        <v>10069.219999999999</v>
      </c>
      <c r="I233" s="298">
        <f t="shared" si="14"/>
        <v>229657873</v>
      </c>
      <c r="J233" s="297" t="s">
        <v>115</v>
      </c>
      <c r="K233" s="297"/>
    </row>
    <row r="234" spans="1:11" s="313" customFormat="1">
      <c r="A234" s="612">
        <v>44438</v>
      </c>
      <c r="B234" s="320"/>
      <c r="C234" s="297" t="s">
        <v>433</v>
      </c>
      <c r="D234" s="457" t="s">
        <v>2043</v>
      </c>
      <c r="E234" s="297" t="s">
        <v>118</v>
      </c>
      <c r="F234" s="301"/>
      <c r="G234" s="321"/>
      <c r="H234" s="321">
        <v>79513.56</v>
      </c>
      <c r="I234" s="298">
        <f t="shared" si="14"/>
        <v>1813538192</v>
      </c>
      <c r="J234" s="297" t="s">
        <v>115</v>
      </c>
      <c r="K234" s="297"/>
    </row>
    <row r="235" spans="1:11" s="313" customFormat="1">
      <c r="A235" s="612">
        <v>44438</v>
      </c>
      <c r="B235" s="320"/>
      <c r="C235" s="297" t="s">
        <v>1383</v>
      </c>
      <c r="D235" s="457" t="s">
        <v>1397</v>
      </c>
      <c r="E235" s="297" t="s">
        <v>116</v>
      </c>
      <c r="F235" s="301"/>
      <c r="G235" s="321"/>
      <c r="H235" s="321">
        <v>3079.59</v>
      </c>
      <c r="I235" s="298">
        <f t="shared" si="14"/>
        <v>70239014</v>
      </c>
      <c r="J235" s="297" t="s">
        <v>115</v>
      </c>
      <c r="K235" s="297"/>
    </row>
    <row r="236" spans="1:11" s="313" customFormat="1">
      <c r="A236" s="612">
        <v>44438</v>
      </c>
      <c r="B236" s="320"/>
      <c r="C236" s="297" t="s">
        <v>1382</v>
      </c>
      <c r="D236" s="457" t="s">
        <v>1397</v>
      </c>
      <c r="E236" s="297" t="s">
        <v>116</v>
      </c>
      <c r="F236" s="301"/>
      <c r="G236" s="321"/>
      <c r="H236" s="321">
        <v>6022.26</v>
      </c>
      <c r="I236" s="298">
        <v>18600000</v>
      </c>
      <c r="J236" s="297" t="s">
        <v>115</v>
      </c>
      <c r="K236" s="297"/>
    </row>
    <row r="237" spans="1:11" s="313" customFormat="1">
      <c r="A237" s="612">
        <v>44438</v>
      </c>
      <c r="B237" s="320"/>
      <c r="C237" s="297" t="s">
        <v>145</v>
      </c>
      <c r="D237" s="457" t="s">
        <v>1772</v>
      </c>
      <c r="E237" s="297" t="s">
        <v>97</v>
      </c>
      <c r="F237" s="301"/>
      <c r="G237" s="321"/>
      <c r="H237" s="321"/>
      <c r="I237" s="298">
        <v>18600000</v>
      </c>
      <c r="J237" s="297" t="s">
        <v>114</v>
      </c>
      <c r="K237" s="297"/>
    </row>
    <row r="238" spans="1:11" s="313" customFormat="1">
      <c r="A238" s="612">
        <v>44438</v>
      </c>
      <c r="B238" s="320"/>
      <c r="C238" s="297" t="s">
        <v>146</v>
      </c>
      <c r="D238" s="457" t="s">
        <v>1772</v>
      </c>
      <c r="E238" s="297" t="s">
        <v>97</v>
      </c>
      <c r="F238" s="301"/>
      <c r="G238" s="321"/>
      <c r="H238" s="321"/>
      <c r="I238" s="298">
        <v>149432000</v>
      </c>
      <c r="J238" s="297" t="s">
        <v>114</v>
      </c>
      <c r="K238" s="297"/>
    </row>
    <row r="239" spans="1:11" s="313" customFormat="1">
      <c r="A239" s="612">
        <v>44438</v>
      </c>
      <c r="B239" s="320"/>
      <c r="C239" s="297" t="s">
        <v>1715</v>
      </c>
      <c r="D239" s="457" t="s">
        <v>1772</v>
      </c>
      <c r="E239" s="297" t="s">
        <v>97</v>
      </c>
      <c r="F239" s="301"/>
      <c r="G239" s="321"/>
      <c r="H239" s="321"/>
      <c r="I239" s="298">
        <v>17740000</v>
      </c>
      <c r="J239" s="297" t="s">
        <v>114</v>
      </c>
      <c r="K239" s="297"/>
    </row>
    <row r="240" spans="1:11" s="313" customFormat="1">
      <c r="A240" s="612">
        <v>44438</v>
      </c>
      <c r="B240" s="320"/>
      <c r="C240" s="297" t="s">
        <v>275</v>
      </c>
      <c r="D240" s="457" t="s">
        <v>1772</v>
      </c>
      <c r="E240" s="297" t="s">
        <v>97</v>
      </c>
      <c r="F240" s="301"/>
      <c r="G240" s="321"/>
      <c r="H240" s="321"/>
      <c r="I240" s="298">
        <v>11400000</v>
      </c>
      <c r="J240" s="297" t="s">
        <v>114</v>
      </c>
      <c r="K240" s="297"/>
    </row>
    <row r="241" spans="1:11" s="313" customFormat="1">
      <c r="A241" s="612">
        <v>44438</v>
      </c>
      <c r="B241" s="320"/>
      <c r="C241" s="297" t="s">
        <v>147</v>
      </c>
      <c r="D241" s="457" t="s">
        <v>1772</v>
      </c>
      <c r="E241" s="297" t="s">
        <v>97</v>
      </c>
      <c r="F241" s="301"/>
      <c r="G241" s="321"/>
      <c r="H241" s="321"/>
      <c r="I241" s="298">
        <v>18320000</v>
      </c>
      <c r="J241" s="297" t="s">
        <v>114</v>
      </c>
      <c r="K241" s="297"/>
    </row>
    <row r="242" spans="1:11" s="313" customFormat="1">
      <c r="A242" s="612">
        <v>44438</v>
      </c>
      <c r="B242" s="320"/>
      <c r="C242" s="297" t="s">
        <v>545</v>
      </c>
      <c r="D242" s="457" t="s">
        <v>1772</v>
      </c>
      <c r="E242" s="297" t="s">
        <v>97</v>
      </c>
      <c r="F242" s="301"/>
      <c r="G242" s="321"/>
      <c r="H242" s="321"/>
      <c r="I242" s="298">
        <v>131000000</v>
      </c>
      <c r="J242" s="297" t="s">
        <v>114</v>
      </c>
      <c r="K242" s="297"/>
    </row>
    <row r="243" spans="1:11" s="313" customFormat="1">
      <c r="A243" s="612">
        <v>44438</v>
      </c>
      <c r="B243" s="320"/>
      <c r="C243" s="297" t="s">
        <v>148</v>
      </c>
      <c r="D243" s="457" t="s">
        <v>1772</v>
      </c>
      <c r="E243" s="297" t="s">
        <v>97</v>
      </c>
      <c r="F243" s="301"/>
      <c r="G243" s="321"/>
      <c r="H243" s="321"/>
      <c r="I243" s="298">
        <v>153418400</v>
      </c>
      <c r="J243" s="297" t="s">
        <v>114</v>
      </c>
      <c r="K243" s="297"/>
    </row>
    <row r="244" spans="1:11" s="313" customFormat="1">
      <c r="A244" s="612">
        <v>44438</v>
      </c>
      <c r="B244" s="320"/>
      <c r="C244" s="297" t="s">
        <v>214</v>
      </c>
      <c r="D244" s="457" t="s">
        <v>1772</v>
      </c>
      <c r="E244" s="297" t="s">
        <v>97</v>
      </c>
      <c r="F244" s="301"/>
      <c r="G244" s="321"/>
      <c r="H244" s="321"/>
      <c r="I244" s="298">
        <v>29500000</v>
      </c>
      <c r="J244" s="297" t="s">
        <v>114</v>
      </c>
      <c r="K244" s="297"/>
    </row>
    <row r="245" spans="1:11" s="313" customFormat="1">
      <c r="A245" s="612">
        <v>44438</v>
      </c>
      <c r="B245" s="320"/>
      <c r="C245" s="297" t="s">
        <v>1716</v>
      </c>
      <c r="D245" s="457" t="s">
        <v>1772</v>
      </c>
      <c r="E245" s="297" t="s">
        <v>97</v>
      </c>
      <c r="F245" s="301"/>
      <c r="G245" s="321"/>
      <c r="H245" s="321"/>
      <c r="I245" s="298">
        <v>61215000</v>
      </c>
      <c r="J245" s="297" t="s">
        <v>114</v>
      </c>
      <c r="K245" s="297"/>
    </row>
    <row r="246" spans="1:11" s="313" customFormat="1">
      <c r="A246" s="612">
        <v>44438</v>
      </c>
      <c r="B246" s="320"/>
      <c r="C246" s="297" t="s">
        <v>278</v>
      </c>
      <c r="D246" s="457" t="s">
        <v>1772</v>
      </c>
      <c r="E246" s="297" t="s">
        <v>97</v>
      </c>
      <c r="F246" s="301"/>
      <c r="G246" s="321"/>
      <c r="H246" s="321"/>
      <c r="I246" s="298">
        <v>947580000</v>
      </c>
      <c r="J246" s="297" t="s">
        <v>114</v>
      </c>
      <c r="K246" s="297"/>
    </row>
    <row r="247" spans="1:11" s="313" customFormat="1">
      <c r="A247" s="612">
        <v>44438</v>
      </c>
      <c r="B247" s="320"/>
      <c r="C247" s="297" t="s">
        <v>1941</v>
      </c>
      <c r="D247" s="457" t="s">
        <v>1772</v>
      </c>
      <c r="E247" s="297" t="s">
        <v>97</v>
      </c>
      <c r="F247" s="301"/>
      <c r="G247" s="321"/>
      <c r="H247" s="321"/>
      <c r="I247" s="298">
        <v>50000000</v>
      </c>
      <c r="J247" s="297" t="s">
        <v>114</v>
      </c>
      <c r="K247" s="297"/>
    </row>
    <row r="248" spans="1:11" s="313" customFormat="1">
      <c r="A248" s="612">
        <v>44438</v>
      </c>
      <c r="B248" s="320"/>
      <c r="C248" s="297" t="s">
        <v>149</v>
      </c>
      <c r="D248" s="457" t="s">
        <v>1945</v>
      </c>
      <c r="E248" s="297" t="s">
        <v>97</v>
      </c>
      <c r="F248" s="301"/>
      <c r="G248" s="321"/>
      <c r="H248" s="321"/>
      <c r="I248" s="298">
        <v>16727200</v>
      </c>
      <c r="J248" s="297" t="s">
        <v>114</v>
      </c>
      <c r="K248" s="297"/>
    </row>
    <row r="249" spans="1:11" s="313" customFormat="1">
      <c r="A249" s="612">
        <v>44438</v>
      </c>
      <c r="B249" s="320"/>
      <c r="C249" s="297" t="s">
        <v>197</v>
      </c>
      <c r="D249" s="457" t="s">
        <v>1945</v>
      </c>
      <c r="E249" s="297" t="s">
        <v>97</v>
      </c>
      <c r="F249" s="301"/>
      <c r="G249" s="321"/>
      <c r="H249" s="321"/>
      <c r="I249" s="298">
        <v>11050000</v>
      </c>
      <c r="J249" s="297" t="s">
        <v>114</v>
      </c>
      <c r="K249" s="297"/>
    </row>
    <row r="250" spans="1:11" s="313" customFormat="1">
      <c r="A250" s="612">
        <v>44438</v>
      </c>
      <c r="B250" s="320"/>
      <c r="C250" s="297" t="s">
        <v>150</v>
      </c>
      <c r="D250" s="457" t="s">
        <v>1945</v>
      </c>
      <c r="E250" s="297" t="s">
        <v>97</v>
      </c>
      <c r="F250" s="301"/>
      <c r="G250" s="321"/>
      <c r="H250" s="321"/>
      <c r="I250" s="298">
        <v>204093278</v>
      </c>
      <c r="J250" s="297" t="s">
        <v>114</v>
      </c>
      <c r="K250" s="297"/>
    </row>
    <row r="251" spans="1:11" s="313" customFormat="1">
      <c r="A251" s="612">
        <v>44438</v>
      </c>
      <c r="B251" s="320"/>
      <c r="C251" s="297" t="s">
        <v>545</v>
      </c>
      <c r="D251" s="457" t="s">
        <v>1945</v>
      </c>
      <c r="E251" s="297" t="s">
        <v>162</v>
      </c>
      <c r="F251" s="301"/>
      <c r="G251" s="321"/>
      <c r="H251" s="321"/>
      <c r="I251" s="298">
        <v>212000000</v>
      </c>
      <c r="J251" s="297" t="s">
        <v>114</v>
      </c>
      <c r="K251" s="297"/>
    </row>
    <row r="252" spans="1:11" s="313" customFormat="1">
      <c r="A252" s="612">
        <v>44438</v>
      </c>
      <c r="B252" s="320"/>
      <c r="C252" s="297" t="s">
        <v>455</v>
      </c>
      <c r="D252" s="457" t="s">
        <v>1945</v>
      </c>
      <c r="E252" s="297" t="s">
        <v>97</v>
      </c>
      <c r="F252" s="301"/>
      <c r="G252" s="321"/>
      <c r="H252" s="321"/>
      <c r="I252" s="298">
        <v>287578080</v>
      </c>
      <c r="J252" s="297" t="s">
        <v>114</v>
      </c>
      <c r="K252" s="297"/>
    </row>
    <row r="253" spans="1:11" s="313" customFormat="1">
      <c r="A253" s="612">
        <v>44438</v>
      </c>
      <c r="B253" s="320"/>
      <c r="C253" s="297" t="s">
        <v>456</v>
      </c>
      <c r="D253" s="457" t="s">
        <v>1945</v>
      </c>
      <c r="E253" s="297" t="s">
        <v>97</v>
      </c>
      <c r="F253" s="301"/>
      <c r="G253" s="321"/>
      <c r="H253" s="321"/>
      <c r="I253" s="298">
        <v>16533000</v>
      </c>
      <c r="J253" s="297" t="s">
        <v>114</v>
      </c>
      <c r="K253" s="297"/>
    </row>
    <row r="254" spans="1:11" s="313" customFormat="1">
      <c r="A254" s="612">
        <v>44438</v>
      </c>
      <c r="B254" s="320"/>
      <c r="C254" s="297" t="s">
        <v>1944</v>
      </c>
      <c r="D254" s="457" t="s">
        <v>1945</v>
      </c>
      <c r="E254" s="297" t="s">
        <v>97</v>
      </c>
      <c r="F254" s="301"/>
      <c r="G254" s="321"/>
      <c r="H254" s="321"/>
      <c r="I254" s="298">
        <v>52140000</v>
      </c>
      <c r="J254" s="297" t="s">
        <v>114</v>
      </c>
      <c r="K254" s="297"/>
    </row>
    <row r="255" spans="1:11" s="313" customFormat="1">
      <c r="A255" s="612">
        <v>44438</v>
      </c>
      <c r="B255" s="320"/>
      <c r="C255" s="297" t="s">
        <v>638</v>
      </c>
      <c r="D255" s="457" t="s">
        <v>1945</v>
      </c>
      <c r="E255" s="297" t="s">
        <v>97</v>
      </c>
      <c r="F255" s="301"/>
      <c r="G255" s="321"/>
      <c r="H255" s="321"/>
      <c r="I255" s="298">
        <v>199092000</v>
      </c>
      <c r="J255" s="297" t="s">
        <v>114</v>
      </c>
      <c r="K255" s="297"/>
    </row>
    <row r="256" spans="1:11" s="313" customFormat="1">
      <c r="A256" s="612">
        <v>44438</v>
      </c>
      <c r="B256" s="320"/>
      <c r="C256" s="297" t="s">
        <v>445</v>
      </c>
      <c r="D256" s="457" t="s">
        <v>1945</v>
      </c>
      <c r="E256" s="297" t="s">
        <v>97</v>
      </c>
      <c r="F256" s="301"/>
      <c r="G256" s="321"/>
      <c r="H256" s="321"/>
      <c r="I256" s="298">
        <v>32558750</v>
      </c>
      <c r="J256" s="297" t="s">
        <v>114</v>
      </c>
      <c r="K256" s="297"/>
    </row>
    <row r="257" spans="1:11" s="313" customFormat="1">
      <c r="A257" s="612">
        <v>44438</v>
      </c>
      <c r="B257" s="320"/>
      <c r="C257" s="297" t="s">
        <v>557</v>
      </c>
      <c r="D257" s="457" t="s">
        <v>1945</v>
      </c>
      <c r="E257" s="297" t="s">
        <v>97</v>
      </c>
      <c r="F257" s="301"/>
      <c r="G257" s="321"/>
      <c r="H257" s="321"/>
      <c r="I257" s="298">
        <v>102390000</v>
      </c>
      <c r="J257" s="297" t="s">
        <v>114</v>
      </c>
      <c r="K257" s="297"/>
    </row>
    <row r="258" spans="1:11" s="313" customFormat="1">
      <c r="A258" s="612">
        <v>44438</v>
      </c>
      <c r="B258" s="320"/>
      <c r="C258" s="297" t="s">
        <v>599</v>
      </c>
      <c r="D258" s="457" t="s">
        <v>1945</v>
      </c>
      <c r="E258" s="297" t="s">
        <v>97</v>
      </c>
      <c r="F258" s="301"/>
      <c r="G258" s="321"/>
      <c r="H258" s="321"/>
      <c r="I258" s="298">
        <v>13892700</v>
      </c>
      <c r="J258" s="297" t="s">
        <v>114</v>
      </c>
      <c r="K258" s="297"/>
    </row>
    <row r="259" spans="1:11" s="313" customFormat="1">
      <c r="A259" s="612">
        <v>44438</v>
      </c>
      <c r="B259" s="320"/>
      <c r="C259" s="297" t="s">
        <v>600</v>
      </c>
      <c r="D259" s="457" t="s">
        <v>1945</v>
      </c>
      <c r="E259" s="297" t="s">
        <v>97</v>
      </c>
      <c r="F259" s="301"/>
      <c r="G259" s="321"/>
      <c r="H259" s="321"/>
      <c r="I259" s="298">
        <v>50838000</v>
      </c>
      <c r="J259" s="297" t="s">
        <v>114</v>
      </c>
      <c r="K259" s="297"/>
    </row>
    <row r="260" spans="1:11" s="313" customFormat="1">
      <c r="A260" s="612">
        <v>44438</v>
      </c>
      <c r="B260" s="320"/>
      <c r="C260" s="297" t="s">
        <v>602</v>
      </c>
      <c r="D260" s="457" t="s">
        <v>1945</v>
      </c>
      <c r="E260" s="297" t="s">
        <v>97</v>
      </c>
      <c r="F260" s="301"/>
      <c r="G260" s="321"/>
      <c r="H260" s="321"/>
      <c r="I260" s="298">
        <v>133990292</v>
      </c>
      <c r="J260" s="297" t="s">
        <v>114</v>
      </c>
      <c r="K260" s="297"/>
    </row>
    <row r="261" spans="1:11" s="313" customFormat="1">
      <c r="A261" s="612">
        <v>44438</v>
      </c>
      <c r="B261" s="320"/>
      <c r="C261" s="297" t="s">
        <v>627</v>
      </c>
      <c r="D261" s="457" t="s">
        <v>1945</v>
      </c>
      <c r="E261" s="297" t="s">
        <v>97</v>
      </c>
      <c r="F261" s="301"/>
      <c r="G261" s="321"/>
      <c r="H261" s="321"/>
      <c r="I261" s="298">
        <v>43600000</v>
      </c>
      <c r="J261" s="297" t="s">
        <v>114</v>
      </c>
      <c r="K261" s="297"/>
    </row>
    <row r="262" spans="1:11" s="313" customFormat="1">
      <c r="A262" s="612">
        <v>44438</v>
      </c>
      <c r="B262" s="320"/>
      <c r="C262" s="297" t="s">
        <v>1223</v>
      </c>
      <c r="D262" s="457" t="s">
        <v>1945</v>
      </c>
      <c r="E262" s="297" t="s">
        <v>97</v>
      </c>
      <c r="F262" s="301"/>
      <c r="G262" s="321"/>
      <c r="H262" s="321"/>
      <c r="I262" s="298">
        <v>138766000</v>
      </c>
      <c r="J262" s="297" t="s">
        <v>114</v>
      </c>
      <c r="K262" s="297"/>
    </row>
    <row r="263" spans="1:11" s="313" customFormat="1">
      <c r="A263" s="612">
        <v>44438</v>
      </c>
      <c r="B263" s="320"/>
      <c r="C263" s="297" t="s">
        <v>1718</v>
      </c>
      <c r="D263" s="457" t="s">
        <v>1945</v>
      </c>
      <c r="E263" s="297" t="s">
        <v>97</v>
      </c>
      <c r="F263" s="301"/>
      <c r="G263" s="321"/>
      <c r="H263" s="321"/>
      <c r="I263" s="298">
        <v>275820000</v>
      </c>
      <c r="J263" s="297" t="s">
        <v>114</v>
      </c>
      <c r="K263" s="297"/>
    </row>
    <row r="264" spans="1:11" s="313" customFormat="1">
      <c r="A264" s="612">
        <v>44438</v>
      </c>
      <c r="B264" s="320"/>
      <c r="C264" s="297" t="s">
        <v>1401</v>
      </c>
      <c r="D264" s="457" t="s">
        <v>1945</v>
      </c>
      <c r="E264" s="297" t="s">
        <v>97</v>
      </c>
      <c r="F264" s="301"/>
      <c r="G264" s="321"/>
      <c r="H264" s="321"/>
      <c r="I264" s="298">
        <v>46776000</v>
      </c>
      <c r="J264" s="297" t="s">
        <v>114</v>
      </c>
      <c r="K264" s="297"/>
    </row>
    <row r="265" spans="1:11" s="313" customFormat="1">
      <c r="A265" s="612">
        <v>44438</v>
      </c>
      <c r="B265" s="320"/>
      <c r="C265" s="297" t="s">
        <v>545</v>
      </c>
      <c r="D265" s="457" t="s">
        <v>1942</v>
      </c>
      <c r="E265" s="297" t="s">
        <v>97</v>
      </c>
      <c r="F265" s="301"/>
      <c r="G265" s="321"/>
      <c r="H265" s="321"/>
      <c r="I265" s="298">
        <v>34000000</v>
      </c>
      <c r="J265" s="297" t="s">
        <v>114</v>
      </c>
      <c r="K265" s="297"/>
    </row>
    <row r="266" spans="1:11" s="313" customFormat="1">
      <c r="A266" s="612">
        <v>44418</v>
      </c>
      <c r="B266" s="320"/>
      <c r="C266" s="297" t="s">
        <v>270</v>
      </c>
      <c r="D266" s="457" t="s">
        <v>2037</v>
      </c>
      <c r="E266" s="297" t="s">
        <v>97</v>
      </c>
      <c r="F266" s="301"/>
      <c r="G266" s="321"/>
      <c r="H266" s="321"/>
      <c r="I266" s="298">
        <v>69000000</v>
      </c>
      <c r="J266" s="297" t="s">
        <v>114</v>
      </c>
      <c r="K266" s="297"/>
    </row>
    <row r="267" spans="1:11" s="313" customFormat="1">
      <c r="A267" s="612">
        <v>44418</v>
      </c>
      <c r="B267" s="320"/>
      <c r="C267" s="297" t="s">
        <v>1564</v>
      </c>
      <c r="D267" s="457" t="s">
        <v>2038</v>
      </c>
      <c r="E267" s="297" t="s">
        <v>97</v>
      </c>
      <c r="F267" s="301"/>
      <c r="G267" s="321"/>
      <c r="H267" s="321"/>
      <c r="I267" s="298">
        <v>126000000</v>
      </c>
      <c r="J267" s="297" t="s">
        <v>114</v>
      </c>
      <c r="K267" s="297"/>
    </row>
    <row r="268" spans="1:11" s="313" customFormat="1">
      <c r="A268" s="612">
        <v>44418</v>
      </c>
      <c r="B268" s="320"/>
      <c r="C268" s="297" t="s">
        <v>560</v>
      </c>
      <c r="D268" s="457" t="s">
        <v>2039</v>
      </c>
      <c r="E268" s="297" t="s">
        <v>162</v>
      </c>
      <c r="F268" s="301"/>
      <c r="G268" s="321"/>
      <c r="H268" s="321"/>
      <c r="I268" s="298">
        <v>252000000</v>
      </c>
      <c r="J268" s="297" t="s">
        <v>114</v>
      </c>
      <c r="K268" s="297"/>
    </row>
    <row r="269" spans="1:11" s="313" customFormat="1">
      <c r="A269" s="612">
        <v>44418</v>
      </c>
      <c r="B269" s="320"/>
      <c r="C269" s="297" t="s">
        <v>452</v>
      </c>
      <c r="D269" s="457" t="s">
        <v>2040</v>
      </c>
      <c r="E269" s="297" t="s">
        <v>97</v>
      </c>
      <c r="F269" s="301"/>
      <c r="G269" s="321"/>
      <c r="H269" s="321"/>
      <c r="I269" s="298">
        <v>212000000</v>
      </c>
      <c r="J269" s="297" t="s">
        <v>114</v>
      </c>
      <c r="K269" s="297"/>
    </row>
    <row r="270" spans="1:11" s="313" customFormat="1">
      <c r="A270" s="612">
        <v>44432</v>
      </c>
      <c r="B270" s="320"/>
      <c r="C270" s="297" t="s">
        <v>2006</v>
      </c>
      <c r="D270" s="297" t="s">
        <v>2027</v>
      </c>
      <c r="E270" s="297" t="s">
        <v>97</v>
      </c>
      <c r="F270" s="301"/>
      <c r="G270" s="321"/>
      <c r="H270" s="303"/>
      <c r="I270" s="303">
        <v>90413400</v>
      </c>
      <c r="J270" s="297" t="s">
        <v>114</v>
      </c>
      <c r="K270" s="297"/>
    </row>
    <row r="271" spans="1:11" s="313" customFormat="1">
      <c r="A271" s="612">
        <v>44428</v>
      </c>
      <c r="B271" s="320"/>
      <c r="C271" s="297" t="s">
        <v>270</v>
      </c>
      <c r="D271" s="457" t="s">
        <v>1903</v>
      </c>
      <c r="E271" s="297" t="s">
        <v>97</v>
      </c>
      <c r="F271" s="301"/>
      <c r="G271" s="321"/>
      <c r="H271" s="303"/>
      <c r="I271" s="298">
        <v>72000000</v>
      </c>
      <c r="J271" s="297" t="s">
        <v>114</v>
      </c>
      <c r="K271" s="297"/>
    </row>
  </sheetData>
  <autoFilter ref="A4:K271"/>
  <dataValidations count="1">
    <dataValidation type="list" allowBlank="1" showInputMessage="1" showErrorMessage="1" sqref="J35:J41">
      <formula1>"KRW, USD, CNY, VND, JPY"</formula1>
    </dataValidation>
  </dataValidations>
  <pageMargins left="0.7" right="0.7" top="0.75" bottom="0.75" header="0.3" footer="0.3"/>
  <pageSetup orientation="portrait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5"/>
  <sheetViews>
    <sheetView topLeftCell="A123" zoomScale="80" zoomScaleNormal="80" workbookViewId="0">
      <selection activeCell="D135" sqref="D135"/>
    </sheetView>
  </sheetViews>
  <sheetFormatPr defaultColWidth="9.140625" defaultRowHeight="15"/>
  <cols>
    <col min="1" max="1" width="11.42578125" style="313" bestFit="1" customWidth="1"/>
    <col min="2" max="2" width="5.42578125" style="299" bestFit="1" customWidth="1"/>
    <col min="3" max="3" width="75.85546875" style="299" bestFit="1" customWidth="1"/>
    <col min="4" max="4" width="76" style="299" bestFit="1" customWidth="1"/>
    <col min="5" max="5" width="33.28515625" style="299" customWidth="1"/>
    <col min="6" max="6" width="28.7109375" style="299" customWidth="1"/>
    <col min="7" max="7" width="34.42578125" style="299" customWidth="1"/>
    <col min="8" max="8" width="22.5703125" style="299" customWidth="1"/>
    <col min="9" max="9" width="28.7109375" style="299" customWidth="1"/>
    <col min="10" max="10" width="14.140625" style="299" customWidth="1"/>
    <col min="11" max="11" width="12.5703125" style="299" customWidth="1"/>
    <col min="12" max="12" width="16.42578125" style="299" bestFit="1" customWidth="1"/>
    <col min="13" max="16384" width="9.140625" style="299"/>
  </cols>
  <sheetData>
    <row r="2" spans="1:11">
      <c r="A2" s="299"/>
      <c r="I2" s="299">
        <v>22647.409665378622</v>
      </c>
      <c r="K2" s="299">
        <v>22679.559028733685</v>
      </c>
    </row>
    <row r="3" spans="1:11" ht="38.25">
      <c r="A3" s="669" t="s">
        <v>198</v>
      </c>
      <c r="B3" s="669" t="s">
        <v>427</v>
      </c>
      <c r="C3" s="670" t="s">
        <v>129</v>
      </c>
      <c r="D3" s="670" t="s">
        <v>109</v>
      </c>
      <c r="E3" s="670" t="s">
        <v>126</v>
      </c>
      <c r="F3" s="671" t="s">
        <v>110</v>
      </c>
      <c r="G3" s="671" t="s">
        <v>111</v>
      </c>
      <c r="H3" s="670" t="s">
        <v>112</v>
      </c>
      <c r="I3" s="672" t="s">
        <v>113</v>
      </c>
      <c r="J3" s="671" t="s">
        <v>429</v>
      </c>
      <c r="K3" s="671" t="s">
        <v>428</v>
      </c>
    </row>
    <row r="4" spans="1:11">
      <c r="A4" s="673"/>
      <c r="B4" s="673"/>
      <c r="C4" s="674"/>
      <c r="D4" s="674"/>
      <c r="E4" s="674"/>
      <c r="F4" s="675">
        <f>+SUBTOTAL(9,F5:F59757)</f>
        <v>19132953.939999998</v>
      </c>
      <c r="G4" s="676">
        <f>+SUBTOTAL(9,G174:G59757)</f>
        <v>0</v>
      </c>
      <c r="H4" s="676">
        <f>+SUBTOTAL(9,H174:H59757)</f>
        <v>13617885.089999998</v>
      </c>
      <c r="I4" s="677">
        <f>+SUBTOTAL(9,I174:I59757)</f>
        <v>314359209042</v>
      </c>
      <c r="J4" s="677"/>
      <c r="K4" s="677"/>
    </row>
    <row r="5" spans="1:11" s="313" customFormat="1">
      <c r="A5" s="612">
        <v>44449</v>
      </c>
      <c r="B5" s="320"/>
      <c r="C5" s="297" t="s">
        <v>1588</v>
      </c>
      <c r="D5" s="297" t="s">
        <v>1906</v>
      </c>
      <c r="E5" s="463" t="s">
        <v>81</v>
      </c>
      <c r="F5" s="301">
        <v>1718626.64</v>
      </c>
      <c r="G5" s="321">
        <f t="shared" ref="G5:G19" si="0">+ROUND(F5*$I$2,0)</f>
        <v>38922441578</v>
      </c>
      <c r="H5" s="303"/>
      <c r="I5" s="303"/>
      <c r="J5" s="297" t="s">
        <v>115</v>
      </c>
      <c r="K5" s="297"/>
    </row>
    <row r="6" spans="1:11" s="313" customFormat="1">
      <c r="A6" s="612">
        <v>44452</v>
      </c>
      <c r="B6" s="320"/>
      <c r="C6" s="297" t="s">
        <v>1383</v>
      </c>
      <c r="D6" s="297" t="s">
        <v>1906</v>
      </c>
      <c r="E6" s="463" t="s">
        <v>117</v>
      </c>
      <c r="F6" s="301">
        <v>198856.73</v>
      </c>
      <c r="G6" s="321">
        <f t="shared" si="0"/>
        <v>4503589829</v>
      </c>
      <c r="H6" s="303"/>
      <c r="I6" s="303"/>
      <c r="J6" s="297" t="s">
        <v>115</v>
      </c>
      <c r="K6" s="297"/>
    </row>
    <row r="7" spans="1:11" s="313" customFormat="1">
      <c r="A7" s="612">
        <v>44469</v>
      </c>
      <c r="B7" s="320"/>
      <c r="C7" s="297" t="s">
        <v>1907</v>
      </c>
      <c r="D7" s="297" t="s">
        <v>2046</v>
      </c>
      <c r="E7" s="463" t="s">
        <v>117</v>
      </c>
      <c r="F7" s="301">
        <v>320938.33</v>
      </c>
      <c r="G7" s="321">
        <f t="shared" si="0"/>
        <v>7268421837</v>
      </c>
      <c r="H7" s="303"/>
      <c r="I7" s="303"/>
      <c r="J7" s="297" t="s">
        <v>115</v>
      </c>
      <c r="K7" s="297"/>
    </row>
    <row r="8" spans="1:11" s="313" customFormat="1">
      <c r="A8" s="612">
        <v>44459</v>
      </c>
      <c r="B8" s="320"/>
      <c r="C8" s="297" t="s">
        <v>128</v>
      </c>
      <c r="D8" s="297" t="s">
        <v>2046</v>
      </c>
      <c r="E8" s="463" t="s">
        <v>117</v>
      </c>
      <c r="F8" s="301">
        <v>2490794</v>
      </c>
      <c r="G8" s="321">
        <f t="shared" si="0"/>
        <v>56410032110</v>
      </c>
      <c r="H8" s="303"/>
      <c r="I8" s="303"/>
      <c r="J8" s="297" t="s">
        <v>115</v>
      </c>
      <c r="K8" s="297"/>
    </row>
    <row r="9" spans="1:11" s="313" customFormat="1">
      <c r="A9" s="612">
        <v>44459</v>
      </c>
      <c r="B9" s="320"/>
      <c r="C9" s="297" t="s">
        <v>127</v>
      </c>
      <c r="D9" s="297" t="s">
        <v>2046</v>
      </c>
      <c r="E9" s="463" t="s">
        <v>117</v>
      </c>
      <c r="F9" s="301">
        <v>3378379.6</v>
      </c>
      <c r="G9" s="321">
        <f t="shared" si="0"/>
        <v>76511546806</v>
      </c>
      <c r="H9" s="303"/>
      <c r="I9" s="303"/>
      <c r="J9" s="297" t="s">
        <v>115</v>
      </c>
      <c r="K9" s="297"/>
    </row>
    <row r="10" spans="1:11" s="313" customFormat="1">
      <c r="A10" s="612">
        <v>44460</v>
      </c>
      <c r="B10" s="320"/>
      <c r="C10" s="297" t="s">
        <v>667</v>
      </c>
      <c r="D10" s="297" t="s">
        <v>2046</v>
      </c>
      <c r="E10" s="463" t="s">
        <v>117</v>
      </c>
      <c r="F10" s="301">
        <v>359102.73</v>
      </c>
      <c r="G10" s="321">
        <f t="shared" si="0"/>
        <v>8132746638</v>
      </c>
      <c r="H10" s="303"/>
      <c r="I10" s="303"/>
      <c r="J10" s="297" t="s">
        <v>115</v>
      </c>
      <c r="K10" s="297"/>
    </row>
    <row r="11" spans="1:11" s="313" customFormat="1">
      <c r="A11" s="612">
        <v>44455</v>
      </c>
      <c r="B11" s="320"/>
      <c r="C11" s="297" t="s">
        <v>639</v>
      </c>
      <c r="D11" s="297" t="s">
        <v>1906</v>
      </c>
      <c r="E11" s="463" t="s">
        <v>117</v>
      </c>
      <c r="F11" s="301">
        <v>144397.73000000001</v>
      </c>
      <c r="G11" s="321">
        <f t="shared" si="0"/>
        <v>3270234546</v>
      </c>
      <c r="H11" s="303"/>
      <c r="I11" s="303"/>
      <c r="J11" s="297" t="s">
        <v>115</v>
      </c>
      <c r="K11" s="297"/>
    </row>
    <row r="12" spans="1:11" s="313" customFormat="1">
      <c r="A12" s="612">
        <v>44459</v>
      </c>
      <c r="B12" s="320"/>
      <c r="C12" s="297" t="s">
        <v>933</v>
      </c>
      <c r="D12" s="297" t="s">
        <v>1906</v>
      </c>
      <c r="E12" s="463" t="s">
        <v>117</v>
      </c>
      <c r="F12" s="301">
        <v>313979.73</v>
      </c>
      <c r="G12" s="321">
        <f t="shared" si="0"/>
        <v>7110827572</v>
      </c>
      <c r="H12" s="303"/>
      <c r="I12" s="303"/>
      <c r="J12" s="297" t="s">
        <v>115</v>
      </c>
      <c r="K12" s="297"/>
    </row>
    <row r="13" spans="1:11" s="313" customFormat="1">
      <c r="A13" s="612">
        <v>44462</v>
      </c>
      <c r="B13" s="320"/>
      <c r="C13" s="297" t="s">
        <v>703</v>
      </c>
      <c r="D13" s="297" t="s">
        <v>1906</v>
      </c>
      <c r="E13" s="463" t="s">
        <v>117</v>
      </c>
      <c r="F13" s="301">
        <v>146134.73000000001</v>
      </c>
      <c r="G13" s="321">
        <f t="shared" si="0"/>
        <v>3309573097</v>
      </c>
      <c r="H13" s="303"/>
      <c r="I13" s="303"/>
      <c r="J13" s="297" t="s">
        <v>115</v>
      </c>
      <c r="K13" s="297"/>
    </row>
    <row r="14" spans="1:11" s="313" customFormat="1">
      <c r="A14" s="612">
        <v>44469</v>
      </c>
      <c r="B14" s="320"/>
      <c r="C14" s="297" t="s">
        <v>1383</v>
      </c>
      <c r="D14" s="297" t="s">
        <v>2046</v>
      </c>
      <c r="E14" s="463" t="s">
        <v>117</v>
      </c>
      <c r="F14" s="301">
        <v>279147.53000000003</v>
      </c>
      <c r="G14" s="321">
        <f t="shared" si="0"/>
        <v>6321968469</v>
      </c>
      <c r="H14" s="303"/>
      <c r="I14" s="303"/>
      <c r="J14" s="297" t="s">
        <v>115</v>
      </c>
      <c r="K14" s="297"/>
    </row>
    <row r="15" spans="1:11" s="313" customFormat="1">
      <c r="A15" s="612">
        <v>44469</v>
      </c>
      <c r="B15" s="320"/>
      <c r="C15" s="297" t="s">
        <v>1383</v>
      </c>
      <c r="D15" s="297" t="s">
        <v>2046</v>
      </c>
      <c r="E15" s="463" t="s">
        <v>117</v>
      </c>
      <c r="F15" s="301">
        <v>533491.32999999996</v>
      </c>
      <c r="G15" s="321">
        <f t="shared" si="0"/>
        <v>12082196703</v>
      </c>
      <c r="H15" s="303"/>
      <c r="I15" s="303"/>
      <c r="J15" s="297" t="s">
        <v>115</v>
      </c>
      <c r="K15" s="297"/>
    </row>
    <row r="16" spans="1:11" s="313" customFormat="1">
      <c r="A16" s="612">
        <v>44440</v>
      </c>
      <c r="B16" s="320"/>
      <c r="C16" s="297" t="s">
        <v>1383</v>
      </c>
      <c r="D16" s="297" t="s">
        <v>1906</v>
      </c>
      <c r="E16" s="463" t="s">
        <v>117</v>
      </c>
      <c r="F16" s="301">
        <v>471978.53</v>
      </c>
      <c r="G16" s="321">
        <f t="shared" si="0"/>
        <v>10689091122</v>
      </c>
      <c r="H16" s="303"/>
      <c r="I16" s="303"/>
      <c r="J16" s="297" t="s">
        <v>115</v>
      </c>
      <c r="K16" s="297"/>
    </row>
    <row r="17" spans="1:11" s="313" customFormat="1">
      <c r="A17" s="612">
        <v>44440</v>
      </c>
      <c r="B17" s="320"/>
      <c r="C17" s="297" t="s">
        <v>127</v>
      </c>
      <c r="D17" s="297" t="s">
        <v>2046</v>
      </c>
      <c r="E17" s="463" t="s">
        <v>117</v>
      </c>
      <c r="F17" s="301">
        <v>2796985.16</v>
      </c>
      <c r="G17" s="321">
        <f t="shared" si="0"/>
        <v>63344468747</v>
      </c>
      <c r="H17" s="303"/>
      <c r="I17" s="303"/>
      <c r="J17" s="297" t="s">
        <v>115</v>
      </c>
      <c r="K17" s="297"/>
    </row>
    <row r="18" spans="1:11" s="313" customFormat="1">
      <c r="A18" s="612">
        <v>44440</v>
      </c>
      <c r="B18" s="320"/>
      <c r="C18" s="297" t="s">
        <v>128</v>
      </c>
      <c r="D18" s="297" t="s">
        <v>2046</v>
      </c>
      <c r="E18" s="463" t="s">
        <v>117</v>
      </c>
      <c r="F18" s="301">
        <v>1686345.4</v>
      </c>
      <c r="G18" s="321">
        <f t="shared" si="0"/>
        <v>38191355111</v>
      </c>
      <c r="H18" s="303"/>
      <c r="I18" s="303"/>
      <c r="J18" s="297" t="s">
        <v>115</v>
      </c>
      <c r="K18" s="297"/>
    </row>
    <row r="19" spans="1:11" s="313" customFormat="1">
      <c r="A19" s="612">
        <v>44440</v>
      </c>
      <c r="B19" s="320"/>
      <c r="C19" s="297" t="s">
        <v>1790</v>
      </c>
      <c r="D19" s="297" t="s">
        <v>1906</v>
      </c>
      <c r="E19" s="463" t="s">
        <v>117</v>
      </c>
      <c r="F19" s="301">
        <v>2290153.73</v>
      </c>
      <c r="G19" s="321">
        <f t="shared" si="0"/>
        <v>51866049720</v>
      </c>
      <c r="H19" s="303"/>
      <c r="I19" s="303"/>
      <c r="J19" s="297" t="s">
        <v>115</v>
      </c>
      <c r="K19" s="297"/>
    </row>
    <row r="20" spans="1:11" s="313" customFormat="1">
      <c r="A20" s="612">
        <v>44460</v>
      </c>
      <c r="B20" s="320"/>
      <c r="C20" s="297" t="s">
        <v>1909</v>
      </c>
      <c r="D20" s="297" t="s">
        <v>1906</v>
      </c>
      <c r="E20" s="463" t="s">
        <v>96</v>
      </c>
      <c r="F20" s="301"/>
      <c r="G20" s="321">
        <v>9667200000</v>
      </c>
      <c r="H20" s="303"/>
      <c r="I20" s="303"/>
      <c r="J20" s="297" t="s">
        <v>114</v>
      </c>
      <c r="K20" s="297"/>
    </row>
    <row r="21" spans="1:11" s="313" customFormat="1">
      <c r="A21" s="612">
        <v>44469</v>
      </c>
      <c r="B21" s="320"/>
      <c r="C21" s="297" t="s">
        <v>1909</v>
      </c>
      <c r="D21" s="297" t="s">
        <v>2046</v>
      </c>
      <c r="E21" s="463" t="s">
        <v>96</v>
      </c>
      <c r="F21" s="301"/>
      <c r="G21" s="321">
        <v>17078720000</v>
      </c>
      <c r="H21" s="303"/>
      <c r="I21" s="303"/>
      <c r="J21" s="297" t="s">
        <v>114</v>
      </c>
      <c r="K21" s="297"/>
    </row>
    <row r="22" spans="1:11" s="313" customFormat="1">
      <c r="A22" s="612">
        <v>44440</v>
      </c>
      <c r="B22" s="320"/>
      <c r="C22" s="297" t="s">
        <v>432</v>
      </c>
      <c r="D22" s="297" t="s">
        <v>1963</v>
      </c>
      <c r="E22" s="463" t="s">
        <v>17</v>
      </c>
      <c r="F22" s="301"/>
      <c r="G22" s="321">
        <v>13903</v>
      </c>
      <c r="H22" s="303"/>
      <c r="I22" s="303"/>
      <c r="J22" s="297" t="s">
        <v>114</v>
      </c>
      <c r="K22" s="297"/>
    </row>
    <row r="23" spans="1:11" s="313" customFormat="1">
      <c r="A23" s="612">
        <v>44457</v>
      </c>
      <c r="B23" s="320"/>
      <c r="C23" s="297" t="s">
        <v>430</v>
      </c>
      <c r="D23" s="297" t="s">
        <v>2047</v>
      </c>
      <c r="E23" s="463" t="s">
        <v>17</v>
      </c>
      <c r="F23" s="301"/>
      <c r="G23" s="321">
        <v>266067</v>
      </c>
      <c r="H23" s="303"/>
      <c r="I23" s="303"/>
      <c r="J23" s="297" t="s">
        <v>114</v>
      </c>
      <c r="K23" s="297"/>
    </row>
    <row r="24" spans="1:11" s="313" customFormat="1">
      <c r="A24" s="612">
        <v>44457</v>
      </c>
      <c r="B24" s="320"/>
      <c r="C24" s="297" t="s">
        <v>131</v>
      </c>
      <c r="D24" s="297" t="s">
        <v>2047</v>
      </c>
      <c r="E24" s="463" t="s">
        <v>17</v>
      </c>
      <c r="F24" s="301"/>
      <c r="G24" s="321">
        <v>264125</v>
      </c>
      <c r="H24" s="303"/>
      <c r="I24" s="303"/>
      <c r="J24" s="297" t="s">
        <v>114</v>
      </c>
      <c r="K24" s="297"/>
    </row>
    <row r="25" spans="1:11" s="313" customFormat="1">
      <c r="A25" s="612">
        <v>44464</v>
      </c>
      <c r="B25" s="320"/>
      <c r="C25" s="297" t="s">
        <v>431</v>
      </c>
      <c r="D25" s="297" t="s">
        <v>2047</v>
      </c>
      <c r="E25" s="463" t="s">
        <v>17</v>
      </c>
      <c r="F25" s="301"/>
      <c r="G25" s="321">
        <v>3265</v>
      </c>
      <c r="H25" s="303"/>
      <c r="I25" s="303"/>
      <c r="J25" s="297" t="s">
        <v>114</v>
      </c>
      <c r="K25" s="297"/>
    </row>
    <row r="26" spans="1:11" s="313" customFormat="1">
      <c r="A26" s="612">
        <v>44468</v>
      </c>
      <c r="B26" s="320"/>
      <c r="C26" s="297" t="s">
        <v>256</v>
      </c>
      <c r="D26" s="297" t="s">
        <v>2047</v>
      </c>
      <c r="E26" s="463" t="s">
        <v>17</v>
      </c>
      <c r="F26" s="301"/>
      <c r="G26" s="321">
        <v>1800</v>
      </c>
      <c r="H26" s="303"/>
      <c r="I26" s="303"/>
      <c r="J26" s="297" t="s">
        <v>114</v>
      </c>
      <c r="K26" s="297"/>
    </row>
    <row r="27" spans="1:11" s="313" customFormat="1">
      <c r="A27" s="612">
        <v>44453</v>
      </c>
      <c r="B27" s="320"/>
      <c r="C27" s="297" t="s">
        <v>2088</v>
      </c>
      <c r="D27" s="297" t="s">
        <v>2089</v>
      </c>
      <c r="E27" s="463" t="s">
        <v>18</v>
      </c>
      <c r="F27" s="301"/>
      <c r="G27" s="321">
        <v>159241200</v>
      </c>
      <c r="H27" s="303"/>
      <c r="I27" s="303"/>
      <c r="J27" s="297" t="s">
        <v>114</v>
      </c>
      <c r="K27" s="297"/>
    </row>
    <row r="28" spans="1:11" s="313" customFormat="1">
      <c r="A28" s="612">
        <v>44467</v>
      </c>
      <c r="B28" s="320"/>
      <c r="C28" s="297" t="s">
        <v>1796</v>
      </c>
      <c r="D28" s="297" t="s">
        <v>2090</v>
      </c>
      <c r="E28" s="463" t="s">
        <v>18</v>
      </c>
      <c r="F28" s="301"/>
      <c r="G28" s="321">
        <v>18700000</v>
      </c>
      <c r="H28" s="303"/>
      <c r="I28" s="303"/>
      <c r="J28" s="297" t="s">
        <v>114</v>
      </c>
      <c r="K28" s="297"/>
    </row>
    <row r="29" spans="1:11" s="313" customFormat="1">
      <c r="A29" s="612">
        <v>44440</v>
      </c>
      <c r="B29" s="320"/>
      <c r="C29" s="297" t="s">
        <v>594</v>
      </c>
      <c r="D29" s="297" t="s">
        <v>2091</v>
      </c>
      <c r="E29" s="463" t="s">
        <v>18</v>
      </c>
      <c r="F29" s="301"/>
      <c r="G29" s="321">
        <v>892462371</v>
      </c>
      <c r="H29" s="303"/>
      <c r="I29" s="303"/>
      <c r="J29" s="297" t="s">
        <v>114</v>
      </c>
      <c r="K29" s="297"/>
    </row>
    <row r="30" spans="1:11" s="313" customFormat="1">
      <c r="A30" s="612">
        <v>44440</v>
      </c>
      <c r="B30" s="320"/>
      <c r="C30" s="297" t="s">
        <v>594</v>
      </c>
      <c r="D30" s="297" t="s">
        <v>2091</v>
      </c>
      <c r="E30" s="463" t="s">
        <v>18</v>
      </c>
      <c r="F30" s="321"/>
      <c r="G30" s="321">
        <v>1340173589</v>
      </c>
      <c r="H30" s="303"/>
      <c r="I30" s="303"/>
      <c r="J30" s="297" t="s">
        <v>114</v>
      </c>
      <c r="K30" s="297"/>
    </row>
    <row r="31" spans="1:11" s="313" customFormat="1">
      <c r="A31" s="612">
        <v>44440</v>
      </c>
      <c r="B31" s="320"/>
      <c r="C31" s="297" t="s">
        <v>594</v>
      </c>
      <c r="D31" s="297" t="s">
        <v>2091</v>
      </c>
      <c r="E31" s="463" t="s">
        <v>18</v>
      </c>
      <c r="F31" s="321"/>
      <c r="G31" s="321">
        <v>1526968552</v>
      </c>
      <c r="H31" s="303"/>
      <c r="I31" s="303"/>
      <c r="J31" s="297" t="s">
        <v>114</v>
      </c>
      <c r="K31" s="297"/>
    </row>
    <row r="32" spans="1:11" s="313" customFormat="1">
      <c r="A32" s="612">
        <v>44447</v>
      </c>
      <c r="B32" s="320"/>
      <c r="C32" s="297" t="s">
        <v>1001</v>
      </c>
      <c r="D32" s="297" t="s">
        <v>657</v>
      </c>
      <c r="E32" s="297" t="s">
        <v>161</v>
      </c>
      <c r="F32" s="301"/>
      <c r="G32" s="321">
        <v>12449250000</v>
      </c>
      <c r="H32" s="303"/>
      <c r="I32" s="303"/>
      <c r="J32" s="297" t="s">
        <v>114</v>
      </c>
      <c r="K32" s="297"/>
    </row>
    <row r="33" spans="1:12" s="313" customFormat="1">
      <c r="A33" s="612">
        <v>44461</v>
      </c>
      <c r="B33" s="320"/>
      <c r="C33" s="297" t="s">
        <v>267</v>
      </c>
      <c r="D33" s="297" t="s">
        <v>1889</v>
      </c>
      <c r="E33" s="463"/>
      <c r="F33" s="321">
        <v>2003642.04</v>
      </c>
      <c r="G33" s="321">
        <f t="shared" ref="G33" si="1">+ROUND(F33*$I$2,0)</f>
        <v>45377302103</v>
      </c>
      <c r="H33" s="303"/>
      <c r="I33" s="303"/>
      <c r="J33" s="297" t="s">
        <v>115</v>
      </c>
      <c r="K33" s="297"/>
    </row>
    <row r="34" spans="1:12" s="313" customFormat="1">
      <c r="A34" s="612">
        <v>44449</v>
      </c>
      <c r="B34" s="320"/>
      <c r="C34" s="297" t="s">
        <v>219</v>
      </c>
      <c r="D34" s="297" t="s">
        <v>2070</v>
      </c>
      <c r="E34" s="463" t="s">
        <v>19</v>
      </c>
      <c r="F34" s="301"/>
      <c r="G34" s="321"/>
      <c r="H34" s="303"/>
      <c r="I34" s="624">
        <v>5932953928</v>
      </c>
      <c r="J34" s="625" t="s">
        <v>114</v>
      </c>
      <c r="K34" s="297"/>
      <c r="L34" s="678"/>
    </row>
    <row r="35" spans="1:12" s="313" customFormat="1">
      <c r="A35" s="612">
        <v>44449</v>
      </c>
      <c r="B35" s="320"/>
      <c r="C35" s="297" t="s">
        <v>219</v>
      </c>
      <c r="D35" s="297" t="s">
        <v>2070</v>
      </c>
      <c r="E35" s="463" t="s">
        <v>19</v>
      </c>
      <c r="F35" s="301"/>
      <c r="G35" s="321"/>
      <c r="H35" s="303"/>
      <c r="I35" s="624">
        <v>107694150</v>
      </c>
      <c r="J35" s="625" t="s">
        <v>114</v>
      </c>
      <c r="K35" s="297"/>
    </row>
    <row r="36" spans="1:12" s="313" customFormat="1">
      <c r="A36" s="612">
        <v>44449</v>
      </c>
      <c r="B36" s="320"/>
      <c r="C36" s="297" t="s">
        <v>219</v>
      </c>
      <c r="D36" s="297" t="s">
        <v>2092</v>
      </c>
      <c r="E36" s="463" t="s">
        <v>19</v>
      </c>
      <c r="F36" s="301"/>
      <c r="G36" s="321"/>
      <c r="H36" s="624">
        <v>18585</v>
      </c>
      <c r="I36" s="298">
        <f t="shared" ref="I36:I37" si="2">+ROUND(H36*$K$2,0)</f>
        <v>421499605</v>
      </c>
      <c r="J36" s="625" t="s">
        <v>115</v>
      </c>
      <c r="K36" s="297"/>
    </row>
    <row r="37" spans="1:12" s="313" customFormat="1">
      <c r="A37" s="612">
        <v>44456</v>
      </c>
      <c r="B37" s="320"/>
      <c r="C37" s="297" t="s">
        <v>219</v>
      </c>
      <c r="D37" s="297" t="s">
        <v>2071</v>
      </c>
      <c r="E37" s="463" t="s">
        <v>19</v>
      </c>
      <c r="F37" s="301"/>
      <c r="G37" s="321"/>
      <c r="H37" s="298">
        <v>56243</v>
      </c>
      <c r="I37" s="298">
        <f t="shared" si="2"/>
        <v>1275566438</v>
      </c>
      <c r="J37" s="625" t="s">
        <v>115</v>
      </c>
      <c r="K37" s="297"/>
    </row>
    <row r="38" spans="1:12" s="313" customFormat="1">
      <c r="A38" s="612">
        <v>44456</v>
      </c>
      <c r="B38" s="320"/>
      <c r="C38" s="297" t="s">
        <v>219</v>
      </c>
      <c r="D38" s="297" t="s">
        <v>2071</v>
      </c>
      <c r="E38" s="463" t="s">
        <v>19</v>
      </c>
      <c r="F38" s="301"/>
      <c r="G38" s="321"/>
      <c r="H38" s="624"/>
      <c r="I38" s="298">
        <v>459129680</v>
      </c>
      <c r="J38" s="625" t="s">
        <v>114</v>
      </c>
      <c r="K38" s="297"/>
    </row>
    <row r="39" spans="1:12" s="313" customFormat="1">
      <c r="A39" s="612">
        <v>44467</v>
      </c>
      <c r="B39" s="320"/>
      <c r="C39" s="297" t="s">
        <v>219</v>
      </c>
      <c r="D39" s="297" t="s">
        <v>2072</v>
      </c>
      <c r="E39" s="463" t="s">
        <v>19</v>
      </c>
      <c r="F39" s="301"/>
      <c r="G39" s="321"/>
      <c r="H39" s="303"/>
      <c r="I39" s="624">
        <v>30499484</v>
      </c>
      <c r="J39" s="625" t="s">
        <v>114</v>
      </c>
      <c r="K39" s="297"/>
    </row>
    <row r="40" spans="1:12" s="313" customFormat="1">
      <c r="A40" s="612">
        <v>44454</v>
      </c>
      <c r="B40" s="320"/>
      <c r="C40" s="297" t="s">
        <v>131</v>
      </c>
      <c r="D40" s="297" t="s">
        <v>1424</v>
      </c>
      <c r="E40" s="297" t="s">
        <v>20</v>
      </c>
      <c r="F40" s="301"/>
      <c r="G40" s="321"/>
      <c r="H40" s="303"/>
      <c r="I40" s="303">
        <v>4000000</v>
      </c>
      <c r="J40" s="297" t="s">
        <v>114</v>
      </c>
      <c r="K40" s="297"/>
    </row>
    <row r="41" spans="1:12" s="313" customFormat="1">
      <c r="A41" s="612">
        <v>44454</v>
      </c>
      <c r="B41" s="320"/>
      <c r="C41" s="297" t="s">
        <v>131</v>
      </c>
      <c r="D41" s="297" t="s">
        <v>2093</v>
      </c>
      <c r="E41" s="297" t="s">
        <v>20</v>
      </c>
      <c r="F41" s="301"/>
      <c r="G41" s="321"/>
      <c r="H41" s="303"/>
      <c r="I41" s="303">
        <v>5256000</v>
      </c>
      <c r="J41" s="297" t="s">
        <v>114</v>
      </c>
      <c r="K41" s="297"/>
    </row>
    <row r="42" spans="1:12" s="313" customFormat="1">
      <c r="A42" s="612">
        <v>44454</v>
      </c>
      <c r="B42" s="320"/>
      <c r="C42" s="297" t="s">
        <v>131</v>
      </c>
      <c r="D42" s="297" t="s">
        <v>1912</v>
      </c>
      <c r="E42" s="297" t="s">
        <v>20</v>
      </c>
      <c r="F42" s="301"/>
      <c r="G42" s="321"/>
      <c r="H42" s="303"/>
      <c r="I42" s="303">
        <v>4000000</v>
      </c>
      <c r="J42" s="297" t="s">
        <v>114</v>
      </c>
      <c r="K42" s="297"/>
    </row>
    <row r="43" spans="1:12" s="313" customFormat="1">
      <c r="A43" s="612">
        <v>44454</v>
      </c>
      <c r="B43" s="320"/>
      <c r="C43" s="297" t="s">
        <v>131</v>
      </c>
      <c r="D43" s="297" t="s">
        <v>631</v>
      </c>
      <c r="E43" s="297" t="s">
        <v>20</v>
      </c>
      <c r="F43" s="301"/>
      <c r="G43" s="321"/>
      <c r="H43" s="303"/>
      <c r="I43" s="303">
        <v>65557700</v>
      </c>
      <c r="J43" s="297" t="s">
        <v>114</v>
      </c>
      <c r="K43" s="297"/>
    </row>
    <row r="44" spans="1:12" s="313" customFormat="1">
      <c r="A44" s="612">
        <v>44454</v>
      </c>
      <c r="B44" s="320"/>
      <c r="C44" s="297" t="s">
        <v>131</v>
      </c>
      <c r="D44" s="297" t="s">
        <v>1608</v>
      </c>
      <c r="E44" s="297" t="s">
        <v>20</v>
      </c>
      <c r="F44" s="301"/>
      <c r="G44" s="321"/>
      <c r="H44" s="303"/>
      <c r="I44" s="303">
        <v>6651000</v>
      </c>
      <c r="J44" s="297" t="s">
        <v>114</v>
      </c>
      <c r="K44" s="297"/>
    </row>
    <row r="45" spans="1:12" s="313" customFormat="1">
      <c r="A45" s="612">
        <v>44454</v>
      </c>
      <c r="B45" s="320"/>
      <c r="C45" s="297" t="s">
        <v>131</v>
      </c>
      <c r="D45" s="297" t="s">
        <v>1943</v>
      </c>
      <c r="E45" s="297" t="s">
        <v>20</v>
      </c>
      <c r="F45" s="301"/>
      <c r="G45" s="321"/>
      <c r="H45" s="303"/>
      <c r="I45" s="303">
        <v>4906000</v>
      </c>
      <c r="J45" s="297" t="s">
        <v>114</v>
      </c>
      <c r="K45" s="297"/>
    </row>
    <row r="46" spans="1:12" s="313" customFormat="1">
      <c r="A46" s="612">
        <v>44454</v>
      </c>
      <c r="B46" s="320"/>
      <c r="C46" s="297" t="s">
        <v>131</v>
      </c>
      <c r="D46" s="297" t="s">
        <v>2067</v>
      </c>
      <c r="E46" s="297" t="s">
        <v>20</v>
      </c>
      <c r="F46" s="301"/>
      <c r="G46" s="321"/>
      <c r="H46" s="303"/>
      <c r="I46" s="303">
        <v>900000</v>
      </c>
      <c r="J46" s="297" t="s">
        <v>114</v>
      </c>
      <c r="K46" s="297"/>
    </row>
    <row r="47" spans="1:12" s="313" customFormat="1">
      <c r="A47" s="612">
        <v>44467</v>
      </c>
      <c r="B47" s="320"/>
      <c r="C47" s="297" t="s">
        <v>133</v>
      </c>
      <c r="D47" s="297" t="s">
        <v>2073</v>
      </c>
      <c r="E47" s="297" t="s">
        <v>116</v>
      </c>
      <c r="F47" s="301"/>
      <c r="G47" s="321"/>
      <c r="H47" s="303"/>
      <c r="I47" s="303">
        <v>1887160708</v>
      </c>
      <c r="J47" s="297" t="s">
        <v>114</v>
      </c>
      <c r="K47" s="297"/>
    </row>
    <row r="48" spans="1:12" s="313" customFormat="1">
      <c r="A48" s="612">
        <v>44467</v>
      </c>
      <c r="B48" s="320"/>
      <c r="C48" s="297" t="s">
        <v>132</v>
      </c>
      <c r="D48" s="297" t="s">
        <v>2094</v>
      </c>
      <c r="E48" s="297" t="s">
        <v>116</v>
      </c>
      <c r="F48" s="301"/>
      <c r="G48" s="321"/>
      <c r="H48" s="303"/>
      <c r="I48" s="303">
        <v>6332269</v>
      </c>
      <c r="J48" s="297" t="s">
        <v>114</v>
      </c>
      <c r="K48" s="297"/>
    </row>
    <row r="49" spans="1:11" s="313" customFormat="1">
      <c r="A49" s="612">
        <v>44467</v>
      </c>
      <c r="B49" s="320"/>
      <c r="C49" s="297" t="s">
        <v>201</v>
      </c>
      <c r="D49" s="297" t="s">
        <v>2094</v>
      </c>
      <c r="E49" s="297" t="s">
        <v>116</v>
      </c>
      <c r="F49" s="301"/>
      <c r="G49" s="321"/>
      <c r="H49" s="303"/>
      <c r="I49" s="303">
        <v>26227734</v>
      </c>
      <c r="J49" s="297" t="s">
        <v>114</v>
      </c>
      <c r="K49" s="297"/>
    </row>
    <row r="50" spans="1:11" s="313" customFormat="1">
      <c r="A50" s="612">
        <v>44467</v>
      </c>
      <c r="B50" s="320"/>
      <c r="C50" s="297" t="s">
        <v>658</v>
      </c>
      <c r="D50" s="297" t="s">
        <v>2094</v>
      </c>
      <c r="E50" s="297" t="s">
        <v>116</v>
      </c>
      <c r="F50" s="301"/>
      <c r="G50" s="321"/>
      <c r="H50" s="303"/>
      <c r="I50" s="303">
        <v>9485983</v>
      </c>
      <c r="J50" s="297" t="s">
        <v>114</v>
      </c>
      <c r="K50" s="297"/>
    </row>
    <row r="51" spans="1:11" s="313" customFormat="1">
      <c r="A51" s="612">
        <v>44467</v>
      </c>
      <c r="B51" s="320"/>
      <c r="C51" s="297" t="s">
        <v>531</v>
      </c>
      <c r="D51" s="297" t="s">
        <v>2094</v>
      </c>
      <c r="E51" s="297" t="s">
        <v>116</v>
      </c>
      <c r="F51" s="301"/>
      <c r="G51" s="321"/>
      <c r="H51" s="303"/>
      <c r="I51" s="303">
        <v>245456913</v>
      </c>
      <c r="J51" s="297" t="s">
        <v>114</v>
      </c>
      <c r="K51" s="297"/>
    </row>
    <row r="52" spans="1:11" s="313" customFormat="1">
      <c r="A52" s="612">
        <v>44467</v>
      </c>
      <c r="B52" s="320"/>
      <c r="C52" s="297" t="s">
        <v>222</v>
      </c>
      <c r="D52" s="297" t="s">
        <v>2094</v>
      </c>
      <c r="E52" s="297" t="s">
        <v>116</v>
      </c>
      <c r="F52" s="301"/>
      <c r="G52" s="321"/>
      <c r="H52" s="303"/>
      <c r="I52" s="303">
        <v>3090150</v>
      </c>
      <c r="J52" s="297" t="s">
        <v>114</v>
      </c>
      <c r="K52" s="297"/>
    </row>
    <row r="53" spans="1:11" s="313" customFormat="1">
      <c r="A53" s="612">
        <v>44464</v>
      </c>
      <c r="B53" s="320"/>
      <c r="C53" s="297" t="s">
        <v>392</v>
      </c>
      <c r="D53" s="297" t="s">
        <v>2098</v>
      </c>
      <c r="E53" s="297" t="s">
        <v>116</v>
      </c>
      <c r="F53" s="301"/>
      <c r="G53" s="321"/>
      <c r="H53" s="303"/>
      <c r="I53" s="303">
        <v>22000</v>
      </c>
      <c r="J53" s="297" t="s">
        <v>114</v>
      </c>
      <c r="K53" s="297"/>
    </row>
    <row r="54" spans="1:11" s="313" customFormat="1">
      <c r="A54" s="612">
        <v>44469</v>
      </c>
      <c r="B54" s="320"/>
      <c r="C54" s="297" t="s">
        <v>1143</v>
      </c>
      <c r="D54" s="297" t="s">
        <v>2061</v>
      </c>
      <c r="E54" s="297" t="s">
        <v>116</v>
      </c>
      <c r="F54" s="301"/>
      <c r="G54" s="321"/>
      <c r="H54" s="303"/>
      <c r="I54" s="303">
        <v>8800</v>
      </c>
      <c r="J54" s="297" t="s">
        <v>114</v>
      </c>
      <c r="K54" s="297"/>
    </row>
    <row r="55" spans="1:11" s="313" customFormat="1">
      <c r="A55" s="612">
        <v>44454</v>
      </c>
      <c r="B55" s="320"/>
      <c r="C55" s="297" t="s">
        <v>621</v>
      </c>
      <c r="D55" s="297" t="s">
        <v>2044</v>
      </c>
      <c r="E55" s="297" t="s">
        <v>116</v>
      </c>
      <c r="F55" s="301"/>
      <c r="G55" s="321"/>
      <c r="H55" s="303"/>
      <c r="I55" s="303">
        <v>150000</v>
      </c>
      <c r="J55" s="297" t="s">
        <v>114</v>
      </c>
      <c r="K55" s="297"/>
    </row>
    <row r="56" spans="1:11" s="313" customFormat="1">
      <c r="A56" s="612">
        <v>44449</v>
      </c>
      <c r="B56" s="320"/>
      <c r="C56" s="297" t="s">
        <v>219</v>
      </c>
      <c r="D56" s="297" t="s">
        <v>2062</v>
      </c>
      <c r="E56" s="297" t="s">
        <v>116</v>
      </c>
      <c r="F56" s="301"/>
      <c r="G56" s="321"/>
      <c r="H56" s="303"/>
      <c r="I56" s="303">
        <v>1800000</v>
      </c>
      <c r="J56" s="297" t="s">
        <v>114</v>
      </c>
      <c r="K56" s="297"/>
    </row>
    <row r="57" spans="1:11" s="313" customFormat="1">
      <c r="A57" s="612">
        <v>44459</v>
      </c>
      <c r="B57" s="320"/>
      <c r="C57" s="297" t="s">
        <v>649</v>
      </c>
      <c r="D57" s="297" t="s">
        <v>2068</v>
      </c>
      <c r="E57" s="297" t="s">
        <v>116</v>
      </c>
      <c r="F57" s="301"/>
      <c r="G57" s="321"/>
      <c r="H57" s="303"/>
      <c r="I57" s="303">
        <v>50000</v>
      </c>
      <c r="J57" s="297" t="s">
        <v>114</v>
      </c>
      <c r="K57" s="297"/>
    </row>
    <row r="58" spans="1:11" s="313" customFormat="1">
      <c r="A58" s="612">
        <v>44459</v>
      </c>
      <c r="B58" s="320"/>
      <c r="C58" s="297" t="s">
        <v>259</v>
      </c>
      <c r="D58" s="297" t="s">
        <v>2068</v>
      </c>
      <c r="E58" s="297" t="s">
        <v>116</v>
      </c>
      <c r="F58" s="301"/>
      <c r="G58" s="321"/>
      <c r="H58" s="303"/>
      <c r="I58" s="303">
        <v>20000</v>
      </c>
      <c r="J58" s="297" t="s">
        <v>114</v>
      </c>
      <c r="K58" s="297"/>
    </row>
    <row r="59" spans="1:11" s="313" customFormat="1">
      <c r="A59" s="612">
        <v>44467</v>
      </c>
      <c r="B59" s="320"/>
      <c r="C59" s="297" t="s">
        <v>498</v>
      </c>
      <c r="D59" s="297" t="s">
        <v>1781</v>
      </c>
      <c r="E59" s="297" t="s">
        <v>116</v>
      </c>
      <c r="F59" s="301"/>
      <c r="G59" s="321"/>
      <c r="H59" s="303"/>
      <c r="I59" s="303">
        <v>3142800</v>
      </c>
      <c r="J59" s="297" t="s">
        <v>114</v>
      </c>
      <c r="K59" s="297"/>
    </row>
    <row r="60" spans="1:11" s="313" customFormat="1">
      <c r="A60" s="612">
        <v>44449</v>
      </c>
      <c r="B60" s="320"/>
      <c r="C60" s="297" t="s">
        <v>594</v>
      </c>
      <c r="D60" s="297" t="s">
        <v>2061</v>
      </c>
      <c r="E60" s="297" t="s">
        <v>116</v>
      </c>
      <c r="F60" s="301"/>
      <c r="G60" s="321"/>
      <c r="H60" s="303">
        <v>0.4</v>
      </c>
      <c r="I60" s="298">
        <f t="shared" ref="I60" si="3">+ROUND(H60*$K$2,0)</f>
        <v>9072</v>
      </c>
      <c r="J60" s="297" t="s">
        <v>115</v>
      </c>
      <c r="K60" s="297"/>
    </row>
    <row r="61" spans="1:11" s="313" customFormat="1">
      <c r="A61" s="612">
        <v>44449</v>
      </c>
      <c r="B61" s="320"/>
      <c r="C61" s="297" t="s">
        <v>260</v>
      </c>
      <c r="D61" s="297" t="s">
        <v>1640</v>
      </c>
      <c r="E61" s="297" t="s">
        <v>116</v>
      </c>
      <c r="F61" s="301"/>
      <c r="G61" s="321"/>
      <c r="H61" s="303"/>
      <c r="I61" s="303">
        <v>12230000</v>
      </c>
      <c r="J61" s="297" t="s">
        <v>114</v>
      </c>
      <c r="K61" s="297"/>
    </row>
    <row r="62" spans="1:11" s="313" customFormat="1">
      <c r="A62" s="612">
        <v>44459</v>
      </c>
      <c r="B62" s="320"/>
      <c r="C62" s="297" t="s">
        <v>262</v>
      </c>
      <c r="D62" s="297" t="s">
        <v>2066</v>
      </c>
      <c r="E62" s="297" t="s">
        <v>116</v>
      </c>
      <c r="F62" s="301"/>
      <c r="G62" s="321"/>
      <c r="H62" s="303"/>
      <c r="I62" s="303">
        <v>1450000</v>
      </c>
      <c r="J62" s="297" t="s">
        <v>114</v>
      </c>
      <c r="K62" s="297"/>
    </row>
    <row r="63" spans="1:11" s="313" customFormat="1">
      <c r="A63" s="612">
        <v>44440</v>
      </c>
      <c r="B63" s="320"/>
      <c r="C63" s="297" t="s">
        <v>130</v>
      </c>
      <c r="D63" s="297" t="s">
        <v>2099</v>
      </c>
      <c r="E63" s="297" t="s">
        <v>116</v>
      </c>
      <c r="F63" s="301"/>
      <c r="G63" s="321"/>
      <c r="H63" s="303"/>
      <c r="I63" s="298">
        <v>1000000</v>
      </c>
      <c r="J63" s="297" t="s">
        <v>114</v>
      </c>
      <c r="K63" s="297"/>
    </row>
    <row r="64" spans="1:11" s="313" customFormat="1">
      <c r="A64" s="612">
        <v>44443</v>
      </c>
      <c r="B64" s="320"/>
      <c r="C64" s="297" t="s">
        <v>130</v>
      </c>
      <c r="D64" s="297" t="s">
        <v>2100</v>
      </c>
      <c r="E64" s="297" t="s">
        <v>116</v>
      </c>
      <c r="F64" s="301"/>
      <c r="G64" s="321"/>
      <c r="H64" s="303"/>
      <c r="I64" s="303">
        <v>4000000</v>
      </c>
      <c r="J64" s="297" t="s">
        <v>114</v>
      </c>
      <c r="K64" s="297"/>
    </row>
    <row r="65" spans="1:11" s="313" customFormat="1">
      <c r="A65" s="612">
        <v>44446</v>
      </c>
      <c r="B65" s="320"/>
      <c r="C65" s="297" t="s">
        <v>130</v>
      </c>
      <c r="D65" s="297" t="s">
        <v>2101</v>
      </c>
      <c r="E65" s="297" t="s">
        <v>116</v>
      </c>
      <c r="F65" s="301"/>
      <c r="G65" s="321"/>
      <c r="H65" s="303"/>
      <c r="I65" s="303">
        <v>1000000</v>
      </c>
      <c r="J65" s="297" t="s">
        <v>114</v>
      </c>
      <c r="K65" s="297"/>
    </row>
    <row r="66" spans="1:11" s="313" customFormat="1">
      <c r="A66" s="612">
        <v>44447</v>
      </c>
      <c r="B66" s="320"/>
      <c r="C66" s="297" t="s">
        <v>262</v>
      </c>
      <c r="D66" s="297" t="s">
        <v>646</v>
      </c>
      <c r="E66" s="297" t="s">
        <v>116</v>
      </c>
      <c r="F66" s="301"/>
      <c r="G66" s="321"/>
      <c r="H66" s="303"/>
      <c r="I66" s="303">
        <v>15000000</v>
      </c>
      <c r="J66" s="297" t="s">
        <v>114</v>
      </c>
      <c r="K66" s="297"/>
    </row>
    <row r="67" spans="1:11" s="313" customFormat="1">
      <c r="A67" s="612">
        <v>44447</v>
      </c>
      <c r="B67" s="320"/>
      <c r="C67" s="297" t="s">
        <v>594</v>
      </c>
      <c r="D67" s="297" t="s">
        <v>528</v>
      </c>
      <c r="E67" s="297" t="s">
        <v>116</v>
      </c>
      <c r="F67" s="301"/>
      <c r="G67" s="321"/>
      <c r="H67" s="303"/>
      <c r="I67" s="298">
        <v>16091</v>
      </c>
      <c r="J67" s="297" t="s">
        <v>114</v>
      </c>
      <c r="K67" s="297"/>
    </row>
    <row r="68" spans="1:11" s="313" customFormat="1">
      <c r="A68" s="612">
        <v>44447</v>
      </c>
      <c r="B68" s="320"/>
      <c r="C68" s="297" t="s">
        <v>594</v>
      </c>
      <c r="D68" s="297" t="s">
        <v>528</v>
      </c>
      <c r="E68" s="297" t="s">
        <v>116</v>
      </c>
      <c r="F68" s="301"/>
      <c r="G68" s="321"/>
      <c r="H68" s="303">
        <v>59.99</v>
      </c>
      <c r="I68" s="298">
        <f t="shared" ref="I68:I69" si="4">+ROUND(H68*$K$2,0)</f>
        <v>1360547</v>
      </c>
      <c r="J68" s="297" t="s">
        <v>115</v>
      </c>
      <c r="K68" s="297"/>
    </row>
    <row r="69" spans="1:11" s="313" customFormat="1">
      <c r="A69" s="612">
        <v>44449</v>
      </c>
      <c r="B69" s="320"/>
      <c r="C69" s="297" t="s">
        <v>594</v>
      </c>
      <c r="D69" s="297" t="s">
        <v>528</v>
      </c>
      <c r="E69" s="297" t="s">
        <v>116</v>
      </c>
      <c r="F69" s="301"/>
      <c r="G69" s="321"/>
      <c r="H69" s="303">
        <v>96.36</v>
      </c>
      <c r="I69" s="298">
        <f t="shared" si="4"/>
        <v>2185402</v>
      </c>
      <c r="J69" s="297" t="s">
        <v>115</v>
      </c>
      <c r="K69" s="297"/>
    </row>
    <row r="70" spans="1:11" s="313" customFormat="1">
      <c r="A70" s="612">
        <v>44449</v>
      </c>
      <c r="B70" s="320"/>
      <c r="C70" s="297" t="s">
        <v>541</v>
      </c>
      <c r="D70" s="297" t="s">
        <v>2102</v>
      </c>
      <c r="E70" s="297" t="s">
        <v>116</v>
      </c>
      <c r="F70" s="301"/>
      <c r="G70" s="321"/>
      <c r="H70" s="303"/>
      <c r="I70" s="303">
        <v>500000</v>
      </c>
      <c r="J70" s="297" t="s">
        <v>114</v>
      </c>
      <c r="K70" s="297"/>
    </row>
    <row r="71" spans="1:11" s="313" customFormat="1">
      <c r="A71" s="612">
        <v>44449</v>
      </c>
      <c r="B71" s="320"/>
      <c r="C71" s="297" t="s">
        <v>2095</v>
      </c>
      <c r="D71" s="297" t="s">
        <v>264</v>
      </c>
      <c r="E71" s="297" t="s">
        <v>116</v>
      </c>
      <c r="F71" s="301"/>
      <c r="G71" s="321"/>
      <c r="H71" s="303"/>
      <c r="I71" s="298">
        <v>89606</v>
      </c>
      <c r="J71" s="297" t="s">
        <v>114</v>
      </c>
      <c r="K71" s="297"/>
    </row>
    <row r="72" spans="1:11" s="313" customFormat="1">
      <c r="A72" s="612">
        <v>44449</v>
      </c>
      <c r="B72" s="320"/>
      <c r="C72" s="297" t="s">
        <v>130</v>
      </c>
      <c r="D72" s="297" t="s">
        <v>2103</v>
      </c>
      <c r="E72" s="297" t="s">
        <v>116</v>
      </c>
      <c r="F72" s="301"/>
      <c r="G72" s="321"/>
      <c r="H72" s="303"/>
      <c r="I72" s="303">
        <v>2000000</v>
      </c>
      <c r="J72" s="297" t="s">
        <v>114</v>
      </c>
      <c r="K72" s="297"/>
    </row>
    <row r="73" spans="1:11" s="313" customFormat="1">
      <c r="A73" s="612">
        <v>44449</v>
      </c>
      <c r="B73" s="320"/>
      <c r="C73" s="297" t="s">
        <v>594</v>
      </c>
      <c r="D73" s="297" t="s">
        <v>264</v>
      </c>
      <c r="E73" s="297" t="s">
        <v>116</v>
      </c>
      <c r="F73" s="301"/>
      <c r="G73" s="321"/>
      <c r="H73" s="303"/>
      <c r="I73" s="303">
        <v>368275</v>
      </c>
      <c r="J73" s="297" t="s">
        <v>114</v>
      </c>
      <c r="K73" s="297"/>
    </row>
    <row r="74" spans="1:11" s="313" customFormat="1">
      <c r="A74" s="612">
        <v>44450</v>
      </c>
      <c r="B74" s="320"/>
      <c r="C74" s="297" t="s">
        <v>130</v>
      </c>
      <c r="D74" s="297" t="s">
        <v>2104</v>
      </c>
      <c r="E74" s="297" t="s">
        <v>116</v>
      </c>
      <c r="F74" s="301"/>
      <c r="G74" s="321"/>
      <c r="H74" s="303"/>
      <c r="I74" s="303">
        <v>1000000</v>
      </c>
      <c r="J74" s="297" t="s">
        <v>114</v>
      </c>
      <c r="K74" s="297"/>
    </row>
    <row r="75" spans="1:11" s="313" customFormat="1">
      <c r="A75" s="612">
        <v>44452</v>
      </c>
      <c r="B75" s="320"/>
      <c r="C75" s="297" t="s">
        <v>130</v>
      </c>
      <c r="D75" s="297" t="s">
        <v>2105</v>
      </c>
      <c r="E75" s="297" t="s">
        <v>116</v>
      </c>
      <c r="F75" s="301"/>
      <c r="G75" s="321"/>
      <c r="H75" s="303"/>
      <c r="I75" s="303">
        <v>3000000</v>
      </c>
      <c r="J75" s="297" t="s">
        <v>114</v>
      </c>
      <c r="K75" s="297"/>
    </row>
    <row r="76" spans="1:11" s="313" customFormat="1">
      <c r="A76" s="612">
        <v>44453</v>
      </c>
      <c r="B76" s="320"/>
      <c r="C76" s="297" t="s">
        <v>130</v>
      </c>
      <c r="D76" s="297" t="s">
        <v>2106</v>
      </c>
      <c r="E76" s="297" t="s">
        <v>116</v>
      </c>
      <c r="F76" s="301"/>
      <c r="G76" s="321"/>
      <c r="H76" s="303"/>
      <c r="I76" s="303">
        <v>1000000</v>
      </c>
      <c r="J76" s="297" t="s">
        <v>114</v>
      </c>
      <c r="K76" s="297"/>
    </row>
    <row r="77" spans="1:11" s="313" customFormat="1">
      <c r="A77" s="612">
        <v>44454</v>
      </c>
      <c r="B77" s="320"/>
      <c r="C77" s="297" t="s">
        <v>130</v>
      </c>
      <c r="D77" s="297" t="s">
        <v>2107</v>
      </c>
      <c r="E77" s="297" t="s">
        <v>116</v>
      </c>
      <c r="F77" s="301"/>
      <c r="G77" s="321"/>
      <c r="H77" s="303"/>
      <c r="I77" s="303">
        <v>1000000</v>
      </c>
      <c r="J77" s="297" t="s">
        <v>114</v>
      </c>
      <c r="K77" s="297"/>
    </row>
    <row r="78" spans="1:11" s="313" customFormat="1">
      <c r="A78" s="612">
        <v>44454</v>
      </c>
      <c r="B78" s="320"/>
      <c r="C78" s="297" t="s">
        <v>2096</v>
      </c>
      <c r="D78" s="297" t="s">
        <v>264</v>
      </c>
      <c r="E78" s="297" t="s">
        <v>116</v>
      </c>
      <c r="F78" s="301"/>
      <c r="G78" s="321"/>
      <c r="H78" s="303"/>
      <c r="I78" s="303">
        <v>34733</v>
      </c>
      <c r="J78" s="297" t="s">
        <v>114</v>
      </c>
      <c r="K78" s="297"/>
    </row>
    <row r="79" spans="1:11" s="313" customFormat="1">
      <c r="A79" s="612">
        <v>44455</v>
      </c>
      <c r="B79" s="320"/>
      <c r="C79" s="297" t="s">
        <v>130</v>
      </c>
      <c r="D79" s="297" t="s">
        <v>2108</v>
      </c>
      <c r="E79" s="297" t="s">
        <v>116</v>
      </c>
      <c r="F79" s="301"/>
      <c r="G79" s="321"/>
      <c r="H79" s="303"/>
      <c r="I79" s="303">
        <v>2000000</v>
      </c>
      <c r="J79" s="297" t="s">
        <v>114</v>
      </c>
      <c r="K79" s="297"/>
    </row>
    <row r="80" spans="1:11" s="313" customFormat="1">
      <c r="A80" s="612">
        <v>44456</v>
      </c>
      <c r="B80" s="320"/>
      <c r="C80" s="297" t="s">
        <v>130</v>
      </c>
      <c r="D80" s="297" t="s">
        <v>2109</v>
      </c>
      <c r="E80" s="297" t="s">
        <v>116</v>
      </c>
      <c r="F80" s="301"/>
      <c r="G80" s="321"/>
      <c r="H80" s="303"/>
      <c r="I80" s="303">
        <v>1000000</v>
      </c>
      <c r="J80" s="297" t="s">
        <v>114</v>
      </c>
      <c r="K80" s="297"/>
    </row>
    <row r="81" spans="1:11" s="313" customFormat="1">
      <c r="A81" s="612">
        <v>44456</v>
      </c>
      <c r="B81" s="320"/>
      <c r="C81" s="297" t="s">
        <v>594</v>
      </c>
      <c r="D81" s="297" t="s">
        <v>264</v>
      </c>
      <c r="E81" s="297" t="s">
        <v>116</v>
      </c>
      <c r="F81" s="301"/>
      <c r="G81" s="321"/>
      <c r="H81" s="303"/>
      <c r="I81" s="303">
        <v>7000</v>
      </c>
      <c r="J81" s="297" t="s">
        <v>114</v>
      </c>
      <c r="K81" s="297"/>
    </row>
    <row r="82" spans="1:11" s="313" customFormat="1">
      <c r="A82" s="612">
        <v>44456</v>
      </c>
      <c r="B82" s="320"/>
      <c r="C82" s="297" t="s">
        <v>594</v>
      </c>
      <c r="D82" s="297" t="s">
        <v>264</v>
      </c>
      <c r="E82" s="297" t="s">
        <v>116</v>
      </c>
      <c r="F82" s="301"/>
      <c r="G82" s="321"/>
      <c r="H82" s="303">
        <v>217.37</v>
      </c>
      <c r="I82" s="298">
        <f t="shared" ref="I82" si="5">+ROUND(H82*$K$2,0)</f>
        <v>4929856</v>
      </c>
      <c r="J82" s="297" t="s">
        <v>115</v>
      </c>
      <c r="K82" s="297"/>
    </row>
    <row r="83" spans="1:11" s="313" customFormat="1">
      <c r="A83" s="612">
        <v>44457</v>
      </c>
      <c r="B83" s="320"/>
      <c r="C83" s="297" t="s">
        <v>130</v>
      </c>
      <c r="D83" s="297" t="s">
        <v>2110</v>
      </c>
      <c r="E83" s="297" t="s">
        <v>116</v>
      </c>
      <c r="F83" s="301"/>
      <c r="G83" s="321"/>
      <c r="H83" s="303"/>
      <c r="I83" s="303">
        <v>2000000</v>
      </c>
      <c r="J83" s="297" t="s">
        <v>114</v>
      </c>
      <c r="K83" s="297"/>
    </row>
    <row r="84" spans="1:11" s="313" customFormat="1">
      <c r="A84" s="612">
        <v>44459</v>
      </c>
      <c r="B84" s="320"/>
      <c r="C84" s="297" t="s">
        <v>1009</v>
      </c>
      <c r="D84" s="297" t="s">
        <v>646</v>
      </c>
      <c r="E84" s="297" t="s">
        <v>116</v>
      </c>
      <c r="F84" s="301"/>
      <c r="G84" s="321"/>
      <c r="H84" s="303"/>
      <c r="I84" s="303">
        <v>2095000</v>
      </c>
      <c r="J84" s="297" t="s">
        <v>114</v>
      </c>
      <c r="K84" s="297"/>
    </row>
    <row r="85" spans="1:11" s="313" customFormat="1">
      <c r="A85" s="612">
        <v>44459</v>
      </c>
      <c r="B85" s="320"/>
      <c r="C85" s="297" t="s">
        <v>1337</v>
      </c>
      <c r="D85" s="297" t="s">
        <v>1359</v>
      </c>
      <c r="E85" s="297" t="s">
        <v>116</v>
      </c>
      <c r="F85" s="301"/>
      <c r="G85" s="321"/>
      <c r="H85" s="303"/>
      <c r="I85" s="303">
        <v>1170000</v>
      </c>
      <c r="J85" s="297" t="s">
        <v>114</v>
      </c>
      <c r="K85" s="297"/>
    </row>
    <row r="86" spans="1:11" s="313" customFormat="1">
      <c r="A86" s="612">
        <v>44459</v>
      </c>
      <c r="B86" s="320"/>
      <c r="C86" s="297" t="s">
        <v>260</v>
      </c>
      <c r="D86" s="297" t="s">
        <v>1640</v>
      </c>
      <c r="E86" s="297" t="s">
        <v>116</v>
      </c>
      <c r="F86" s="301"/>
      <c r="G86" s="321"/>
      <c r="H86" s="303"/>
      <c r="I86" s="303">
        <v>10260600</v>
      </c>
      <c r="J86" s="297" t="s">
        <v>114</v>
      </c>
      <c r="K86" s="297"/>
    </row>
    <row r="87" spans="1:11" s="313" customFormat="1">
      <c r="A87" s="612">
        <v>44459</v>
      </c>
      <c r="B87" s="320"/>
      <c r="C87" s="297" t="s">
        <v>1299</v>
      </c>
      <c r="D87" s="297" t="s">
        <v>646</v>
      </c>
      <c r="E87" s="297" t="s">
        <v>116</v>
      </c>
      <c r="F87" s="301"/>
      <c r="G87" s="321"/>
      <c r="H87" s="303"/>
      <c r="I87" s="303">
        <v>1050000</v>
      </c>
      <c r="J87" s="297" t="s">
        <v>114</v>
      </c>
      <c r="K87" s="297"/>
    </row>
    <row r="88" spans="1:11" s="313" customFormat="1">
      <c r="A88" s="612">
        <v>44459</v>
      </c>
      <c r="B88" s="320"/>
      <c r="C88" s="297" t="s">
        <v>1299</v>
      </c>
      <c r="D88" s="297" t="s">
        <v>646</v>
      </c>
      <c r="E88" s="297" t="s">
        <v>116</v>
      </c>
      <c r="F88" s="301"/>
      <c r="G88" s="321"/>
      <c r="H88" s="303"/>
      <c r="I88" s="303">
        <v>1001500</v>
      </c>
      <c r="J88" s="297" t="s">
        <v>114</v>
      </c>
      <c r="K88" s="297"/>
    </row>
    <row r="89" spans="1:11" s="313" customFormat="1">
      <c r="A89" s="612">
        <v>44459</v>
      </c>
      <c r="B89" s="320"/>
      <c r="C89" s="297" t="s">
        <v>262</v>
      </c>
      <c r="D89" s="297" t="s">
        <v>646</v>
      </c>
      <c r="E89" s="297" t="s">
        <v>116</v>
      </c>
      <c r="F89" s="301"/>
      <c r="G89" s="321"/>
      <c r="H89" s="303"/>
      <c r="I89" s="303">
        <v>1442160</v>
      </c>
      <c r="J89" s="297" t="s">
        <v>114</v>
      </c>
      <c r="K89" s="297"/>
    </row>
    <row r="90" spans="1:11" s="313" customFormat="1">
      <c r="A90" s="612">
        <v>44459</v>
      </c>
      <c r="B90" s="320"/>
      <c r="C90" s="297" t="s">
        <v>594</v>
      </c>
      <c r="D90" s="297" t="s">
        <v>264</v>
      </c>
      <c r="E90" s="297" t="s">
        <v>116</v>
      </c>
      <c r="F90" s="301"/>
      <c r="G90" s="321"/>
      <c r="H90" s="303"/>
      <c r="I90" s="303">
        <v>238367</v>
      </c>
      <c r="J90" s="297" t="s">
        <v>114</v>
      </c>
      <c r="K90" s="297"/>
    </row>
    <row r="91" spans="1:11" s="313" customFormat="1">
      <c r="A91" s="612">
        <v>44459</v>
      </c>
      <c r="B91" s="320"/>
      <c r="C91" s="297" t="s">
        <v>130</v>
      </c>
      <c r="D91" s="297" t="s">
        <v>2111</v>
      </c>
      <c r="E91" s="297" t="s">
        <v>116</v>
      </c>
      <c r="F91" s="301"/>
      <c r="G91" s="321"/>
      <c r="H91" s="303"/>
      <c r="I91" s="303">
        <v>2000000</v>
      </c>
      <c r="J91" s="297" t="s">
        <v>114</v>
      </c>
      <c r="K91" s="297"/>
    </row>
    <row r="92" spans="1:11" s="313" customFormat="1">
      <c r="A92" s="612">
        <v>44459</v>
      </c>
      <c r="B92" s="320"/>
      <c r="C92" s="297" t="s">
        <v>594</v>
      </c>
      <c r="D92" s="297" t="s">
        <v>264</v>
      </c>
      <c r="E92" s="297" t="s">
        <v>116</v>
      </c>
      <c r="F92" s="301"/>
      <c r="G92" s="321"/>
      <c r="H92" s="303">
        <v>163.62</v>
      </c>
      <c r="I92" s="298">
        <f t="shared" ref="I92:I93" si="6">+ROUND(H92*$K$2,0)</f>
        <v>3710829</v>
      </c>
      <c r="J92" s="297" t="s">
        <v>115</v>
      </c>
      <c r="K92" s="297"/>
    </row>
    <row r="93" spans="1:11" s="313" customFormat="1">
      <c r="A93" s="612">
        <v>44459</v>
      </c>
      <c r="B93" s="320"/>
      <c r="C93" s="297" t="s">
        <v>2097</v>
      </c>
      <c r="D93" s="297" t="s">
        <v>264</v>
      </c>
      <c r="E93" s="297" t="s">
        <v>116</v>
      </c>
      <c r="F93" s="301"/>
      <c r="G93" s="321"/>
      <c r="H93" s="303">
        <v>5</v>
      </c>
      <c r="I93" s="298">
        <f t="shared" si="6"/>
        <v>113398</v>
      </c>
      <c r="J93" s="297" t="s">
        <v>115</v>
      </c>
      <c r="K93" s="297"/>
    </row>
    <row r="94" spans="1:11" s="313" customFormat="1">
      <c r="A94" s="612">
        <v>44460</v>
      </c>
      <c r="B94" s="320"/>
      <c r="C94" s="297" t="s">
        <v>130</v>
      </c>
      <c r="D94" s="297" t="s">
        <v>2112</v>
      </c>
      <c r="E94" s="297" t="s">
        <v>116</v>
      </c>
      <c r="F94" s="301"/>
      <c r="G94" s="321"/>
      <c r="H94" s="303"/>
      <c r="I94" s="303">
        <v>1000000</v>
      </c>
      <c r="J94" s="297" t="s">
        <v>114</v>
      </c>
      <c r="K94" s="297"/>
    </row>
    <row r="95" spans="1:11" s="313" customFormat="1">
      <c r="A95" s="612">
        <v>44462</v>
      </c>
      <c r="B95" s="320"/>
      <c r="C95" s="297" t="s">
        <v>594</v>
      </c>
      <c r="D95" s="297" t="s">
        <v>264</v>
      </c>
      <c r="E95" s="297" t="s">
        <v>116</v>
      </c>
      <c r="F95" s="301"/>
      <c r="G95" s="321"/>
      <c r="H95" s="303">
        <v>54.54</v>
      </c>
      <c r="I95" s="298">
        <f t="shared" ref="I95" si="7">+ROUND(H95*$K$2,0)</f>
        <v>1236943</v>
      </c>
      <c r="J95" s="297" t="s">
        <v>115</v>
      </c>
      <c r="K95" s="297"/>
    </row>
    <row r="96" spans="1:11" s="313" customFormat="1">
      <c r="A96" s="612">
        <v>44462</v>
      </c>
      <c r="B96" s="320"/>
      <c r="C96" s="297" t="s">
        <v>1613</v>
      </c>
      <c r="D96" s="297" t="s">
        <v>264</v>
      </c>
      <c r="E96" s="297" t="s">
        <v>116</v>
      </c>
      <c r="F96" s="301"/>
      <c r="G96" s="321"/>
      <c r="H96" s="303"/>
      <c r="I96" s="303">
        <v>2276500</v>
      </c>
      <c r="J96" s="297" t="s">
        <v>114</v>
      </c>
      <c r="K96" s="297"/>
    </row>
    <row r="97" spans="1:11" s="313" customFormat="1">
      <c r="A97" s="612">
        <v>44467</v>
      </c>
      <c r="B97" s="320"/>
      <c r="C97" s="297" t="s">
        <v>540</v>
      </c>
      <c r="D97" s="297" t="s">
        <v>2113</v>
      </c>
      <c r="E97" s="297" t="s">
        <v>116</v>
      </c>
      <c r="F97" s="301"/>
      <c r="G97" s="321"/>
      <c r="H97" s="303"/>
      <c r="I97" s="303">
        <v>4623275</v>
      </c>
      <c r="J97" s="297" t="s">
        <v>114</v>
      </c>
      <c r="K97" s="297"/>
    </row>
    <row r="98" spans="1:11" s="313" customFormat="1">
      <c r="A98" s="612">
        <v>44467</v>
      </c>
      <c r="B98" s="320"/>
      <c r="C98" s="297" t="s">
        <v>839</v>
      </c>
      <c r="D98" s="297" t="s">
        <v>2114</v>
      </c>
      <c r="E98" s="297" t="s">
        <v>116</v>
      </c>
      <c r="F98" s="301"/>
      <c r="G98" s="321"/>
      <c r="H98" s="303"/>
      <c r="I98" s="303">
        <v>2940000</v>
      </c>
      <c r="J98" s="297" t="s">
        <v>114</v>
      </c>
      <c r="K98" s="297"/>
    </row>
    <row r="99" spans="1:11" s="313" customFormat="1">
      <c r="A99" s="612">
        <v>44467</v>
      </c>
      <c r="B99" s="320"/>
      <c r="C99" s="297" t="s">
        <v>260</v>
      </c>
      <c r="D99" s="297" t="s">
        <v>1640</v>
      </c>
      <c r="E99" s="297" t="s">
        <v>116</v>
      </c>
      <c r="F99" s="301"/>
      <c r="G99" s="321"/>
      <c r="H99" s="303"/>
      <c r="I99" s="303">
        <v>12364000</v>
      </c>
      <c r="J99" s="297" t="s">
        <v>114</v>
      </c>
      <c r="K99" s="297"/>
    </row>
    <row r="100" spans="1:11" s="313" customFormat="1">
      <c r="A100" s="612">
        <v>44467</v>
      </c>
      <c r="B100" s="320"/>
      <c r="C100" s="297" t="s">
        <v>540</v>
      </c>
      <c r="D100" s="297" t="s">
        <v>2113</v>
      </c>
      <c r="E100" s="297" t="s">
        <v>116</v>
      </c>
      <c r="F100" s="301"/>
      <c r="G100" s="321"/>
      <c r="H100" s="303"/>
      <c r="I100" s="303">
        <v>1150000</v>
      </c>
      <c r="J100" s="297" t="s">
        <v>114</v>
      </c>
      <c r="K100" s="297"/>
    </row>
    <row r="101" spans="1:11" s="313" customFormat="1">
      <c r="A101" s="612">
        <v>44467</v>
      </c>
      <c r="B101" s="320"/>
      <c r="C101" s="297" t="s">
        <v>200</v>
      </c>
      <c r="D101" s="297" t="s">
        <v>2113</v>
      </c>
      <c r="E101" s="297" t="s">
        <v>116</v>
      </c>
      <c r="F101" s="301"/>
      <c r="G101" s="321"/>
      <c r="H101" s="303"/>
      <c r="I101" s="303">
        <v>1881000</v>
      </c>
      <c r="J101" s="297" t="s">
        <v>114</v>
      </c>
      <c r="K101" s="297"/>
    </row>
    <row r="102" spans="1:11" s="313" customFormat="1">
      <c r="A102" s="612">
        <v>44467</v>
      </c>
      <c r="B102" s="320"/>
      <c r="C102" s="297" t="s">
        <v>1489</v>
      </c>
      <c r="D102" s="297" t="s">
        <v>264</v>
      </c>
      <c r="E102" s="297" t="s">
        <v>116</v>
      </c>
      <c r="F102" s="301"/>
      <c r="G102" s="321"/>
      <c r="H102" s="303"/>
      <c r="I102" s="303">
        <v>864831</v>
      </c>
      <c r="J102" s="297" t="s">
        <v>114</v>
      </c>
      <c r="K102" s="297"/>
    </row>
    <row r="103" spans="1:11" s="313" customFormat="1">
      <c r="A103" s="612">
        <v>44467</v>
      </c>
      <c r="B103" s="320"/>
      <c r="C103" s="297" t="s">
        <v>1489</v>
      </c>
      <c r="D103" s="297" t="s">
        <v>264</v>
      </c>
      <c r="E103" s="297" t="s">
        <v>116</v>
      </c>
      <c r="F103" s="301"/>
      <c r="G103" s="321"/>
      <c r="H103" s="303">
        <v>1323.36</v>
      </c>
      <c r="I103" s="298">
        <f t="shared" ref="I103" si="8">+ROUND(H103*$K$2,0)</f>
        <v>30013221</v>
      </c>
      <c r="J103" s="297" t="s">
        <v>115</v>
      </c>
      <c r="K103" s="297"/>
    </row>
    <row r="104" spans="1:11" s="313" customFormat="1">
      <c r="A104" s="612">
        <v>44469</v>
      </c>
      <c r="B104" s="320"/>
      <c r="C104" s="297" t="s">
        <v>621</v>
      </c>
      <c r="D104" s="297" t="s">
        <v>264</v>
      </c>
      <c r="E104" s="297" t="s">
        <v>116</v>
      </c>
      <c r="F104" s="301"/>
      <c r="G104" s="321"/>
      <c r="H104" s="303"/>
      <c r="I104" s="303">
        <v>49000</v>
      </c>
      <c r="J104" s="297" t="s">
        <v>114</v>
      </c>
      <c r="K104" s="297"/>
    </row>
    <row r="105" spans="1:11" s="313" customFormat="1">
      <c r="A105" s="612">
        <v>44469</v>
      </c>
      <c r="B105" s="320"/>
      <c r="C105" s="297" t="s">
        <v>1013</v>
      </c>
      <c r="D105" s="297" t="s">
        <v>264</v>
      </c>
      <c r="E105" s="297" t="s">
        <v>116</v>
      </c>
      <c r="F105" s="301"/>
      <c r="G105" s="321"/>
      <c r="H105" s="303"/>
      <c r="I105" s="303">
        <v>122109</v>
      </c>
      <c r="J105" s="297" t="s">
        <v>114</v>
      </c>
      <c r="K105" s="297"/>
    </row>
    <row r="106" spans="1:11" s="313" customFormat="1">
      <c r="A106" s="612">
        <v>44459</v>
      </c>
      <c r="B106" s="320"/>
      <c r="C106" s="297" t="s">
        <v>260</v>
      </c>
      <c r="D106" s="297" t="s">
        <v>2060</v>
      </c>
      <c r="E106" s="297" t="s">
        <v>116</v>
      </c>
      <c r="F106" s="301"/>
      <c r="G106" s="321"/>
      <c r="H106" s="303"/>
      <c r="I106" s="303">
        <v>350000</v>
      </c>
      <c r="J106" s="297" t="s">
        <v>114</v>
      </c>
      <c r="K106" s="297"/>
    </row>
    <row r="107" spans="1:11" s="313" customFormat="1">
      <c r="A107" s="612">
        <v>44449</v>
      </c>
      <c r="B107" s="320"/>
      <c r="C107" s="297" t="s">
        <v>134</v>
      </c>
      <c r="D107" s="297" t="s">
        <v>2080</v>
      </c>
      <c r="E107" s="297" t="s">
        <v>116</v>
      </c>
      <c r="F107" s="301"/>
      <c r="G107" s="321"/>
      <c r="H107" s="303"/>
      <c r="I107" s="303">
        <v>52590000</v>
      </c>
      <c r="J107" s="297" t="s">
        <v>114</v>
      </c>
      <c r="K107" s="297"/>
    </row>
    <row r="108" spans="1:11" s="313" customFormat="1">
      <c r="A108" s="612">
        <v>44449</v>
      </c>
      <c r="B108" s="320"/>
      <c r="C108" s="297" t="s">
        <v>260</v>
      </c>
      <c r="D108" s="297" t="s">
        <v>2078</v>
      </c>
      <c r="E108" s="297" t="s">
        <v>116</v>
      </c>
      <c r="F108" s="301"/>
      <c r="G108" s="321"/>
      <c r="H108" s="303"/>
      <c r="I108" s="298">
        <v>198674100</v>
      </c>
      <c r="J108" s="297" t="s">
        <v>114</v>
      </c>
      <c r="K108" s="297"/>
    </row>
    <row r="109" spans="1:11" s="313" customFormat="1">
      <c r="A109" s="612">
        <v>44449</v>
      </c>
      <c r="B109" s="320"/>
      <c r="C109" s="297" t="s">
        <v>144</v>
      </c>
      <c r="D109" s="297" t="s">
        <v>2054</v>
      </c>
      <c r="E109" s="297" t="s">
        <v>116</v>
      </c>
      <c r="F109" s="301"/>
      <c r="G109" s="321"/>
      <c r="H109" s="303"/>
      <c r="I109" s="303">
        <v>1717024235</v>
      </c>
      <c r="J109" s="297" t="s">
        <v>114</v>
      </c>
      <c r="K109" s="297"/>
    </row>
    <row r="110" spans="1:11" s="313" customFormat="1">
      <c r="A110" s="612">
        <v>44459</v>
      </c>
      <c r="B110" s="320"/>
      <c r="C110" s="297" t="s">
        <v>144</v>
      </c>
      <c r="D110" s="297" t="s">
        <v>2055</v>
      </c>
      <c r="E110" s="297" t="s">
        <v>116</v>
      </c>
      <c r="F110" s="301"/>
      <c r="G110" s="321"/>
      <c r="H110" s="303"/>
      <c r="I110" s="303">
        <v>1279105090</v>
      </c>
      <c r="J110" s="297" t="s">
        <v>114</v>
      </c>
      <c r="K110" s="297"/>
    </row>
    <row r="111" spans="1:11" s="313" customFormat="1">
      <c r="A111" s="612">
        <v>44459</v>
      </c>
      <c r="B111" s="320"/>
      <c r="C111" s="297" t="s">
        <v>352</v>
      </c>
      <c r="D111" s="297" t="s">
        <v>2051</v>
      </c>
      <c r="E111" s="297" t="s">
        <v>116</v>
      </c>
      <c r="F111" s="301"/>
      <c r="G111" s="321"/>
      <c r="H111" s="303"/>
      <c r="I111" s="303">
        <v>7340858</v>
      </c>
      <c r="J111" s="297" t="s">
        <v>114</v>
      </c>
      <c r="K111" s="297"/>
    </row>
    <row r="112" spans="1:11" s="313" customFormat="1">
      <c r="A112" s="612">
        <v>44459</v>
      </c>
      <c r="B112" s="320"/>
      <c r="C112" s="297" t="s">
        <v>352</v>
      </c>
      <c r="D112" s="297" t="s">
        <v>2052</v>
      </c>
      <c r="E112" s="297" t="s">
        <v>116</v>
      </c>
      <c r="F112" s="301"/>
      <c r="G112" s="321"/>
      <c r="H112" s="303"/>
      <c r="I112" s="303">
        <v>24460700</v>
      </c>
      <c r="J112" s="297" t="s">
        <v>114</v>
      </c>
      <c r="K112" s="297"/>
    </row>
    <row r="113" spans="1:11" s="313" customFormat="1">
      <c r="A113" s="612">
        <v>44454</v>
      </c>
      <c r="B113" s="320"/>
      <c r="C113" s="297" t="s">
        <v>441</v>
      </c>
      <c r="D113" s="297" t="s">
        <v>2053</v>
      </c>
      <c r="E113" s="297" t="s">
        <v>116</v>
      </c>
      <c r="F113" s="301"/>
      <c r="G113" s="321"/>
      <c r="H113" s="303"/>
      <c r="I113" s="303">
        <v>37477182</v>
      </c>
      <c r="J113" s="297" t="s">
        <v>114</v>
      </c>
      <c r="K113" s="297"/>
    </row>
    <row r="114" spans="1:11" s="313" customFormat="1">
      <c r="A114" s="612">
        <v>44467</v>
      </c>
      <c r="B114" s="320"/>
      <c r="C114" s="297" t="s">
        <v>144</v>
      </c>
      <c r="D114" s="297" t="s">
        <v>2056</v>
      </c>
      <c r="E114" s="297" t="s">
        <v>116</v>
      </c>
      <c r="F114" s="301"/>
      <c r="G114" s="321"/>
      <c r="H114" s="303"/>
      <c r="I114" s="303">
        <v>1028425345</v>
      </c>
      <c r="J114" s="297" t="s">
        <v>114</v>
      </c>
      <c r="K114" s="297"/>
    </row>
    <row r="115" spans="1:11" s="313" customFormat="1">
      <c r="A115" s="612">
        <v>44469</v>
      </c>
      <c r="B115" s="320"/>
      <c r="C115" s="297" t="s">
        <v>156</v>
      </c>
      <c r="D115" s="297" t="s">
        <v>2057</v>
      </c>
      <c r="E115" s="297" t="s">
        <v>116</v>
      </c>
      <c r="F115" s="301"/>
      <c r="G115" s="321"/>
      <c r="H115" s="303"/>
      <c r="I115" s="303">
        <v>34780701</v>
      </c>
      <c r="J115" s="297" t="s">
        <v>114</v>
      </c>
      <c r="K115" s="297"/>
    </row>
    <row r="116" spans="1:11" s="313" customFormat="1">
      <c r="A116" s="612">
        <v>44469</v>
      </c>
      <c r="B116" s="320"/>
      <c r="C116" s="297" t="s">
        <v>595</v>
      </c>
      <c r="D116" s="297" t="s">
        <v>2057</v>
      </c>
      <c r="E116" s="297" t="s">
        <v>116</v>
      </c>
      <c r="F116" s="301"/>
      <c r="G116" s="321"/>
      <c r="H116" s="303"/>
      <c r="I116" s="303">
        <v>67192308</v>
      </c>
      <c r="J116" s="297" t="s">
        <v>114</v>
      </c>
      <c r="K116" s="297"/>
    </row>
    <row r="117" spans="1:11" s="313" customFormat="1">
      <c r="A117" s="612">
        <v>44467</v>
      </c>
      <c r="B117" s="320"/>
      <c r="C117" s="297" t="s">
        <v>678</v>
      </c>
      <c r="D117" s="297" t="s">
        <v>2058</v>
      </c>
      <c r="E117" s="297" t="s">
        <v>116</v>
      </c>
      <c r="F117" s="301"/>
      <c r="G117" s="321"/>
      <c r="H117" s="303"/>
      <c r="I117" s="303">
        <v>41935000</v>
      </c>
      <c r="J117" s="297" t="s">
        <v>114</v>
      </c>
      <c r="K117" s="297"/>
    </row>
    <row r="118" spans="1:11" s="313" customFormat="1">
      <c r="A118" s="612">
        <v>44449</v>
      </c>
      <c r="B118" s="320"/>
      <c r="C118" s="297" t="s">
        <v>260</v>
      </c>
      <c r="D118" s="297" t="s">
        <v>2064</v>
      </c>
      <c r="E118" s="297" t="s">
        <v>116</v>
      </c>
      <c r="F118" s="301"/>
      <c r="G118" s="321"/>
      <c r="H118" s="303"/>
      <c r="I118" s="303">
        <v>4000000</v>
      </c>
      <c r="J118" s="297" t="s">
        <v>114</v>
      </c>
      <c r="K118" s="297"/>
    </row>
    <row r="119" spans="1:11" s="313" customFormat="1">
      <c r="A119" s="612">
        <v>44454</v>
      </c>
      <c r="B119" s="320"/>
      <c r="C119" s="297" t="s">
        <v>2085</v>
      </c>
      <c r="D119" s="297" t="s">
        <v>2086</v>
      </c>
      <c r="E119" s="297" t="s">
        <v>116</v>
      </c>
      <c r="F119" s="301"/>
      <c r="G119" s="321"/>
      <c r="H119" s="303"/>
      <c r="I119" s="303">
        <v>282062640</v>
      </c>
      <c r="J119" s="297" t="s">
        <v>114</v>
      </c>
      <c r="K119" s="297"/>
    </row>
    <row r="120" spans="1:11" s="679" customFormat="1" ht="12.75">
      <c r="A120" s="663">
        <v>44467</v>
      </c>
      <c r="B120" s="664"/>
      <c r="C120" s="665" t="s">
        <v>2000</v>
      </c>
      <c r="D120" s="665" t="s">
        <v>2084</v>
      </c>
      <c r="E120" s="297" t="s">
        <v>116</v>
      </c>
      <c r="F120" s="666"/>
      <c r="G120" s="667"/>
      <c r="H120" s="668"/>
      <c r="I120" s="668">
        <v>311001025</v>
      </c>
      <c r="J120" s="665" t="s">
        <v>114</v>
      </c>
      <c r="K120" s="665"/>
    </row>
    <row r="121" spans="1:11" s="313" customFormat="1">
      <c r="A121" s="612">
        <v>44447</v>
      </c>
      <c r="B121" s="320"/>
      <c r="C121" s="297" t="s">
        <v>1852</v>
      </c>
      <c r="D121" s="297" t="s">
        <v>2084</v>
      </c>
      <c r="E121" s="297" t="s">
        <v>116</v>
      </c>
      <c r="F121" s="301"/>
      <c r="G121" s="321"/>
      <c r="H121" s="303"/>
      <c r="I121" s="303">
        <v>156950000</v>
      </c>
      <c r="J121" s="297" t="s">
        <v>114</v>
      </c>
      <c r="K121" s="297"/>
    </row>
    <row r="122" spans="1:11" s="313" customFormat="1">
      <c r="A122" s="612">
        <v>44467</v>
      </c>
      <c r="B122" s="320"/>
      <c r="C122" s="297" t="s">
        <v>624</v>
      </c>
      <c r="D122" s="297" t="s">
        <v>2119</v>
      </c>
      <c r="E122" s="297" t="s">
        <v>116</v>
      </c>
      <c r="F122" s="301"/>
      <c r="G122" s="321"/>
      <c r="H122" s="303"/>
      <c r="I122" s="303">
        <v>2915000</v>
      </c>
      <c r="J122" s="297" t="s">
        <v>114</v>
      </c>
      <c r="K122" s="297"/>
    </row>
    <row r="123" spans="1:11" s="313" customFormat="1">
      <c r="A123" s="612">
        <v>44459</v>
      </c>
      <c r="B123" s="320"/>
      <c r="C123" s="297" t="s">
        <v>2082</v>
      </c>
      <c r="D123" s="297" t="s">
        <v>2083</v>
      </c>
      <c r="E123" s="297" t="s">
        <v>116</v>
      </c>
      <c r="F123" s="301"/>
      <c r="G123" s="321"/>
      <c r="H123" s="303"/>
      <c r="I123" s="303">
        <v>14312000</v>
      </c>
      <c r="J123" s="297" t="s">
        <v>114</v>
      </c>
      <c r="K123" s="297"/>
    </row>
    <row r="124" spans="1:11" s="313" customFormat="1">
      <c r="A124" s="612">
        <v>44459</v>
      </c>
      <c r="B124" s="320"/>
      <c r="C124" s="297" t="s">
        <v>1457</v>
      </c>
      <c r="D124" s="297" t="s">
        <v>1959</v>
      </c>
      <c r="E124" s="297" t="s">
        <v>116</v>
      </c>
      <c r="F124" s="301"/>
      <c r="G124" s="321"/>
      <c r="H124" s="303"/>
      <c r="I124" s="303">
        <v>9334160</v>
      </c>
      <c r="J124" s="297" t="s">
        <v>114</v>
      </c>
      <c r="K124" s="297"/>
    </row>
    <row r="125" spans="1:11" s="313" customFormat="1">
      <c r="A125" s="612">
        <v>44447</v>
      </c>
      <c r="B125" s="320"/>
      <c r="C125" s="297" t="s">
        <v>1331</v>
      </c>
      <c r="D125" s="297" t="s">
        <v>2120</v>
      </c>
      <c r="E125" s="297" t="s">
        <v>116</v>
      </c>
      <c r="F125" s="301"/>
      <c r="G125" s="321"/>
      <c r="H125" s="303"/>
      <c r="I125" s="303">
        <v>40000000</v>
      </c>
      <c r="J125" s="297" t="s">
        <v>114</v>
      </c>
      <c r="K125" s="297"/>
    </row>
    <row r="126" spans="1:11" s="313" customFormat="1">
      <c r="A126" s="612">
        <v>44449</v>
      </c>
      <c r="B126" s="320"/>
      <c r="C126" s="297" t="s">
        <v>672</v>
      </c>
      <c r="D126" s="297" t="s">
        <v>2083</v>
      </c>
      <c r="E126" s="297" t="s">
        <v>116</v>
      </c>
      <c r="F126" s="301"/>
      <c r="G126" s="321"/>
      <c r="H126" s="303"/>
      <c r="I126" s="303">
        <v>14312000</v>
      </c>
      <c r="J126" s="297" t="s">
        <v>114</v>
      </c>
      <c r="K126" s="297"/>
    </row>
    <row r="127" spans="1:11" s="313" customFormat="1">
      <c r="A127" s="612">
        <v>44449</v>
      </c>
      <c r="B127" s="320"/>
      <c r="C127" s="297" t="s">
        <v>2004</v>
      </c>
      <c r="D127" s="297" t="s">
        <v>2021</v>
      </c>
      <c r="E127" s="297" t="s">
        <v>116</v>
      </c>
      <c r="F127" s="301"/>
      <c r="G127" s="321"/>
      <c r="H127" s="303"/>
      <c r="I127" s="303">
        <v>7560000</v>
      </c>
      <c r="J127" s="297" t="s">
        <v>114</v>
      </c>
      <c r="K127" s="297"/>
    </row>
    <row r="128" spans="1:11" s="313" customFormat="1">
      <c r="A128" s="612">
        <v>44449</v>
      </c>
      <c r="B128" s="320"/>
      <c r="C128" s="297" t="s">
        <v>197</v>
      </c>
      <c r="D128" s="297" t="s">
        <v>2121</v>
      </c>
      <c r="E128" s="297" t="s">
        <v>116</v>
      </c>
      <c r="F128" s="301"/>
      <c r="G128" s="321"/>
      <c r="H128" s="303"/>
      <c r="I128" s="303">
        <v>2560000</v>
      </c>
      <c r="J128" s="297" t="s">
        <v>114</v>
      </c>
      <c r="K128" s="297"/>
    </row>
    <row r="129" spans="1:11" s="313" customFormat="1">
      <c r="A129" s="612">
        <v>44449</v>
      </c>
      <c r="B129" s="320"/>
      <c r="C129" s="297" t="s">
        <v>695</v>
      </c>
      <c r="D129" s="297" t="s">
        <v>2122</v>
      </c>
      <c r="E129" s="297" t="s">
        <v>116</v>
      </c>
      <c r="F129" s="301"/>
      <c r="G129" s="321"/>
      <c r="H129" s="303"/>
      <c r="I129" s="303">
        <v>5500000</v>
      </c>
      <c r="J129" s="297" t="s">
        <v>114</v>
      </c>
      <c r="K129" s="297"/>
    </row>
    <row r="130" spans="1:11" s="313" customFormat="1">
      <c r="A130" s="612">
        <v>44449</v>
      </c>
      <c r="B130" s="320"/>
      <c r="C130" s="297" t="s">
        <v>1656</v>
      </c>
      <c r="D130" s="297" t="s">
        <v>2123</v>
      </c>
      <c r="E130" s="297" t="s">
        <v>116</v>
      </c>
      <c r="F130" s="301"/>
      <c r="G130" s="321"/>
      <c r="H130" s="303"/>
      <c r="I130" s="303">
        <v>2832000</v>
      </c>
      <c r="J130" s="297" t="s">
        <v>114</v>
      </c>
      <c r="K130" s="297"/>
    </row>
    <row r="131" spans="1:11" s="313" customFormat="1">
      <c r="A131" s="612">
        <v>44454</v>
      </c>
      <c r="B131" s="320"/>
      <c r="C131" s="297" t="s">
        <v>265</v>
      </c>
      <c r="D131" s="297" t="s">
        <v>2124</v>
      </c>
      <c r="E131" s="297" t="s">
        <v>116</v>
      </c>
      <c r="F131" s="301"/>
      <c r="G131" s="321"/>
      <c r="H131" s="303"/>
      <c r="I131" s="303">
        <v>21206000</v>
      </c>
      <c r="J131" s="297" t="s">
        <v>114</v>
      </c>
      <c r="K131" s="297"/>
    </row>
    <row r="132" spans="1:11" s="313" customFormat="1">
      <c r="A132" s="612">
        <v>44454</v>
      </c>
      <c r="B132" s="320"/>
      <c r="C132" s="297" t="s">
        <v>265</v>
      </c>
      <c r="D132" s="297" t="s">
        <v>2125</v>
      </c>
      <c r="E132" s="297" t="s">
        <v>116</v>
      </c>
      <c r="F132" s="301"/>
      <c r="G132" s="321"/>
      <c r="H132" s="303"/>
      <c r="I132" s="303">
        <v>24644000</v>
      </c>
      <c r="J132" s="297" t="s">
        <v>114</v>
      </c>
      <c r="K132" s="297"/>
    </row>
    <row r="133" spans="1:11" s="313" customFormat="1">
      <c r="A133" s="612">
        <v>44456</v>
      </c>
      <c r="B133" s="320"/>
      <c r="C133" s="297" t="s">
        <v>647</v>
      </c>
      <c r="D133" s="297" t="s">
        <v>1857</v>
      </c>
      <c r="E133" s="297" t="s">
        <v>116</v>
      </c>
      <c r="F133" s="301"/>
      <c r="G133" s="321"/>
      <c r="H133" s="303"/>
      <c r="I133" s="303">
        <v>36990000</v>
      </c>
      <c r="J133" s="297" t="s">
        <v>114</v>
      </c>
      <c r="K133" s="297"/>
    </row>
    <row r="134" spans="1:11" s="313" customFormat="1">
      <c r="A134" s="612">
        <v>44459</v>
      </c>
      <c r="B134" s="320"/>
      <c r="C134" s="297" t="s">
        <v>664</v>
      </c>
      <c r="D134" s="297" t="s">
        <v>2126</v>
      </c>
      <c r="E134" s="297" t="s">
        <v>116</v>
      </c>
      <c r="F134" s="301"/>
      <c r="G134" s="321"/>
      <c r="H134" s="303"/>
      <c r="I134" s="303">
        <v>5670000</v>
      </c>
      <c r="J134" s="297" t="s">
        <v>114</v>
      </c>
      <c r="K134" s="297"/>
    </row>
    <row r="135" spans="1:11" s="313" customFormat="1">
      <c r="A135" s="612">
        <v>44459</v>
      </c>
      <c r="B135" s="320"/>
      <c r="C135" s="297" t="s">
        <v>2115</v>
      </c>
      <c r="D135" s="297" t="s">
        <v>2127</v>
      </c>
      <c r="E135" s="297" t="s">
        <v>116</v>
      </c>
      <c r="F135" s="301"/>
      <c r="G135" s="321"/>
      <c r="H135" s="303"/>
      <c r="I135" s="303">
        <v>6570000</v>
      </c>
      <c r="J135" s="297" t="s">
        <v>114</v>
      </c>
      <c r="K135" s="297"/>
    </row>
    <row r="136" spans="1:11" s="313" customFormat="1">
      <c r="A136" s="612">
        <v>44459</v>
      </c>
      <c r="B136" s="320"/>
      <c r="C136" s="297" t="s">
        <v>2005</v>
      </c>
      <c r="D136" s="297" t="s">
        <v>2128</v>
      </c>
      <c r="E136" s="297" t="s">
        <v>116</v>
      </c>
      <c r="F136" s="301"/>
      <c r="G136" s="321"/>
      <c r="H136" s="303"/>
      <c r="I136" s="303">
        <v>7700000</v>
      </c>
      <c r="J136" s="297" t="s">
        <v>114</v>
      </c>
      <c r="K136" s="297"/>
    </row>
    <row r="137" spans="1:11" s="313" customFormat="1">
      <c r="A137" s="612">
        <v>44459</v>
      </c>
      <c r="B137" s="320"/>
      <c r="C137" s="297" t="s">
        <v>624</v>
      </c>
      <c r="D137" s="297" t="s">
        <v>2129</v>
      </c>
      <c r="E137" s="297" t="s">
        <v>116</v>
      </c>
      <c r="F137" s="301"/>
      <c r="G137" s="321"/>
      <c r="H137" s="303"/>
      <c r="I137" s="303">
        <v>1870000</v>
      </c>
      <c r="J137" s="297" t="s">
        <v>114</v>
      </c>
      <c r="K137" s="297"/>
    </row>
    <row r="138" spans="1:11" s="313" customFormat="1">
      <c r="A138" s="612">
        <v>44467</v>
      </c>
      <c r="B138" s="320"/>
      <c r="C138" s="297" t="s">
        <v>1852</v>
      </c>
      <c r="D138" s="297" t="s">
        <v>2130</v>
      </c>
      <c r="E138" s="297" t="s">
        <v>116</v>
      </c>
      <c r="F138" s="301"/>
      <c r="G138" s="321"/>
      <c r="H138" s="303"/>
      <c r="I138" s="303">
        <v>70350040</v>
      </c>
      <c r="J138" s="297" t="s">
        <v>114</v>
      </c>
      <c r="K138" s="297"/>
    </row>
    <row r="139" spans="1:11" s="313" customFormat="1">
      <c r="A139" s="612">
        <v>44467</v>
      </c>
      <c r="B139" s="320"/>
      <c r="C139" s="297" t="s">
        <v>2116</v>
      </c>
      <c r="D139" s="297" t="s">
        <v>2131</v>
      </c>
      <c r="E139" s="297" t="s">
        <v>116</v>
      </c>
      <c r="F139" s="301"/>
      <c r="G139" s="321"/>
      <c r="H139" s="303"/>
      <c r="I139" s="303">
        <v>85924000</v>
      </c>
      <c r="J139" s="297" t="s">
        <v>114</v>
      </c>
      <c r="K139" s="297"/>
    </row>
    <row r="140" spans="1:11" s="313" customFormat="1">
      <c r="A140" s="612">
        <v>44467</v>
      </c>
      <c r="B140" s="320"/>
      <c r="C140" s="297" t="s">
        <v>2117</v>
      </c>
      <c r="D140" s="297" t="s">
        <v>2084</v>
      </c>
      <c r="E140" s="297" t="s">
        <v>116</v>
      </c>
      <c r="F140" s="301"/>
      <c r="G140" s="321"/>
      <c r="H140" s="303"/>
      <c r="I140" s="303">
        <v>34122000</v>
      </c>
      <c r="J140" s="297" t="s">
        <v>114</v>
      </c>
      <c r="K140" s="297"/>
    </row>
    <row r="141" spans="1:11" s="313" customFormat="1">
      <c r="A141" s="612">
        <v>44467</v>
      </c>
      <c r="B141" s="320"/>
      <c r="C141" s="297" t="s">
        <v>2118</v>
      </c>
      <c r="D141" s="297" t="s">
        <v>2132</v>
      </c>
      <c r="E141" s="297" t="s">
        <v>116</v>
      </c>
      <c r="F141" s="301"/>
      <c r="G141" s="321"/>
      <c r="H141" s="303"/>
      <c r="I141" s="303">
        <v>138000000</v>
      </c>
      <c r="J141" s="297" t="s">
        <v>114</v>
      </c>
      <c r="K141" s="297"/>
    </row>
    <row r="142" spans="1:11" s="313" customFormat="1">
      <c r="A142" s="612">
        <v>44467</v>
      </c>
      <c r="B142" s="320"/>
      <c r="C142" s="297" t="s">
        <v>695</v>
      </c>
      <c r="D142" s="297" t="s">
        <v>2133</v>
      </c>
      <c r="E142" s="297" t="s">
        <v>116</v>
      </c>
      <c r="F142" s="301"/>
      <c r="G142" s="321"/>
      <c r="H142" s="303"/>
      <c r="I142" s="303">
        <v>2192000</v>
      </c>
      <c r="J142" s="297" t="s">
        <v>114</v>
      </c>
      <c r="K142" s="297"/>
    </row>
    <row r="143" spans="1:11" s="313" customFormat="1">
      <c r="A143" s="612">
        <v>44459</v>
      </c>
      <c r="B143" s="320"/>
      <c r="C143" s="297" t="s">
        <v>507</v>
      </c>
      <c r="D143" s="297" t="s">
        <v>1928</v>
      </c>
      <c r="E143" s="297" t="s">
        <v>116</v>
      </c>
      <c r="F143" s="301"/>
      <c r="G143" s="321"/>
      <c r="H143" s="303"/>
      <c r="I143" s="303">
        <v>135920406</v>
      </c>
      <c r="J143" s="297" t="s">
        <v>114</v>
      </c>
      <c r="K143" s="297"/>
    </row>
    <row r="144" spans="1:11" s="313" customFormat="1">
      <c r="A144" s="612">
        <v>44459</v>
      </c>
      <c r="B144" s="320"/>
      <c r="C144" s="297" t="s">
        <v>444</v>
      </c>
      <c r="D144" s="297" t="s">
        <v>1928</v>
      </c>
      <c r="E144" s="297" t="s">
        <v>116</v>
      </c>
      <c r="F144" s="301"/>
      <c r="G144" s="321"/>
      <c r="H144" s="303"/>
      <c r="I144" s="303">
        <v>77300000</v>
      </c>
      <c r="J144" s="297" t="s">
        <v>114</v>
      </c>
      <c r="K144" s="297"/>
    </row>
    <row r="145" spans="1:11" s="313" customFormat="1">
      <c r="A145" s="612">
        <v>44449</v>
      </c>
      <c r="B145" s="320"/>
      <c r="C145" s="297" t="s">
        <v>153</v>
      </c>
      <c r="D145" s="297" t="s">
        <v>1929</v>
      </c>
      <c r="E145" s="297" t="s">
        <v>116</v>
      </c>
      <c r="F145" s="301"/>
      <c r="G145" s="321"/>
      <c r="H145" s="303"/>
      <c r="I145" s="303">
        <v>5567420</v>
      </c>
      <c r="J145" s="297" t="s">
        <v>114</v>
      </c>
      <c r="K145" s="297"/>
    </row>
    <row r="146" spans="1:11" s="313" customFormat="1">
      <c r="A146" s="612">
        <v>44447</v>
      </c>
      <c r="B146" s="320"/>
      <c r="C146" s="297" t="s">
        <v>438</v>
      </c>
      <c r="D146" s="297" t="s">
        <v>1930</v>
      </c>
      <c r="E146" s="297" t="s">
        <v>116</v>
      </c>
      <c r="F146" s="301"/>
      <c r="G146" s="321"/>
      <c r="H146" s="303"/>
      <c r="I146" s="303">
        <v>13947380</v>
      </c>
      <c r="J146" s="297" t="s">
        <v>114</v>
      </c>
      <c r="K146" s="297"/>
    </row>
    <row r="147" spans="1:11" s="313" customFormat="1">
      <c r="A147" s="612">
        <v>44449</v>
      </c>
      <c r="B147" s="320"/>
      <c r="C147" s="297" t="s">
        <v>280</v>
      </c>
      <c r="D147" s="297" t="s">
        <v>1765</v>
      </c>
      <c r="E147" s="297" t="s">
        <v>116</v>
      </c>
      <c r="F147" s="301"/>
      <c r="G147" s="321"/>
      <c r="H147" s="303"/>
      <c r="I147" s="303">
        <v>14620000</v>
      </c>
      <c r="J147" s="297" t="s">
        <v>114</v>
      </c>
      <c r="K147" s="297"/>
    </row>
    <row r="148" spans="1:11" s="313" customFormat="1">
      <c r="A148" s="612">
        <v>44467</v>
      </c>
      <c r="B148" s="320"/>
      <c r="C148" s="297" t="s">
        <v>280</v>
      </c>
      <c r="D148" s="297" t="s">
        <v>2134</v>
      </c>
      <c r="E148" s="297" t="s">
        <v>116</v>
      </c>
      <c r="F148" s="301"/>
      <c r="G148" s="321"/>
      <c r="H148" s="303"/>
      <c r="I148" s="303">
        <v>20820000</v>
      </c>
      <c r="J148" s="297" t="s">
        <v>114</v>
      </c>
      <c r="K148" s="297"/>
    </row>
    <row r="149" spans="1:11" s="313" customFormat="1">
      <c r="A149" s="612">
        <v>44467</v>
      </c>
      <c r="B149" s="320"/>
      <c r="C149" s="297" t="s">
        <v>444</v>
      </c>
      <c r="D149" s="297" t="s">
        <v>2075</v>
      </c>
      <c r="E149" s="297" t="s">
        <v>116</v>
      </c>
      <c r="F149" s="301"/>
      <c r="G149" s="321"/>
      <c r="H149" s="303"/>
      <c r="I149" s="303">
        <v>14916000</v>
      </c>
      <c r="J149" s="297" t="s">
        <v>114</v>
      </c>
      <c r="K149" s="297"/>
    </row>
    <row r="150" spans="1:11" s="313" customFormat="1">
      <c r="A150" s="612">
        <v>44467</v>
      </c>
      <c r="B150" s="320"/>
      <c r="C150" s="297" t="s">
        <v>277</v>
      </c>
      <c r="D150" s="297" t="s">
        <v>2076</v>
      </c>
      <c r="E150" s="297" t="s">
        <v>116</v>
      </c>
      <c r="F150" s="301"/>
      <c r="G150" s="321"/>
      <c r="H150" s="303"/>
      <c r="I150" s="303">
        <v>23963500</v>
      </c>
      <c r="J150" s="297" t="s">
        <v>114</v>
      </c>
      <c r="K150" s="297"/>
    </row>
    <row r="151" spans="1:11" s="313" customFormat="1">
      <c r="A151" s="612">
        <v>44459</v>
      </c>
      <c r="B151" s="320"/>
      <c r="C151" s="297" t="s">
        <v>1881</v>
      </c>
      <c r="D151" s="297" t="s">
        <v>2032</v>
      </c>
      <c r="E151" s="297" t="s">
        <v>116</v>
      </c>
      <c r="F151" s="301"/>
      <c r="G151" s="321"/>
      <c r="H151" s="303"/>
      <c r="I151" s="303">
        <v>5350000</v>
      </c>
      <c r="J151" s="297" t="s">
        <v>114</v>
      </c>
      <c r="K151" s="297"/>
    </row>
    <row r="152" spans="1:11" s="313" customFormat="1">
      <c r="A152" s="612">
        <v>44467</v>
      </c>
      <c r="B152" s="320"/>
      <c r="C152" s="297" t="s">
        <v>1881</v>
      </c>
      <c r="D152" s="297" t="s">
        <v>2135</v>
      </c>
      <c r="E152" s="297" t="s">
        <v>116</v>
      </c>
      <c r="F152" s="301"/>
      <c r="G152" s="321"/>
      <c r="H152" s="303"/>
      <c r="I152" s="303">
        <v>38646100</v>
      </c>
      <c r="J152" s="297" t="s">
        <v>114</v>
      </c>
      <c r="K152" s="297"/>
    </row>
    <row r="153" spans="1:11" s="313" customFormat="1">
      <c r="A153" s="612">
        <v>44459</v>
      </c>
      <c r="B153" s="320"/>
      <c r="C153" s="297" t="s">
        <v>438</v>
      </c>
      <c r="D153" s="297" t="s">
        <v>2076</v>
      </c>
      <c r="E153" s="297" t="s">
        <v>116</v>
      </c>
      <c r="F153" s="301"/>
      <c r="G153" s="321"/>
      <c r="H153" s="303"/>
      <c r="I153" s="303">
        <v>6540000</v>
      </c>
      <c r="J153" s="297" t="s">
        <v>114</v>
      </c>
      <c r="K153" s="297"/>
    </row>
    <row r="154" spans="1:11" s="313" customFormat="1">
      <c r="A154" s="612">
        <v>44467</v>
      </c>
      <c r="B154" s="320"/>
      <c r="C154" s="297" t="s">
        <v>552</v>
      </c>
      <c r="D154" s="297" t="s">
        <v>2136</v>
      </c>
      <c r="E154" s="297" t="s">
        <v>116</v>
      </c>
      <c r="F154" s="301"/>
      <c r="G154" s="321"/>
      <c r="H154" s="303"/>
      <c r="I154" s="303">
        <v>63420400</v>
      </c>
      <c r="J154" s="297" t="s">
        <v>114</v>
      </c>
      <c r="K154" s="297"/>
    </row>
    <row r="155" spans="1:11" s="313" customFormat="1">
      <c r="A155" s="612">
        <v>44459</v>
      </c>
      <c r="B155" s="320"/>
      <c r="C155" s="297" t="s">
        <v>552</v>
      </c>
      <c r="D155" s="297" t="s">
        <v>2137</v>
      </c>
      <c r="E155" s="297" t="s">
        <v>116</v>
      </c>
      <c r="F155" s="301"/>
      <c r="G155" s="321"/>
      <c r="H155" s="303"/>
      <c r="I155" s="303">
        <v>39060000</v>
      </c>
      <c r="J155" s="297" t="s">
        <v>114</v>
      </c>
      <c r="K155" s="297"/>
    </row>
    <row r="156" spans="1:11" s="313" customFormat="1">
      <c r="A156" s="612">
        <v>44449</v>
      </c>
      <c r="B156" s="320"/>
      <c r="C156" s="297" t="s">
        <v>1454</v>
      </c>
      <c r="D156" s="297" t="s">
        <v>2077</v>
      </c>
      <c r="E156" s="297" t="s">
        <v>116</v>
      </c>
      <c r="F156" s="301"/>
      <c r="G156" s="321"/>
      <c r="H156" s="303"/>
      <c r="I156" s="303">
        <v>8200000</v>
      </c>
      <c r="J156" s="297" t="s">
        <v>114</v>
      </c>
      <c r="K156" s="297"/>
    </row>
    <row r="157" spans="1:11" s="313" customFormat="1">
      <c r="A157" s="612">
        <v>44469</v>
      </c>
      <c r="B157" s="320"/>
      <c r="C157" s="297" t="s">
        <v>155</v>
      </c>
      <c r="D157" s="297" t="s">
        <v>2138</v>
      </c>
      <c r="E157" s="297" t="s">
        <v>116</v>
      </c>
      <c r="F157" s="301"/>
      <c r="G157" s="321"/>
      <c r="H157" s="303"/>
      <c r="I157" s="303">
        <v>1116015470</v>
      </c>
      <c r="J157" s="297" t="s">
        <v>114</v>
      </c>
      <c r="K157" s="297"/>
    </row>
    <row r="158" spans="1:11" s="313" customFormat="1">
      <c r="A158" s="612">
        <v>44449</v>
      </c>
      <c r="B158" s="320"/>
      <c r="C158" s="297" t="s">
        <v>559</v>
      </c>
      <c r="D158" s="297" t="s">
        <v>2059</v>
      </c>
      <c r="E158" s="297" t="s">
        <v>116</v>
      </c>
      <c r="F158" s="301"/>
      <c r="G158" s="321"/>
      <c r="H158" s="303"/>
      <c r="I158" s="303">
        <v>25310000</v>
      </c>
      <c r="J158" s="297" t="s">
        <v>114</v>
      </c>
      <c r="K158" s="297"/>
    </row>
    <row r="159" spans="1:11" s="313" customFormat="1">
      <c r="A159" s="612">
        <v>44467</v>
      </c>
      <c r="B159" s="320"/>
      <c r="C159" s="297" t="s">
        <v>154</v>
      </c>
      <c r="D159" s="297" t="s">
        <v>2069</v>
      </c>
      <c r="E159" s="297" t="s">
        <v>116</v>
      </c>
      <c r="F159" s="301"/>
      <c r="G159" s="321"/>
      <c r="H159" s="303"/>
      <c r="I159" s="303">
        <v>972618</v>
      </c>
      <c r="J159" s="297" t="s">
        <v>114</v>
      </c>
      <c r="K159" s="297"/>
    </row>
    <row r="160" spans="1:11" s="313" customFormat="1">
      <c r="A160" s="612">
        <v>44467</v>
      </c>
      <c r="B160" s="320"/>
      <c r="C160" s="297" t="s">
        <v>605</v>
      </c>
      <c r="D160" s="297" t="s">
        <v>2074</v>
      </c>
      <c r="E160" s="297" t="s">
        <v>116</v>
      </c>
      <c r="F160" s="301"/>
      <c r="G160" s="321"/>
      <c r="H160" s="303"/>
      <c r="I160" s="303">
        <v>44706889</v>
      </c>
      <c r="J160" s="297" t="s">
        <v>114</v>
      </c>
      <c r="K160" s="297"/>
    </row>
    <row r="161" spans="1:11" s="313" customFormat="1">
      <c r="A161" s="612">
        <v>44467</v>
      </c>
      <c r="B161" s="320"/>
      <c r="C161" s="297" t="s">
        <v>546</v>
      </c>
      <c r="D161" s="297" t="s">
        <v>2065</v>
      </c>
      <c r="E161" s="297" t="s">
        <v>116</v>
      </c>
      <c r="F161" s="301"/>
      <c r="G161" s="321"/>
      <c r="H161" s="303"/>
      <c r="I161" s="303">
        <v>17650000</v>
      </c>
      <c r="J161" s="297" t="s">
        <v>114</v>
      </c>
      <c r="K161" s="297"/>
    </row>
    <row r="162" spans="1:11" s="313" customFormat="1">
      <c r="A162" s="612">
        <v>44467</v>
      </c>
      <c r="B162" s="320"/>
      <c r="C162" s="297" t="s">
        <v>1110</v>
      </c>
      <c r="D162" s="297" t="s">
        <v>2065</v>
      </c>
      <c r="E162" s="297" t="s">
        <v>116</v>
      </c>
      <c r="F162" s="301"/>
      <c r="G162" s="321"/>
      <c r="H162" s="303"/>
      <c r="I162" s="303">
        <v>28800000</v>
      </c>
      <c r="J162" s="297" t="s">
        <v>114</v>
      </c>
      <c r="K162" s="297"/>
    </row>
    <row r="163" spans="1:11" s="313" customFormat="1">
      <c r="A163" s="612">
        <v>44467</v>
      </c>
      <c r="B163" s="320"/>
      <c r="C163" s="297" t="s">
        <v>973</v>
      </c>
      <c r="D163" s="297" t="s">
        <v>2139</v>
      </c>
      <c r="E163" s="297" t="s">
        <v>116</v>
      </c>
      <c r="F163" s="301"/>
      <c r="G163" s="321"/>
      <c r="H163" s="303"/>
      <c r="I163" s="303">
        <v>5300000</v>
      </c>
      <c r="J163" s="297" t="s">
        <v>114</v>
      </c>
      <c r="K163" s="297"/>
    </row>
    <row r="164" spans="1:11" s="313" customFormat="1">
      <c r="A164" s="612">
        <v>44467</v>
      </c>
      <c r="B164" s="320"/>
      <c r="C164" s="297" t="s">
        <v>152</v>
      </c>
      <c r="D164" s="297" t="s">
        <v>2140</v>
      </c>
      <c r="E164" s="297" t="s">
        <v>116</v>
      </c>
      <c r="F164" s="301"/>
      <c r="G164" s="321"/>
      <c r="H164" s="303"/>
      <c r="I164" s="303">
        <v>208269848</v>
      </c>
      <c r="J164" s="297" t="s">
        <v>114</v>
      </c>
      <c r="K164" s="297"/>
    </row>
    <row r="165" spans="1:11" s="313" customFormat="1">
      <c r="A165" s="612">
        <v>44449</v>
      </c>
      <c r="B165" s="320"/>
      <c r="C165" s="297" t="s">
        <v>614</v>
      </c>
      <c r="D165" s="297" t="s">
        <v>2063</v>
      </c>
      <c r="E165" s="297" t="s">
        <v>116</v>
      </c>
      <c r="F165" s="301"/>
      <c r="G165" s="321"/>
      <c r="H165" s="303"/>
      <c r="I165" s="303">
        <v>5187880</v>
      </c>
      <c r="J165" s="297" t="s">
        <v>114</v>
      </c>
      <c r="K165" s="297"/>
    </row>
    <row r="166" spans="1:11" s="313" customFormat="1">
      <c r="A166" s="612">
        <v>44449</v>
      </c>
      <c r="B166" s="320"/>
      <c r="C166" s="297" t="s">
        <v>613</v>
      </c>
      <c r="D166" s="297" t="s">
        <v>2063</v>
      </c>
      <c r="E166" s="297" t="s">
        <v>116</v>
      </c>
      <c r="F166" s="301"/>
      <c r="G166" s="321"/>
      <c r="H166" s="303"/>
      <c r="I166" s="303">
        <v>5355000</v>
      </c>
      <c r="J166" s="297" t="s">
        <v>114</v>
      </c>
      <c r="K166" s="297"/>
    </row>
    <row r="167" spans="1:11" s="313" customFormat="1">
      <c r="A167" s="612">
        <v>44469</v>
      </c>
      <c r="B167" s="320"/>
      <c r="C167" s="297" t="s">
        <v>218</v>
      </c>
      <c r="D167" s="297" t="s">
        <v>461</v>
      </c>
      <c r="E167" s="297" t="s">
        <v>121</v>
      </c>
      <c r="F167" s="301"/>
      <c r="G167" s="321"/>
      <c r="H167" s="303">
        <v>5329.73</v>
      </c>
      <c r="I167" s="298">
        <f t="shared" ref="I167" si="9">+ROUND(H167*$K$2,0)</f>
        <v>120875926</v>
      </c>
      <c r="J167" s="297" t="s">
        <v>115</v>
      </c>
      <c r="K167" s="297"/>
    </row>
    <row r="168" spans="1:11" s="313" customFormat="1">
      <c r="A168" s="612">
        <v>44449</v>
      </c>
      <c r="B168" s="320"/>
      <c r="C168" s="297" t="s">
        <v>135</v>
      </c>
      <c r="D168" s="297" t="s">
        <v>2141</v>
      </c>
      <c r="E168" s="297" t="s">
        <v>119</v>
      </c>
      <c r="F168" s="301"/>
      <c r="G168" s="321"/>
      <c r="H168" s="303"/>
      <c r="I168" s="303">
        <v>766060290</v>
      </c>
      <c r="J168" s="297" t="s">
        <v>114</v>
      </c>
      <c r="K168" s="297"/>
    </row>
    <row r="169" spans="1:11" s="313" customFormat="1">
      <c r="A169" s="612">
        <v>44469</v>
      </c>
      <c r="B169" s="320"/>
      <c r="C169" s="297" t="s">
        <v>135</v>
      </c>
      <c r="D169" s="297" t="s">
        <v>1953</v>
      </c>
      <c r="E169" s="297" t="s">
        <v>119</v>
      </c>
      <c r="F169" s="301"/>
      <c r="G169" s="321"/>
      <c r="H169" s="303"/>
      <c r="I169" s="303">
        <v>31439592</v>
      </c>
      <c r="J169" s="297" t="s">
        <v>114</v>
      </c>
      <c r="K169" s="297"/>
    </row>
    <row r="170" spans="1:11" s="313" customFormat="1">
      <c r="A170" s="612">
        <v>44459</v>
      </c>
      <c r="B170" s="320"/>
      <c r="C170" s="297" t="s">
        <v>1001</v>
      </c>
      <c r="D170" s="297" t="s">
        <v>1802</v>
      </c>
      <c r="E170" s="297"/>
      <c r="F170" s="301"/>
      <c r="G170" s="321"/>
      <c r="H170" s="303">
        <v>2003642.04</v>
      </c>
      <c r="I170" s="298">
        <f t="shared" ref="I170:I171" si="10">+ROUND(H170*$K$2,0)</f>
        <v>45441717919</v>
      </c>
      <c r="J170" s="297" t="s">
        <v>115</v>
      </c>
      <c r="K170" s="297"/>
    </row>
    <row r="171" spans="1:11" s="313" customFormat="1">
      <c r="A171" s="612">
        <v>44447</v>
      </c>
      <c r="B171" s="320"/>
      <c r="C171" s="297" t="s">
        <v>1001</v>
      </c>
      <c r="D171" s="297" t="s">
        <v>1290</v>
      </c>
      <c r="E171" s="297" t="s">
        <v>160</v>
      </c>
      <c r="F171" s="301"/>
      <c r="G171" s="321"/>
      <c r="H171" s="303">
        <v>550000</v>
      </c>
      <c r="I171" s="298">
        <f t="shared" si="10"/>
        <v>12473757466</v>
      </c>
      <c r="J171" s="297" t="s">
        <v>115</v>
      </c>
      <c r="K171" s="297"/>
    </row>
    <row r="172" spans="1:11" s="313" customFormat="1">
      <c r="A172" s="612">
        <v>44440</v>
      </c>
      <c r="B172" s="320"/>
      <c r="C172" s="297" t="s">
        <v>594</v>
      </c>
      <c r="D172" s="297" t="s">
        <v>2142</v>
      </c>
      <c r="E172" s="297" t="s">
        <v>116</v>
      </c>
      <c r="F172" s="301"/>
      <c r="G172" s="321"/>
      <c r="H172" s="303"/>
      <c r="I172" s="303">
        <v>2062755000</v>
      </c>
      <c r="J172" s="297" t="s">
        <v>114</v>
      </c>
      <c r="K172" s="297"/>
    </row>
    <row r="173" spans="1:11" s="313" customFormat="1">
      <c r="A173" s="612">
        <v>44440</v>
      </c>
      <c r="B173" s="320"/>
      <c r="C173" s="297" t="s">
        <v>594</v>
      </c>
      <c r="D173" s="297" t="s">
        <v>2142</v>
      </c>
      <c r="E173" s="297" t="s">
        <v>116</v>
      </c>
      <c r="F173" s="301"/>
      <c r="G173" s="321"/>
      <c r="H173" s="303"/>
      <c r="I173" s="303">
        <v>1404500000</v>
      </c>
      <c r="J173" s="297" t="s">
        <v>114</v>
      </c>
      <c r="K173" s="297"/>
    </row>
    <row r="174" spans="1:11" s="313" customFormat="1">
      <c r="A174" s="612">
        <v>44459</v>
      </c>
      <c r="B174" s="320"/>
      <c r="C174" s="297" t="s">
        <v>196</v>
      </c>
      <c r="D174" s="297" t="s">
        <v>1704</v>
      </c>
      <c r="E174" s="297" t="s">
        <v>120</v>
      </c>
      <c r="F174" s="301"/>
      <c r="G174" s="321"/>
      <c r="H174" s="301">
        <v>1327325.22</v>
      </c>
      <c r="I174" s="298">
        <f t="shared" ref="I174:I223" si="11">+ROUND(H174*$K$2,0)</f>
        <v>30103150677</v>
      </c>
      <c r="J174" s="297" t="s">
        <v>115</v>
      </c>
      <c r="K174" s="297"/>
    </row>
    <row r="175" spans="1:11" s="313" customFormat="1">
      <c r="A175" s="612">
        <v>44447</v>
      </c>
      <c r="B175" s="320"/>
      <c r="C175" s="297" t="s">
        <v>195</v>
      </c>
      <c r="D175" s="297" t="s">
        <v>2143</v>
      </c>
      <c r="E175" s="297" t="s">
        <v>89</v>
      </c>
      <c r="F175" s="301"/>
      <c r="G175" s="321"/>
      <c r="H175" s="301">
        <v>2091883.4300000004</v>
      </c>
      <c r="I175" s="298">
        <f t="shared" si="11"/>
        <v>47442993732</v>
      </c>
      <c r="J175" s="297" t="s">
        <v>115</v>
      </c>
      <c r="K175" s="297"/>
    </row>
    <row r="176" spans="1:11" s="313" customFormat="1">
      <c r="A176" s="612">
        <v>44462</v>
      </c>
      <c r="B176" s="320"/>
      <c r="C176" s="297" t="s">
        <v>195</v>
      </c>
      <c r="D176" s="297" t="s">
        <v>2143</v>
      </c>
      <c r="E176" s="297" t="s">
        <v>89</v>
      </c>
      <c r="F176" s="301"/>
      <c r="G176" s="321"/>
      <c r="H176" s="301">
        <v>4065937.2299999995</v>
      </c>
      <c r="I176" s="298">
        <f t="shared" si="11"/>
        <v>92213663415</v>
      </c>
      <c r="J176" s="297" t="s">
        <v>115</v>
      </c>
      <c r="K176" s="297"/>
    </row>
    <row r="177" spans="1:11" s="313" customFormat="1">
      <c r="A177" s="612">
        <v>44459</v>
      </c>
      <c r="B177" s="320"/>
      <c r="C177" s="297" t="s">
        <v>136</v>
      </c>
      <c r="D177" s="457" t="s">
        <v>1940</v>
      </c>
      <c r="E177" s="297" t="s">
        <v>118</v>
      </c>
      <c r="F177" s="301"/>
      <c r="G177" s="321"/>
      <c r="H177" s="303">
        <v>148050</v>
      </c>
      <c r="I177" s="298">
        <f t="shared" si="11"/>
        <v>3357708714</v>
      </c>
      <c r="J177" s="297" t="s">
        <v>115</v>
      </c>
      <c r="K177" s="297"/>
    </row>
    <row r="178" spans="1:11" s="313" customFormat="1">
      <c r="A178" s="612">
        <v>44459</v>
      </c>
      <c r="B178" s="320"/>
      <c r="C178" s="297" t="s">
        <v>547</v>
      </c>
      <c r="D178" s="457" t="s">
        <v>1940</v>
      </c>
      <c r="E178" s="297" t="s">
        <v>118</v>
      </c>
      <c r="F178" s="301"/>
      <c r="G178" s="321"/>
      <c r="H178" s="321">
        <v>2930689.8</v>
      </c>
      <c r="I178" s="298">
        <f t="shared" si="11"/>
        <v>66466752314</v>
      </c>
      <c r="J178" s="297" t="s">
        <v>115</v>
      </c>
      <c r="K178" s="297"/>
    </row>
    <row r="179" spans="1:11" s="313" customFormat="1">
      <c r="A179" s="612">
        <v>44467</v>
      </c>
      <c r="B179" s="320"/>
      <c r="C179" s="297" t="s">
        <v>140</v>
      </c>
      <c r="D179" s="457" t="s">
        <v>2144</v>
      </c>
      <c r="E179" s="297" t="s">
        <v>118</v>
      </c>
      <c r="F179" s="301"/>
      <c r="G179" s="321"/>
      <c r="H179" s="321">
        <v>2800</v>
      </c>
      <c r="I179" s="298">
        <f t="shared" si="11"/>
        <v>63502765</v>
      </c>
      <c r="J179" s="297" t="s">
        <v>115</v>
      </c>
      <c r="K179" s="297"/>
    </row>
    <row r="180" spans="1:11" s="313" customFormat="1">
      <c r="A180" s="612">
        <v>44467</v>
      </c>
      <c r="B180" s="320"/>
      <c r="C180" s="297" t="s">
        <v>648</v>
      </c>
      <c r="D180" s="457" t="s">
        <v>2144</v>
      </c>
      <c r="E180" s="297" t="s">
        <v>118</v>
      </c>
      <c r="F180" s="301"/>
      <c r="G180" s="321"/>
      <c r="H180" s="321">
        <v>281769</v>
      </c>
      <c r="I180" s="298">
        <f t="shared" si="11"/>
        <v>6390396668</v>
      </c>
      <c r="J180" s="297" t="s">
        <v>115</v>
      </c>
      <c r="K180" s="297"/>
    </row>
    <row r="181" spans="1:11" s="313" customFormat="1">
      <c r="A181" s="612">
        <v>44467</v>
      </c>
      <c r="B181" s="320"/>
      <c r="C181" s="297" t="s">
        <v>911</v>
      </c>
      <c r="D181" s="457" t="s">
        <v>2144</v>
      </c>
      <c r="E181" s="297" t="s">
        <v>118</v>
      </c>
      <c r="F181" s="301"/>
      <c r="G181" s="321"/>
      <c r="H181" s="321">
        <v>24588.99</v>
      </c>
      <c r="I181" s="298">
        <f t="shared" si="11"/>
        <v>557667450</v>
      </c>
      <c r="J181" s="297" t="s">
        <v>115</v>
      </c>
      <c r="K181" s="297"/>
    </row>
    <row r="182" spans="1:11" s="313" customFormat="1">
      <c r="A182" s="612">
        <v>44467</v>
      </c>
      <c r="B182" s="320"/>
      <c r="C182" s="297" t="s">
        <v>139</v>
      </c>
      <c r="D182" s="457" t="s">
        <v>2144</v>
      </c>
      <c r="E182" s="297" t="s">
        <v>118</v>
      </c>
      <c r="F182" s="301"/>
      <c r="G182" s="321"/>
      <c r="H182" s="321">
        <v>9790</v>
      </c>
      <c r="I182" s="298">
        <f t="shared" si="11"/>
        <v>222032883</v>
      </c>
      <c r="J182" s="297" t="s">
        <v>115</v>
      </c>
      <c r="K182" s="297"/>
    </row>
    <row r="183" spans="1:11" s="313" customFormat="1">
      <c r="A183" s="612">
        <v>44467</v>
      </c>
      <c r="B183" s="320"/>
      <c r="C183" s="297" t="s">
        <v>143</v>
      </c>
      <c r="D183" s="457" t="s">
        <v>2144</v>
      </c>
      <c r="E183" s="297" t="s">
        <v>118</v>
      </c>
      <c r="F183" s="301"/>
      <c r="G183" s="321"/>
      <c r="H183" s="321">
        <v>88759.5</v>
      </c>
      <c r="I183" s="298">
        <f t="shared" si="11"/>
        <v>2013026320</v>
      </c>
      <c r="J183" s="297" t="s">
        <v>115</v>
      </c>
      <c r="K183" s="297"/>
    </row>
    <row r="184" spans="1:11" s="313" customFormat="1">
      <c r="A184" s="612">
        <v>44467</v>
      </c>
      <c r="B184" s="320"/>
      <c r="C184" s="297" t="s">
        <v>448</v>
      </c>
      <c r="D184" s="457" t="s">
        <v>2144</v>
      </c>
      <c r="E184" s="297" t="s">
        <v>118</v>
      </c>
      <c r="F184" s="301"/>
      <c r="G184" s="321"/>
      <c r="H184" s="321">
        <v>40207.199999999997</v>
      </c>
      <c r="I184" s="298">
        <f t="shared" si="11"/>
        <v>911881566</v>
      </c>
      <c r="J184" s="297" t="s">
        <v>115</v>
      </c>
      <c r="K184" s="297"/>
    </row>
    <row r="185" spans="1:11" s="313" customFormat="1">
      <c r="A185" s="612">
        <v>44467</v>
      </c>
      <c r="B185" s="320"/>
      <c r="C185" s="297" t="s">
        <v>141</v>
      </c>
      <c r="D185" s="457" t="s">
        <v>2144</v>
      </c>
      <c r="E185" s="297" t="s">
        <v>118</v>
      </c>
      <c r="F185" s="301"/>
      <c r="G185" s="321"/>
      <c r="H185" s="321">
        <v>109948.9</v>
      </c>
      <c r="I185" s="298">
        <f t="shared" si="11"/>
        <v>2493592568</v>
      </c>
      <c r="J185" s="297" t="s">
        <v>115</v>
      </c>
      <c r="K185" s="297"/>
    </row>
    <row r="186" spans="1:11" s="313" customFormat="1">
      <c r="A186" s="612">
        <v>44467</v>
      </c>
      <c r="B186" s="320"/>
      <c r="C186" s="297" t="s">
        <v>217</v>
      </c>
      <c r="D186" s="457" t="s">
        <v>2144</v>
      </c>
      <c r="E186" s="297" t="s">
        <v>118</v>
      </c>
      <c r="F186" s="301"/>
      <c r="G186" s="321"/>
      <c r="H186" s="321">
        <v>11640</v>
      </c>
      <c r="I186" s="298">
        <f t="shared" si="11"/>
        <v>263990067</v>
      </c>
      <c r="J186" s="297" t="s">
        <v>115</v>
      </c>
      <c r="K186" s="297"/>
    </row>
    <row r="187" spans="1:11" s="313" customFormat="1">
      <c r="A187" s="612">
        <v>44467</v>
      </c>
      <c r="B187" s="320"/>
      <c r="C187" s="297" t="s">
        <v>529</v>
      </c>
      <c r="D187" s="457" t="s">
        <v>2144</v>
      </c>
      <c r="E187" s="297" t="s">
        <v>118</v>
      </c>
      <c r="F187" s="301"/>
      <c r="G187" s="321"/>
      <c r="H187" s="321">
        <v>107655</v>
      </c>
      <c r="I187" s="298">
        <f t="shared" si="11"/>
        <v>2441567927</v>
      </c>
      <c r="J187" s="297" t="s">
        <v>115</v>
      </c>
      <c r="K187" s="297"/>
    </row>
    <row r="188" spans="1:11" s="313" customFormat="1">
      <c r="A188" s="612">
        <v>44467</v>
      </c>
      <c r="B188" s="320"/>
      <c r="C188" s="297" t="s">
        <v>138</v>
      </c>
      <c r="D188" s="457" t="s">
        <v>2144</v>
      </c>
      <c r="E188" s="297" t="s">
        <v>118</v>
      </c>
      <c r="F188" s="301"/>
      <c r="G188" s="321"/>
      <c r="H188" s="321">
        <v>1099658.54</v>
      </c>
      <c r="I188" s="298">
        <f t="shared" si="11"/>
        <v>24939770769</v>
      </c>
      <c r="J188" s="297" t="s">
        <v>115</v>
      </c>
      <c r="K188" s="297"/>
    </row>
    <row r="189" spans="1:11" s="313" customFormat="1">
      <c r="A189" s="612">
        <v>44467</v>
      </c>
      <c r="B189" s="320"/>
      <c r="C189" s="297" t="s">
        <v>447</v>
      </c>
      <c r="D189" s="457" t="s">
        <v>2144</v>
      </c>
      <c r="E189" s="297" t="s">
        <v>118</v>
      </c>
      <c r="F189" s="301"/>
      <c r="G189" s="321"/>
      <c r="H189" s="321">
        <v>114188.54</v>
      </c>
      <c r="I189" s="298">
        <f t="shared" si="11"/>
        <v>2589745733</v>
      </c>
      <c r="J189" s="297" t="s">
        <v>115</v>
      </c>
      <c r="K189" s="297"/>
    </row>
    <row r="190" spans="1:11" s="313" customFormat="1">
      <c r="A190" s="612">
        <v>44467</v>
      </c>
      <c r="B190" s="320"/>
      <c r="C190" s="297" t="s">
        <v>505</v>
      </c>
      <c r="D190" s="457" t="s">
        <v>2144</v>
      </c>
      <c r="E190" s="297" t="s">
        <v>118</v>
      </c>
      <c r="F190" s="301"/>
      <c r="G190" s="321"/>
      <c r="H190" s="321">
        <v>165249.54</v>
      </c>
      <c r="I190" s="298">
        <f t="shared" si="11"/>
        <v>3747786697</v>
      </c>
      <c r="J190" s="297" t="s">
        <v>115</v>
      </c>
      <c r="K190" s="297"/>
    </row>
    <row r="191" spans="1:11" s="313" customFormat="1">
      <c r="A191" s="612">
        <v>44467</v>
      </c>
      <c r="B191" s="320"/>
      <c r="C191" s="297" t="s">
        <v>596</v>
      </c>
      <c r="D191" s="457" t="s">
        <v>2144</v>
      </c>
      <c r="E191" s="297" t="s">
        <v>118</v>
      </c>
      <c r="F191" s="301"/>
      <c r="G191" s="321"/>
      <c r="H191" s="321">
        <v>241352.16</v>
      </c>
      <c r="I191" s="298">
        <f t="shared" si="11"/>
        <v>5473760559</v>
      </c>
      <c r="J191" s="297" t="s">
        <v>115</v>
      </c>
      <c r="K191" s="297"/>
    </row>
    <row r="192" spans="1:11" s="313" customFormat="1">
      <c r="A192" s="612">
        <v>44467</v>
      </c>
      <c r="B192" s="320"/>
      <c r="C192" s="297" t="s">
        <v>137</v>
      </c>
      <c r="D192" s="457" t="s">
        <v>2048</v>
      </c>
      <c r="E192" s="297" t="s">
        <v>118</v>
      </c>
      <c r="F192" s="301"/>
      <c r="G192" s="321"/>
      <c r="H192" s="321">
        <v>79084.09</v>
      </c>
      <c r="I192" s="298">
        <f t="shared" si="11"/>
        <v>1793592287</v>
      </c>
      <c r="J192" s="297" t="s">
        <v>115</v>
      </c>
      <c r="K192" s="297"/>
    </row>
    <row r="193" spans="1:11" s="313" customFormat="1">
      <c r="A193" s="612">
        <v>44467</v>
      </c>
      <c r="B193" s="320"/>
      <c r="C193" s="297" t="s">
        <v>615</v>
      </c>
      <c r="D193" s="457" t="s">
        <v>2049</v>
      </c>
      <c r="E193" s="297" t="s">
        <v>118</v>
      </c>
      <c r="F193" s="301"/>
      <c r="G193" s="321"/>
      <c r="H193" s="321">
        <v>16525.509999999998</v>
      </c>
      <c r="I193" s="298">
        <f t="shared" si="11"/>
        <v>374791280</v>
      </c>
      <c r="J193" s="297" t="s">
        <v>115</v>
      </c>
      <c r="K193" s="297"/>
    </row>
    <row r="194" spans="1:11" s="313" customFormat="1">
      <c r="A194" s="612">
        <v>44467</v>
      </c>
      <c r="B194" s="320"/>
      <c r="C194" s="297" t="s">
        <v>534</v>
      </c>
      <c r="D194" s="457" t="s">
        <v>2049</v>
      </c>
      <c r="E194" s="297" t="s">
        <v>118</v>
      </c>
      <c r="F194" s="301"/>
      <c r="G194" s="321"/>
      <c r="H194" s="321">
        <v>161562.66</v>
      </c>
      <c r="I194" s="298">
        <f>+ROUND(H194*$K$2,0)</f>
        <v>3664169884</v>
      </c>
      <c r="J194" s="297" t="s">
        <v>115</v>
      </c>
      <c r="K194" s="297"/>
    </row>
    <row r="195" spans="1:11" s="313" customFormat="1">
      <c r="A195" s="612">
        <v>44467</v>
      </c>
      <c r="B195" s="320"/>
      <c r="C195" s="297" t="s">
        <v>1378</v>
      </c>
      <c r="D195" s="457" t="s">
        <v>2041</v>
      </c>
      <c r="E195" s="297" t="s">
        <v>118</v>
      </c>
      <c r="F195" s="301"/>
      <c r="G195" s="321"/>
      <c r="H195" s="321">
        <v>7560</v>
      </c>
      <c r="I195" s="298">
        <f t="shared" ref="I195:I204" si="12">+ROUND(H195*$K$2,0)</f>
        <v>171457466</v>
      </c>
      <c r="J195" s="297" t="s">
        <v>115</v>
      </c>
      <c r="K195" s="297"/>
    </row>
    <row r="196" spans="1:11" s="313" customFormat="1">
      <c r="A196" s="612">
        <v>44467</v>
      </c>
      <c r="B196" s="320"/>
      <c r="C196" s="297" t="s">
        <v>269</v>
      </c>
      <c r="D196" s="457" t="s">
        <v>2041</v>
      </c>
      <c r="E196" s="297" t="s">
        <v>118</v>
      </c>
      <c r="F196" s="301"/>
      <c r="G196" s="321"/>
      <c r="H196" s="321">
        <v>11456.64</v>
      </c>
      <c r="I196" s="298">
        <f t="shared" si="12"/>
        <v>259831543</v>
      </c>
      <c r="J196" s="297" t="s">
        <v>115</v>
      </c>
      <c r="K196" s="297"/>
    </row>
    <row r="197" spans="1:11" s="313" customFormat="1">
      <c r="A197" s="612">
        <v>44467</v>
      </c>
      <c r="B197" s="320"/>
      <c r="C197" s="297" t="s">
        <v>501</v>
      </c>
      <c r="D197" s="457" t="s">
        <v>2041</v>
      </c>
      <c r="E197" s="297" t="s">
        <v>118</v>
      </c>
      <c r="F197" s="301"/>
      <c r="G197" s="321"/>
      <c r="H197" s="321">
        <v>1050</v>
      </c>
      <c r="I197" s="298">
        <f t="shared" si="12"/>
        <v>23813537</v>
      </c>
      <c r="J197" s="297" t="s">
        <v>115</v>
      </c>
      <c r="K197" s="297"/>
    </row>
    <row r="198" spans="1:11" s="313" customFormat="1">
      <c r="A198" s="612">
        <v>44467</v>
      </c>
      <c r="B198" s="320"/>
      <c r="C198" s="297" t="s">
        <v>211</v>
      </c>
      <c r="D198" s="457" t="s">
        <v>2041</v>
      </c>
      <c r="E198" s="297" t="s">
        <v>118</v>
      </c>
      <c r="F198" s="301"/>
      <c r="G198" s="321"/>
      <c r="H198" s="321">
        <v>4000</v>
      </c>
      <c r="I198" s="298">
        <f t="shared" si="12"/>
        <v>90718236</v>
      </c>
      <c r="J198" s="297" t="s">
        <v>115</v>
      </c>
      <c r="K198" s="297"/>
    </row>
    <row r="199" spans="1:11" s="313" customFormat="1">
      <c r="A199" s="612">
        <v>44467</v>
      </c>
      <c r="B199" s="320"/>
      <c r="C199" s="297" t="s">
        <v>271</v>
      </c>
      <c r="D199" s="457" t="s">
        <v>2041</v>
      </c>
      <c r="E199" s="297" t="s">
        <v>118</v>
      </c>
      <c r="F199" s="301"/>
      <c r="G199" s="321"/>
      <c r="H199" s="321">
        <v>9440</v>
      </c>
      <c r="I199" s="298">
        <f t="shared" si="12"/>
        <v>214095037</v>
      </c>
      <c r="J199" s="297" t="s">
        <v>115</v>
      </c>
      <c r="K199" s="297"/>
    </row>
    <row r="200" spans="1:11" s="313" customFormat="1">
      <c r="A200" s="612">
        <v>44467</v>
      </c>
      <c r="B200" s="320"/>
      <c r="C200" s="297" t="s">
        <v>317</v>
      </c>
      <c r="D200" s="457" t="s">
        <v>2041</v>
      </c>
      <c r="E200" s="297" t="s">
        <v>118</v>
      </c>
      <c r="F200" s="301"/>
      <c r="G200" s="321"/>
      <c r="H200" s="321">
        <v>16890</v>
      </c>
      <c r="I200" s="298">
        <f t="shared" si="12"/>
        <v>383057752</v>
      </c>
      <c r="J200" s="297" t="s">
        <v>115</v>
      </c>
      <c r="K200" s="297"/>
    </row>
    <row r="201" spans="1:11" s="313" customFormat="1">
      <c r="A201" s="612">
        <v>44467</v>
      </c>
      <c r="B201" s="320"/>
      <c r="C201" s="297" t="s">
        <v>675</v>
      </c>
      <c r="D201" s="457" t="s">
        <v>2041</v>
      </c>
      <c r="E201" s="297" t="s">
        <v>118</v>
      </c>
      <c r="F201" s="301"/>
      <c r="G201" s="321"/>
      <c r="H201" s="321">
        <v>10800</v>
      </c>
      <c r="I201" s="298">
        <f t="shared" si="12"/>
        <v>244939238</v>
      </c>
      <c r="J201" s="297" t="s">
        <v>115</v>
      </c>
      <c r="K201" s="297"/>
    </row>
    <row r="202" spans="1:11" s="313" customFormat="1">
      <c r="A202" s="612">
        <v>44467</v>
      </c>
      <c r="B202" s="320"/>
      <c r="C202" s="297" t="s">
        <v>556</v>
      </c>
      <c r="D202" s="457" t="s">
        <v>2041</v>
      </c>
      <c r="E202" s="297" t="s">
        <v>118</v>
      </c>
      <c r="F202" s="301"/>
      <c r="G202" s="321"/>
      <c r="H202" s="321">
        <v>7840</v>
      </c>
      <c r="I202" s="298">
        <f t="shared" si="12"/>
        <v>177807743</v>
      </c>
      <c r="J202" s="297" t="s">
        <v>115</v>
      </c>
      <c r="K202" s="297"/>
    </row>
    <row r="203" spans="1:11" s="313" customFormat="1">
      <c r="A203" s="612">
        <v>44467</v>
      </c>
      <c r="B203" s="320"/>
      <c r="C203" s="297" t="s">
        <v>2145</v>
      </c>
      <c r="D203" s="457" t="s">
        <v>2050</v>
      </c>
      <c r="E203" s="297" t="s">
        <v>118</v>
      </c>
      <c r="F203" s="301"/>
      <c r="G203" s="321"/>
      <c r="H203" s="321">
        <v>2760</v>
      </c>
      <c r="I203" s="298">
        <f t="shared" si="12"/>
        <v>62595583</v>
      </c>
      <c r="J203" s="297" t="s">
        <v>115</v>
      </c>
      <c r="K203" s="297"/>
    </row>
    <row r="204" spans="1:11" s="313" customFormat="1">
      <c r="A204" s="612">
        <v>44467</v>
      </c>
      <c r="B204" s="320"/>
      <c r="C204" s="297" t="s">
        <v>157</v>
      </c>
      <c r="D204" s="457" t="s">
        <v>2050</v>
      </c>
      <c r="E204" s="297" t="s">
        <v>118</v>
      </c>
      <c r="F204" s="301"/>
      <c r="G204" s="321"/>
      <c r="H204" s="321">
        <v>8661.94</v>
      </c>
      <c r="I204" s="298">
        <f t="shared" si="12"/>
        <v>196448980</v>
      </c>
      <c r="J204" s="297" t="s">
        <v>115</v>
      </c>
      <c r="K204" s="297"/>
    </row>
    <row r="205" spans="1:11" s="313" customFormat="1">
      <c r="A205" s="612">
        <v>44467</v>
      </c>
      <c r="B205" s="320"/>
      <c r="C205" s="297" t="s">
        <v>281</v>
      </c>
      <c r="D205" s="457" t="s">
        <v>2050</v>
      </c>
      <c r="E205" s="297" t="s">
        <v>118</v>
      </c>
      <c r="F205" s="301"/>
      <c r="G205" s="321"/>
      <c r="H205" s="321">
        <v>4200</v>
      </c>
      <c r="I205" s="298">
        <f t="shared" si="11"/>
        <v>95254148</v>
      </c>
      <c r="J205" s="297" t="s">
        <v>115</v>
      </c>
      <c r="K205" s="297"/>
    </row>
    <row r="206" spans="1:11" s="313" customFormat="1">
      <c r="A206" s="612">
        <v>44467</v>
      </c>
      <c r="B206" s="320"/>
      <c r="C206" s="297" t="s">
        <v>158</v>
      </c>
      <c r="D206" s="457" t="s">
        <v>2050</v>
      </c>
      <c r="E206" s="297" t="s">
        <v>118</v>
      </c>
      <c r="F206" s="301"/>
      <c r="G206" s="321"/>
      <c r="H206" s="321">
        <v>168882.5</v>
      </c>
      <c r="I206" s="298">
        <f t="shared" si="11"/>
        <v>3830180628</v>
      </c>
      <c r="J206" s="297" t="s">
        <v>115</v>
      </c>
      <c r="K206" s="297"/>
    </row>
    <row r="207" spans="1:11" s="313" customFormat="1">
      <c r="A207" s="612">
        <v>44467</v>
      </c>
      <c r="B207" s="320"/>
      <c r="C207" s="297" t="s">
        <v>2146</v>
      </c>
      <c r="D207" s="457" t="s">
        <v>2050</v>
      </c>
      <c r="E207" s="297" t="s">
        <v>118</v>
      </c>
      <c r="F207" s="301"/>
      <c r="G207" s="321"/>
      <c r="H207" s="321">
        <v>1550</v>
      </c>
      <c r="I207" s="298">
        <f t="shared" si="11"/>
        <v>35153316</v>
      </c>
      <c r="J207" s="297" t="s">
        <v>115</v>
      </c>
      <c r="K207" s="297"/>
    </row>
    <row r="208" spans="1:11" s="313" customFormat="1">
      <c r="A208" s="612">
        <v>44467</v>
      </c>
      <c r="B208" s="320"/>
      <c r="C208" s="297" t="s">
        <v>283</v>
      </c>
      <c r="D208" s="457" t="s">
        <v>2050</v>
      </c>
      <c r="E208" s="297" t="s">
        <v>118</v>
      </c>
      <c r="F208" s="301"/>
      <c r="G208" s="321"/>
      <c r="H208" s="321">
        <v>70401.5</v>
      </c>
      <c r="I208" s="298">
        <f t="shared" si="11"/>
        <v>1596674975</v>
      </c>
      <c r="J208" s="297" t="s">
        <v>115</v>
      </c>
      <c r="K208" s="297"/>
    </row>
    <row r="209" spans="1:11" s="313" customFormat="1">
      <c r="A209" s="612">
        <v>44467</v>
      </c>
      <c r="B209" s="320"/>
      <c r="C209" s="297" t="s">
        <v>597</v>
      </c>
      <c r="D209" s="457" t="s">
        <v>2050</v>
      </c>
      <c r="E209" s="297" t="s">
        <v>118</v>
      </c>
      <c r="F209" s="301"/>
      <c r="G209" s="321"/>
      <c r="H209" s="321">
        <v>3285</v>
      </c>
      <c r="I209" s="298">
        <f t="shared" si="11"/>
        <v>74502351</v>
      </c>
      <c r="J209" s="297" t="s">
        <v>115</v>
      </c>
      <c r="K209" s="297"/>
    </row>
    <row r="210" spans="1:11" s="313" customFormat="1">
      <c r="A210" s="612">
        <v>44467</v>
      </c>
      <c r="B210" s="320"/>
      <c r="C210" s="297" t="s">
        <v>504</v>
      </c>
      <c r="D210" s="457" t="s">
        <v>2050</v>
      </c>
      <c r="E210" s="297" t="s">
        <v>118</v>
      </c>
      <c r="F210" s="301"/>
      <c r="G210" s="321"/>
      <c r="H210" s="321">
        <v>6944.29</v>
      </c>
      <c r="I210" s="298">
        <f t="shared" si="11"/>
        <v>157493435</v>
      </c>
      <c r="J210" s="297" t="s">
        <v>115</v>
      </c>
      <c r="K210" s="297"/>
    </row>
    <row r="211" spans="1:11" s="313" customFormat="1">
      <c r="A211" s="612">
        <v>44467</v>
      </c>
      <c r="B211" s="320"/>
      <c r="C211" s="297" t="s">
        <v>665</v>
      </c>
      <c r="D211" s="457" t="s">
        <v>2050</v>
      </c>
      <c r="E211" s="297" t="s">
        <v>118</v>
      </c>
      <c r="F211" s="301"/>
      <c r="G211" s="321"/>
      <c r="H211" s="321">
        <v>708.05</v>
      </c>
      <c r="I211" s="298">
        <f t="shared" si="11"/>
        <v>16058262</v>
      </c>
      <c r="J211" s="297" t="s">
        <v>115</v>
      </c>
      <c r="K211" s="297"/>
    </row>
    <row r="212" spans="1:11" s="313" customFormat="1">
      <c r="A212" s="612">
        <v>44467</v>
      </c>
      <c r="B212" s="320"/>
      <c r="C212" s="297" t="s">
        <v>650</v>
      </c>
      <c r="D212" s="457" t="s">
        <v>2148</v>
      </c>
      <c r="E212" s="297" t="s">
        <v>162</v>
      </c>
      <c r="F212" s="301"/>
      <c r="G212" s="321"/>
      <c r="H212" s="321">
        <v>2060</v>
      </c>
      <c r="I212" s="298">
        <f t="shared" si="11"/>
        <v>46719892</v>
      </c>
      <c r="J212" s="297" t="s">
        <v>115</v>
      </c>
      <c r="K212" s="297"/>
    </row>
    <row r="213" spans="1:11" s="313" customFormat="1">
      <c r="A213" s="612">
        <v>44467</v>
      </c>
      <c r="B213" s="320"/>
      <c r="C213" s="297" t="s">
        <v>533</v>
      </c>
      <c r="D213" s="457" t="s">
        <v>2050</v>
      </c>
      <c r="E213" s="297" t="s">
        <v>118</v>
      </c>
      <c r="F213" s="301"/>
      <c r="G213" s="321"/>
      <c r="H213" s="321">
        <v>18280</v>
      </c>
      <c r="I213" s="298">
        <f t="shared" si="11"/>
        <v>414582339</v>
      </c>
      <c r="J213" s="297" t="s">
        <v>115</v>
      </c>
      <c r="K213" s="297"/>
    </row>
    <row r="214" spans="1:11" s="313" customFormat="1">
      <c r="A214" s="612">
        <v>44467</v>
      </c>
      <c r="B214" s="320"/>
      <c r="C214" s="297" t="s">
        <v>360</v>
      </c>
      <c r="D214" s="457" t="s">
        <v>2050</v>
      </c>
      <c r="E214" s="297" t="s">
        <v>118</v>
      </c>
      <c r="F214" s="301"/>
      <c r="G214" s="321"/>
      <c r="H214" s="321">
        <v>66710.259999999995</v>
      </c>
      <c r="I214" s="298">
        <f t="shared" si="11"/>
        <v>1512959279</v>
      </c>
      <c r="J214" s="297" t="s">
        <v>115</v>
      </c>
      <c r="K214" s="297"/>
    </row>
    <row r="215" spans="1:11" s="313" customFormat="1">
      <c r="A215" s="612">
        <v>44467</v>
      </c>
      <c r="B215" s="320"/>
      <c r="C215" s="297" t="s">
        <v>532</v>
      </c>
      <c r="D215" s="457" t="s">
        <v>2050</v>
      </c>
      <c r="E215" s="297" t="s">
        <v>118</v>
      </c>
      <c r="F215" s="301"/>
      <c r="G215" s="321"/>
      <c r="H215" s="321">
        <v>26220</v>
      </c>
      <c r="I215" s="298">
        <f t="shared" si="11"/>
        <v>594658038</v>
      </c>
      <c r="J215" s="297" t="s">
        <v>115</v>
      </c>
      <c r="K215" s="297"/>
    </row>
    <row r="216" spans="1:11" s="313" customFormat="1">
      <c r="A216" s="612">
        <v>44467</v>
      </c>
      <c r="B216" s="320"/>
      <c r="C216" s="297" t="s">
        <v>536</v>
      </c>
      <c r="D216" s="457" t="s">
        <v>2050</v>
      </c>
      <c r="E216" s="297" t="s">
        <v>118</v>
      </c>
      <c r="F216" s="301"/>
      <c r="G216" s="321"/>
      <c r="H216" s="321">
        <v>4679</v>
      </c>
      <c r="I216" s="298">
        <f t="shared" si="11"/>
        <v>106117657</v>
      </c>
      <c r="J216" s="297" t="s">
        <v>115</v>
      </c>
      <c r="K216" s="297"/>
    </row>
    <row r="217" spans="1:11" s="313" customFormat="1">
      <c r="A217" s="612">
        <v>44467</v>
      </c>
      <c r="B217" s="320"/>
      <c r="C217" s="297" t="s">
        <v>1554</v>
      </c>
      <c r="D217" s="457" t="s">
        <v>2050</v>
      </c>
      <c r="E217" s="297" t="s">
        <v>118</v>
      </c>
      <c r="F217" s="301"/>
      <c r="G217" s="321"/>
      <c r="H217" s="321">
        <v>300</v>
      </c>
      <c r="I217" s="298">
        <f t="shared" si="11"/>
        <v>6803868</v>
      </c>
      <c r="J217" s="297" t="s">
        <v>115</v>
      </c>
      <c r="K217" s="297"/>
    </row>
    <row r="218" spans="1:11" s="313" customFormat="1">
      <c r="A218" s="612">
        <v>44467</v>
      </c>
      <c r="B218" s="320"/>
      <c r="C218" s="297" t="s">
        <v>727</v>
      </c>
      <c r="D218" s="457" t="s">
        <v>2050</v>
      </c>
      <c r="E218" s="297" t="s">
        <v>118</v>
      </c>
      <c r="F218" s="301"/>
      <c r="G218" s="321"/>
      <c r="H218" s="321">
        <v>3100</v>
      </c>
      <c r="I218" s="298">
        <f t="shared" si="11"/>
        <v>70306633</v>
      </c>
      <c r="J218" s="297" t="s">
        <v>115</v>
      </c>
      <c r="K218" s="297"/>
    </row>
    <row r="219" spans="1:11" s="313" customFormat="1">
      <c r="A219" s="612">
        <v>44467</v>
      </c>
      <c r="B219" s="320"/>
      <c r="C219" s="297" t="s">
        <v>395</v>
      </c>
      <c r="D219" s="457" t="s">
        <v>2050</v>
      </c>
      <c r="E219" s="297" t="s">
        <v>118</v>
      </c>
      <c r="F219" s="301"/>
      <c r="G219" s="321"/>
      <c r="H219" s="321">
        <v>2821</v>
      </c>
      <c r="I219" s="298">
        <f t="shared" si="11"/>
        <v>63979036</v>
      </c>
      <c r="J219" s="297" t="s">
        <v>115</v>
      </c>
      <c r="K219" s="297"/>
    </row>
    <row r="220" spans="1:11" s="313" customFormat="1">
      <c r="A220" s="612">
        <v>44467</v>
      </c>
      <c r="B220" s="320"/>
      <c r="C220" s="297" t="s">
        <v>640</v>
      </c>
      <c r="D220" s="457" t="s">
        <v>2050</v>
      </c>
      <c r="E220" s="297" t="s">
        <v>118</v>
      </c>
      <c r="F220" s="301"/>
      <c r="G220" s="321"/>
      <c r="H220" s="321">
        <v>7200</v>
      </c>
      <c r="I220" s="298">
        <f t="shared" si="11"/>
        <v>163292825</v>
      </c>
      <c r="J220" s="297" t="s">
        <v>115</v>
      </c>
      <c r="K220" s="297"/>
    </row>
    <row r="221" spans="1:11" s="313" customFormat="1">
      <c r="A221" s="612">
        <v>44467</v>
      </c>
      <c r="B221" s="320"/>
      <c r="C221" s="297" t="s">
        <v>636</v>
      </c>
      <c r="D221" s="457" t="s">
        <v>2050</v>
      </c>
      <c r="E221" s="297" t="s">
        <v>118</v>
      </c>
      <c r="F221" s="301"/>
      <c r="G221" s="321"/>
      <c r="H221" s="321">
        <v>800</v>
      </c>
      <c r="I221" s="298">
        <f t="shared" si="11"/>
        <v>18143647</v>
      </c>
      <c r="J221" s="297" t="s">
        <v>115</v>
      </c>
      <c r="K221" s="297"/>
    </row>
    <row r="222" spans="1:11" s="313" customFormat="1">
      <c r="A222" s="612">
        <v>44467</v>
      </c>
      <c r="B222" s="320"/>
      <c r="C222" s="297" t="s">
        <v>2147</v>
      </c>
      <c r="D222" s="457" t="s">
        <v>2050</v>
      </c>
      <c r="E222" s="297" t="s">
        <v>118</v>
      </c>
      <c r="F222" s="301"/>
      <c r="G222" s="321"/>
      <c r="H222" s="321">
        <v>899.64</v>
      </c>
      <c r="I222" s="298">
        <f t="shared" si="11"/>
        <v>20403438</v>
      </c>
      <c r="J222" s="297" t="s">
        <v>115</v>
      </c>
      <c r="K222" s="297"/>
    </row>
    <row r="223" spans="1:11" s="313" customFormat="1">
      <c r="A223" s="612">
        <v>44467</v>
      </c>
      <c r="B223" s="320"/>
      <c r="C223" s="297" t="s">
        <v>220</v>
      </c>
      <c r="D223" s="457" t="s">
        <v>2149</v>
      </c>
      <c r="E223" s="297" t="s">
        <v>118</v>
      </c>
      <c r="F223" s="301"/>
      <c r="G223" s="321"/>
      <c r="H223" s="321">
        <v>13219.96</v>
      </c>
      <c r="I223" s="298">
        <f t="shared" si="11"/>
        <v>299822863</v>
      </c>
      <c r="J223" s="297" t="s">
        <v>115</v>
      </c>
      <c r="K223" s="297"/>
    </row>
    <row r="224" spans="1:11" s="313" customFormat="1">
      <c r="A224" s="612">
        <v>44467</v>
      </c>
      <c r="B224" s="320"/>
      <c r="C224" s="297" t="s">
        <v>145</v>
      </c>
      <c r="D224" s="457" t="s">
        <v>2041</v>
      </c>
      <c r="E224" s="297" t="s">
        <v>97</v>
      </c>
      <c r="F224" s="301"/>
      <c r="G224" s="321"/>
      <c r="H224" s="321"/>
      <c r="I224" s="298">
        <v>8650000</v>
      </c>
      <c r="J224" s="297" t="s">
        <v>114</v>
      </c>
      <c r="K224" s="297"/>
    </row>
    <row r="225" spans="1:11" s="313" customFormat="1">
      <c r="A225" s="612">
        <v>44467</v>
      </c>
      <c r="B225" s="320"/>
      <c r="C225" s="297" t="s">
        <v>146</v>
      </c>
      <c r="D225" s="457" t="s">
        <v>2041</v>
      </c>
      <c r="E225" s="297" t="s">
        <v>97</v>
      </c>
      <c r="F225" s="301"/>
      <c r="G225" s="321"/>
      <c r="H225" s="321"/>
      <c r="I225" s="298">
        <v>119258000</v>
      </c>
      <c r="J225" s="297" t="s">
        <v>114</v>
      </c>
      <c r="K225" s="297"/>
    </row>
    <row r="226" spans="1:11" s="313" customFormat="1">
      <c r="A226" s="612">
        <v>44467</v>
      </c>
      <c r="B226" s="320"/>
      <c r="C226" s="297" t="s">
        <v>1715</v>
      </c>
      <c r="D226" s="457" t="s">
        <v>2041</v>
      </c>
      <c r="E226" s="297" t="s">
        <v>97</v>
      </c>
      <c r="F226" s="301"/>
      <c r="G226" s="321"/>
      <c r="H226" s="321"/>
      <c r="I226" s="298">
        <v>16930000</v>
      </c>
      <c r="J226" s="297" t="s">
        <v>114</v>
      </c>
      <c r="K226" s="297"/>
    </row>
    <row r="227" spans="1:11" s="313" customFormat="1">
      <c r="A227" s="612">
        <v>44467</v>
      </c>
      <c r="B227" s="320"/>
      <c r="C227" s="297" t="s">
        <v>275</v>
      </c>
      <c r="D227" s="457" t="s">
        <v>2041</v>
      </c>
      <c r="E227" s="297" t="s">
        <v>97</v>
      </c>
      <c r="F227" s="301"/>
      <c r="G227" s="321"/>
      <c r="H227" s="321"/>
      <c r="I227" s="298">
        <v>11400000</v>
      </c>
      <c r="J227" s="297" t="s">
        <v>114</v>
      </c>
      <c r="K227" s="297"/>
    </row>
    <row r="228" spans="1:11" s="313" customFormat="1">
      <c r="A228" s="612">
        <v>44467</v>
      </c>
      <c r="B228" s="320"/>
      <c r="C228" s="297" t="s">
        <v>147</v>
      </c>
      <c r="D228" s="457" t="s">
        <v>2041</v>
      </c>
      <c r="E228" s="297" t="s">
        <v>97</v>
      </c>
      <c r="F228" s="301"/>
      <c r="G228" s="321"/>
      <c r="H228" s="321"/>
      <c r="I228" s="298">
        <v>45562000</v>
      </c>
      <c r="J228" s="297" t="s">
        <v>114</v>
      </c>
      <c r="K228" s="297"/>
    </row>
    <row r="229" spans="1:11" s="313" customFormat="1">
      <c r="A229" s="612">
        <v>44467</v>
      </c>
      <c r="B229" s="320"/>
      <c r="C229" s="297" t="s">
        <v>148</v>
      </c>
      <c r="D229" s="457" t="s">
        <v>2041</v>
      </c>
      <c r="E229" s="297" t="s">
        <v>97</v>
      </c>
      <c r="F229" s="301"/>
      <c r="G229" s="321"/>
      <c r="H229" s="321"/>
      <c r="I229" s="298">
        <v>225715450</v>
      </c>
      <c r="J229" s="297" t="s">
        <v>114</v>
      </c>
      <c r="K229" s="297"/>
    </row>
    <row r="230" spans="1:11" s="313" customFormat="1">
      <c r="A230" s="612">
        <v>44467</v>
      </c>
      <c r="B230" s="320"/>
      <c r="C230" s="297" t="s">
        <v>214</v>
      </c>
      <c r="D230" s="457" t="s">
        <v>2041</v>
      </c>
      <c r="E230" s="297" t="s">
        <v>97</v>
      </c>
      <c r="F230" s="301"/>
      <c r="G230" s="321"/>
      <c r="H230" s="321"/>
      <c r="I230" s="298">
        <v>61800000</v>
      </c>
      <c r="J230" s="297" t="s">
        <v>114</v>
      </c>
      <c r="K230" s="297"/>
    </row>
    <row r="231" spans="1:11" s="313" customFormat="1">
      <c r="A231" s="612">
        <v>44467</v>
      </c>
      <c r="B231" s="320"/>
      <c r="C231" s="297" t="s">
        <v>319</v>
      </c>
      <c r="D231" s="457" t="s">
        <v>2041</v>
      </c>
      <c r="E231" s="297" t="s">
        <v>97</v>
      </c>
      <c r="F231" s="301"/>
      <c r="G231" s="321"/>
      <c r="H231" s="321"/>
      <c r="I231" s="298">
        <v>26245000</v>
      </c>
      <c r="J231" s="297" t="s">
        <v>114</v>
      </c>
      <c r="K231" s="297"/>
    </row>
    <row r="232" spans="1:11" s="313" customFormat="1">
      <c r="A232" s="612">
        <v>44467</v>
      </c>
      <c r="B232" s="320"/>
      <c r="C232" s="297" t="s">
        <v>1716</v>
      </c>
      <c r="D232" s="457" t="s">
        <v>2041</v>
      </c>
      <c r="E232" s="297" t="s">
        <v>97</v>
      </c>
      <c r="F232" s="301"/>
      <c r="G232" s="321"/>
      <c r="H232" s="321"/>
      <c r="I232" s="298">
        <v>40810000</v>
      </c>
      <c r="J232" s="297" t="s">
        <v>114</v>
      </c>
      <c r="K232" s="297"/>
    </row>
    <row r="233" spans="1:11" s="313" customFormat="1">
      <c r="A233" s="612">
        <v>44467</v>
      </c>
      <c r="B233" s="320"/>
      <c r="C233" s="297" t="s">
        <v>278</v>
      </c>
      <c r="D233" s="457" t="s">
        <v>2041</v>
      </c>
      <c r="E233" s="297" t="s">
        <v>97</v>
      </c>
      <c r="F233" s="301"/>
      <c r="G233" s="321"/>
      <c r="H233" s="321"/>
      <c r="I233" s="298">
        <v>288990000</v>
      </c>
      <c r="J233" s="297" t="s">
        <v>114</v>
      </c>
      <c r="K233" s="297"/>
    </row>
    <row r="234" spans="1:11" s="313" customFormat="1">
      <c r="A234" s="612">
        <v>44467</v>
      </c>
      <c r="B234" s="320"/>
      <c r="C234" s="297" t="s">
        <v>2150</v>
      </c>
      <c r="D234" s="457" t="s">
        <v>2041</v>
      </c>
      <c r="E234" s="297" t="s">
        <v>97</v>
      </c>
      <c r="F234" s="301"/>
      <c r="G234" s="321"/>
      <c r="H234" s="321"/>
      <c r="I234" s="298">
        <v>4300000</v>
      </c>
      <c r="J234" s="297" t="s">
        <v>114</v>
      </c>
      <c r="K234" s="297"/>
    </row>
    <row r="235" spans="1:11" s="313" customFormat="1">
      <c r="A235" s="612">
        <v>44467</v>
      </c>
      <c r="B235" s="320"/>
      <c r="C235" s="297" t="s">
        <v>610</v>
      </c>
      <c r="D235" s="457" t="s">
        <v>2041</v>
      </c>
      <c r="E235" s="297" t="s">
        <v>97</v>
      </c>
      <c r="F235" s="301"/>
      <c r="G235" s="321"/>
      <c r="H235" s="321"/>
      <c r="I235" s="298">
        <v>6650000</v>
      </c>
      <c r="J235" s="297" t="s">
        <v>114</v>
      </c>
      <c r="K235" s="297"/>
    </row>
    <row r="236" spans="1:11" s="313" customFormat="1">
      <c r="A236" s="612">
        <v>44467</v>
      </c>
      <c r="B236" s="320"/>
      <c r="C236" s="297" t="s">
        <v>676</v>
      </c>
      <c r="D236" s="457" t="s">
        <v>2041</v>
      </c>
      <c r="E236" s="297" t="s">
        <v>97</v>
      </c>
      <c r="F236" s="301"/>
      <c r="G236" s="321"/>
      <c r="H236" s="321"/>
      <c r="I236" s="298">
        <v>22989200</v>
      </c>
      <c r="J236" s="297" t="s">
        <v>114</v>
      </c>
      <c r="K236" s="297"/>
    </row>
    <row r="237" spans="1:11" s="313" customFormat="1">
      <c r="A237" s="612">
        <v>44467</v>
      </c>
      <c r="B237" s="320"/>
      <c r="C237" s="297" t="s">
        <v>700</v>
      </c>
      <c r="D237" s="457" t="s">
        <v>2041</v>
      </c>
      <c r="E237" s="297" t="s">
        <v>97</v>
      </c>
      <c r="F237" s="301"/>
      <c r="G237" s="321"/>
      <c r="H237" s="321"/>
      <c r="I237" s="298">
        <v>179385000</v>
      </c>
      <c r="J237" s="297" t="s">
        <v>114</v>
      </c>
      <c r="K237" s="297"/>
    </row>
    <row r="238" spans="1:11" s="313" customFormat="1">
      <c r="A238" s="612">
        <v>44467</v>
      </c>
      <c r="B238" s="320"/>
      <c r="C238" s="297" t="s">
        <v>1563</v>
      </c>
      <c r="D238" s="457" t="s">
        <v>2041</v>
      </c>
      <c r="E238" s="297" t="s">
        <v>97</v>
      </c>
      <c r="F238" s="301"/>
      <c r="G238" s="321"/>
      <c r="H238" s="321"/>
      <c r="I238" s="298">
        <v>6200000</v>
      </c>
      <c r="J238" s="297" t="s">
        <v>114</v>
      </c>
      <c r="K238" s="297"/>
    </row>
    <row r="239" spans="1:11" s="313" customFormat="1">
      <c r="A239" s="612">
        <v>44467</v>
      </c>
      <c r="B239" s="320"/>
      <c r="C239" s="297" t="s">
        <v>149</v>
      </c>
      <c r="D239" s="457" t="s">
        <v>2050</v>
      </c>
      <c r="E239" s="297" t="s">
        <v>97</v>
      </c>
      <c r="F239" s="301"/>
      <c r="G239" s="321"/>
      <c r="H239" s="321"/>
      <c r="I239" s="298">
        <v>45032000</v>
      </c>
      <c r="J239" s="297" t="s">
        <v>114</v>
      </c>
      <c r="K239" s="297"/>
    </row>
    <row r="240" spans="1:11" s="313" customFormat="1">
      <c r="A240" s="612">
        <v>44467</v>
      </c>
      <c r="B240" s="320"/>
      <c r="C240" s="297" t="s">
        <v>197</v>
      </c>
      <c r="D240" s="457" t="s">
        <v>2050</v>
      </c>
      <c r="E240" s="297" t="s">
        <v>97</v>
      </c>
      <c r="F240" s="301"/>
      <c r="G240" s="321"/>
      <c r="H240" s="321"/>
      <c r="I240" s="298">
        <v>15753000</v>
      </c>
      <c r="J240" s="297" t="s">
        <v>114</v>
      </c>
      <c r="K240" s="297"/>
    </row>
    <row r="241" spans="1:11" s="313" customFormat="1">
      <c r="A241" s="612">
        <v>44467</v>
      </c>
      <c r="B241" s="320"/>
      <c r="C241" s="297" t="s">
        <v>150</v>
      </c>
      <c r="D241" s="457" t="s">
        <v>2050</v>
      </c>
      <c r="E241" s="297" t="s">
        <v>97</v>
      </c>
      <c r="F241" s="301"/>
      <c r="G241" s="321"/>
      <c r="H241" s="321"/>
      <c r="I241" s="298">
        <v>201934808</v>
      </c>
      <c r="J241" s="297" t="s">
        <v>114</v>
      </c>
      <c r="K241" s="297"/>
    </row>
    <row r="242" spans="1:11" s="313" customFormat="1">
      <c r="A242" s="612">
        <v>44467</v>
      </c>
      <c r="B242" s="320"/>
      <c r="C242" s="297" t="s">
        <v>545</v>
      </c>
      <c r="D242" s="457" t="s">
        <v>2050</v>
      </c>
      <c r="E242" s="297" t="s">
        <v>162</v>
      </c>
      <c r="F242" s="301"/>
      <c r="G242" s="321"/>
      <c r="H242" s="321"/>
      <c r="I242" s="298">
        <v>212000000</v>
      </c>
      <c r="J242" s="297" t="s">
        <v>114</v>
      </c>
      <c r="K242" s="297"/>
    </row>
    <row r="243" spans="1:11" s="313" customFormat="1">
      <c r="A243" s="612">
        <v>44467</v>
      </c>
      <c r="B243" s="320"/>
      <c r="C243" s="297" t="s">
        <v>455</v>
      </c>
      <c r="D243" s="457" t="s">
        <v>2050</v>
      </c>
      <c r="E243" s="297" t="s">
        <v>97</v>
      </c>
      <c r="F243" s="301"/>
      <c r="G243" s="321"/>
      <c r="H243" s="321"/>
      <c r="I243" s="298">
        <v>362176280</v>
      </c>
      <c r="J243" s="297" t="s">
        <v>114</v>
      </c>
      <c r="K243" s="297"/>
    </row>
    <row r="244" spans="1:11" s="313" customFormat="1">
      <c r="A244" s="612">
        <v>44467</v>
      </c>
      <c r="B244" s="320"/>
      <c r="C244" s="297" t="s">
        <v>456</v>
      </c>
      <c r="D244" s="457" t="s">
        <v>2050</v>
      </c>
      <c r="E244" s="297" t="s">
        <v>97</v>
      </c>
      <c r="F244" s="301"/>
      <c r="G244" s="321"/>
      <c r="H244" s="321"/>
      <c r="I244" s="298">
        <v>10953000</v>
      </c>
      <c r="J244" s="297" t="s">
        <v>114</v>
      </c>
      <c r="K244" s="297"/>
    </row>
    <row r="245" spans="1:11" s="313" customFormat="1">
      <c r="A245" s="612">
        <v>44467</v>
      </c>
      <c r="B245" s="320"/>
      <c r="C245" s="297" t="s">
        <v>1944</v>
      </c>
      <c r="D245" s="457" t="s">
        <v>2050</v>
      </c>
      <c r="E245" s="297" t="s">
        <v>97</v>
      </c>
      <c r="F245" s="301"/>
      <c r="G245" s="321"/>
      <c r="H245" s="321"/>
      <c r="I245" s="298">
        <v>35234000</v>
      </c>
      <c r="J245" s="297" t="s">
        <v>114</v>
      </c>
      <c r="K245" s="297"/>
    </row>
    <row r="246" spans="1:11" s="313" customFormat="1">
      <c r="A246" s="612">
        <v>44467</v>
      </c>
      <c r="B246" s="320"/>
      <c r="C246" s="297" t="s">
        <v>638</v>
      </c>
      <c r="D246" s="457" t="s">
        <v>2050</v>
      </c>
      <c r="E246" s="297" t="s">
        <v>97</v>
      </c>
      <c r="F246" s="301"/>
      <c r="G246" s="321"/>
      <c r="H246" s="321"/>
      <c r="I246" s="298">
        <v>252374000</v>
      </c>
      <c r="J246" s="297" t="s">
        <v>114</v>
      </c>
      <c r="K246" s="297"/>
    </row>
    <row r="247" spans="1:11" s="313" customFormat="1">
      <c r="A247" s="612">
        <v>44467</v>
      </c>
      <c r="B247" s="320"/>
      <c r="C247" s="297" t="s">
        <v>445</v>
      </c>
      <c r="D247" s="457" t="s">
        <v>2050</v>
      </c>
      <c r="E247" s="297" t="s">
        <v>97</v>
      </c>
      <c r="F247" s="301"/>
      <c r="G247" s="321"/>
      <c r="H247" s="321"/>
      <c r="I247" s="298">
        <v>54562500</v>
      </c>
      <c r="J247" s="297" t="s">
        <v>114</v>
      </c>
      <c r="K247" s="297"/>
    </row>
    <row r="248" spans="1:11" s="313" customFormat="1">
      <c r="A248" s="612">
        <v>44467</v>
      </c>
      <c r="B248" s="320"/>
      <c r="C248" s="297" t="s">
        <v>557</v>
      </c>
      <c r="D248" s="457" t="s">
        <v>2050</v>
      </c>
      <c r="E248" s="297" t="s">
        <v>97</v>
      </c>
      <c r="F248" s="301"/>
      <c r="G248" s="321"/>
      <c r="H248" s="321"/>
      <c r="I248" s="298">
        <v>113670250</v>
      </c>
      <c r="J248" s="297" t="s">
        <v>114</v>
      </c>
      <c r="K248" s="297"/>
    </row>
    <row r="249" spans="1:11" s="313" customFormat="1">
      <c r="A249" s="612">
        <v>44467</v>
      </c>
      <c r="B249" s="320"/>
      <c r="C249" s="297" t="s">
        <v>600</v>
      </c>
      <c r="D249" s="457" t="s">
        <v>2050</v>
      </c>
      <c r="E249" s="297" t="s">
        <v>97</v>
      </c>
      <c r="F249" s="301"/>
      <c r="G249" s="321"/>
      <c r="H249" s="321"/>
      <c r="I249" s="298">
        <v>90025000</v>
      </c>
      <c r="J249" s="297" t="s">
        <v>114</v>
      </c>
      <c r="K249" s="297"/>
    </row>
    <row r="250" spans="1:11" s="313" customFormat="1">
      <c r="A250" s="612">
        <v>44467</v>
      </c>
      <c r="B250" s="320"/>
      <c r="C250" s="297" t="s">
        <v>602</v>
      </c>
      <c r="D250" s="457" t="s">
        <v>2050</v>
      </c>
      <c r="E250" s="297" t="s">
        <v>97</v>
      </c>
      <c r="F250" s="301"/>
      <c r="G250" s="321"/>
      <c r="H250" s="321"/>
      <c r="I250" s="298">
        <v>95740210</v>
      </c>
      <c r="J250" s="297" t="s">
        <v>114</v>
      </c>
      <c r="K250" s="297"/>
    </row>
    <row r="251" spans="1:11" s="313" customFormat="1">
      <c r="A251" s="612">
        <v>44467</v>
      </c>
      <c r="B251" s="320"/>
      <c r="C251" s="297" t="s">
        <v>1223</v>
      </c>
      <c r="D251" s="457" t="s">
        <v>2050</v>
      </c>
      <c r="E251" s="297" t="s">
        <v>97</v>
      </c>
      <c r="F251" s="301"/>
      <c r="G251" s="321"/>
      <c r="H251" s="321"/>
      <c r="I251" s="298">
        <v>104530000</v>
      </c>
      <c r="J251" s="297" t="s">
        <v>114</v>
      </c>
      <c r="K251" s="297"/>
    </row>
    <row r="252" spans="1:11" s="313" customFormat="1">
      <c r="A252" s="612">
        <v>44467</v>
      </c>
      <c r="B252" s="320"/>
      <c r="C252" s="297" t="s">
        <v>1718</v>
      </c>
      <c r="D252" s="457" t="s">
        <v>2050</v>
      </c>
      <c r="E252" s="297" t="s">
        <v>97</v>
      </c>
      <c r="F252" s="301"/>
      <c r="G252" s="321"/>
      <c r="H252" s="321"/>
      <c r="I252" s="298">
        <v>220185000</v>
      </c>
      <c r="J252" s="297" t="s">
        <v>114</v>
      </c>
      <c r="K252" s="297"/>
    </row>
    <row r="253" spans="1:11" s="313" customFormat="1">
      <c r="A253" s="612">
        <v>44467</v>
      </c>
      <c r="B253" s="320"/>
      <c r="C253" s="297" t="s">
        <v>2151</v>
      </c>
      <c r="D253" s="457" t="s">
        <v>2050</v>
      </c>
      <c r="E253" s="297" t="s">
        <v>97</v>
      </c>
      <c r="F253" s="301"/>
      <c r="G253" s="321"/>
      <c r="H253" s="321"/>
      <c r="I253" s="298">
        <v>207200000</v>
      </c>
      <c r="J253" s="297" t="s">
        <v>114</v>
      </c>
      <c r="K253" s="297"/>
    </row>
    <row r="254" spans="1:11" s="313" customFormat="1">
      <c r="A254" s="612">
        <v>44449</v>
      </c>
      <c r="B254" s="320"/>
      <c r="C254" s="297" t="s">
        <v>270</v>
      </c>
      <c r="D254" s="457" t="s">
        <v>2079</v>
      </c>
      <c r="E254" s="297" t="s">
        <v>97</v>
      </c>
      <c r="F254" s="301"/>
      <c r="G254" s="321"/>
      <c r="H254" s="321"/>
      <c r="I254" s="298">
        <v>69000000</v>
      </c>
      <c r="J254" s="297" t="s">
        <v>114</v>
      </c>
      <c r="K254" s="297"/>
    </row>
    <row r="255" spans="1:11" s="313" customFormat="1">
      <c r="A255" s="612">
        <v>44449</v>
      </c>
      <c r="B255" s="320"/>
      <c r="C255" s="297" t="s">
        <v>2006</v>
      </c>
      <c r="D255" s="457" t="s">
        <v>2081</v>
      </c>
      <c r="E255" s="297" t="s">
        <v>97</v>
      </c>
      <c r="F255" s="301"/>
      <c r="G255" s="321"/>
      <c r="H255" s="321"/>
      <c r="I255" s="298">
        <v>60275600</v>
      </c>
      <c r="J255" s="297" t="s">
        <v>114</v>
      </c>
      <c r="K255" s="297"/>
    </row>
    <row r="256" spans="1:11" s="313" customFormat="1">
      <c r="A256" s="612">
        <v>44449</v>
      </c>
      <c r="B256" s="320"/>
      <c r="C256" s="297" t="s">
        <v>452</v>
      </c>
      <c r="D256" s="297" t="s">
        <v>2155</v>
      </c>
      <c r="E256" s="297" t="s">
        <v>97</v>
      </c>
      <c r="F256" s="301"/>
      <c r="G256" s="321"/>
      <c r="H256" s="303"/>
      <c r="I256" s="303">
        <v>23000000</v>
      </c>
      <c r="J256" s="297" t="s">
        <v>114</v>
      </c>
      <c r="K256" s="297"/>
    </row>
    <row r="257" spans="1:11" s="313" customFormat="1">
      <c r="A257" s="612">
        <v>44449</v>
      </c>
      <c r="B257" s="320"/>
      <c r="C257" s="297" t="s">
        <v>2152</v>
      </c>
      <c r="D257" s="457" t="s">
        <v>2156</v>
      </c>
      <c r="E257" s="297" t="s">
        <v>97</v>
      </c>
      <c r="F257" s="301"/>
      <c r="G257" s="321"/>
      <c r="H257" s="321"/>
      <c r="I257" s="298">
        <v>96450000</v>
      </c>
      <c r="J257" s="297" t="s">
        <v>114</v>
      </c>
      <c r="K257" s="297"/>
    </row>
    <row r="258" spans="1:11" s="313" customFormat="1">
      <c r="A258" s="612">
        <v>44449</v>
      </c>
      <c r="B258" s="320"/>
      <c r="C258" s="297" t="s">
        <v>2153</v>
      </c>
      <c r="D258" s="457" t="s">
        <v>2157</v>
      </c>
      <c r="E258" s="297" t="s">
        <v>162</v>
      </c>
      <c r="F258" s="301"/>
      <c r="G258" s="321"/>
      <c r="H258" s="321"/>
      <c r="I258" s="298">
        <v>1095000000</v>
      </c>
      <c r="J258" s="297" t="s">
        <v>114</v>
      </c>
      <c r="K258" s="297"/>
    </row>
    <row r="259" spans="1:11" s="313" customFormat="1">
      <c r="A259" s="612">
        <v>44449</v>
      </c>
      <c r="B259" s="320"/>
      <c r="C259" s="297" t="s">
        <v>2154</v>
      </c>
      <c r="D259" s="457" t="s">
        <v>2158</v>
      </c>
      <c r="E259" s="297" t="s">
        <v>97</v>
      </c>
      <c r="F259" s="301"/>
      <c r="G259" s="321"/>
      <c r="H259" s="321"/>
      <c r="I259" s="298">
        <v>77000000</v>
      </c>
      <c r="J259" s="297" t="s">
        <v>114</v>
      </c>
      <c r="K259" s="297"/>
    </row>
    <row r="260" spans="1:11" s="313" customFormat="1">
      <c r="A260" s="612">
        <v>44456</v>
      </c>
      <c r="B260" s="320"/>
      <c r="C260" s="297" t="s">
        <v>700</v>
      </c>
      <c r="D260" s="457" t="s">
        <v>2159</v>
      </c>
      <c r="E260" s="297" t="s">
        <v>162</v>
      </c>
      <c r="F260" s="301"/>
      <c r="G260" s="321"/>
      <c r="H260" s="298">
        <v>16500</v>
      </c>
      <c r="I260" s="298">
        <f t="shared" ref="I260" si="13">+ROUND(H260*$K$2,0)</f>
        <v>374212724</v>
      </c>
      <c r="J260" s="297" t="s">
        <v>115</v>
      </c>
      <c r="K260" s="297"/>
    </row>
    <row r="261" spans="1:11" s="313" customFormat="1">
      <c r="A261" s="612">
        <v>44459</v>
      </c>
      <c r="B261" s="320"/>
      <c r="C261" s="297" t="s">
        <v>270</v>
      </c>
      <c r="D261" s="457" t="s">
        <v>1903</v>
      </c>
      <c r="E261" s="297" t="s">
        <v>162</v>
      </c>
      <c r="F261" s="301"/>
      <c r="G261" s="321"/>
      <c r="H261" s="321"/>
      <c r="I261" s="298">
        <v>72000000</v>
      </c>
      <c r="J261" s="297" t="s">
        <v>114</v>
      </c>
      <c r="K261" s="297"/>
    </row>
    <row r="262" spans="1:11" s="313" customFormat="1">
      <c r="A262" s="612">
        <v>44459</v>
      </c>
      <c r="B262" s="320"/>
      <c r="C262" s="297" t="s">
        <v>270</v>
      </c>
      <c r="D262" s="457" t="s">
        <v>2160</v>
      </c>
      <c r="E262" s="297" t="s">
        <v>162</v>
      </c>
      <c r="F262" s="301"/>
      <c r="G262" s="321"/>
      <c r="H262" s="321"/>
      <c r="I262" s="298">
        <v>405600000</v>
      </c>
      <c r="J262" s="297" t="s">
        <v>114</v>
      </c>
      <c r="K262" s="297"/>
    </row>
    <row r="263" spans="1:11" s="313" customFormat="1">
      <c r="A263" s="612">
        <v>44459</v>
      </c>
      <c r="B263" s="320"/>
      <c r="C263" s="297" t="s">
        <v>2151</v>
      </c>
      <c r="D263" s="457" t="s">
        <v>2161</v>
      </c>
      <c r="E263" s="297" t="s">
        <v>162</v>
      </c>
      <c r="F263" s="301"/>
      <c r="G263" s="321"/>
      <c r="H263" s="321"/>
      <c r="I263" s="298">
        <v>290000000</v>
      </c>
      <c r="J263" s="297" t="s">
        <v>114</v>
      </c>
      <c r="K263" s="297"/>
    </row>
    <row r="264" spans="1:11" s="313" customFormat="1">
      <c r="A264" s="612">
        <v>44467</v>
      </c>
      <c r="B264" s="320"/>
      <c r="C264" s="297" t="s">
        <v>270</v>
      </c>
      <c r="D264" s="457" t="s">
        <v>2162</v>
      </c>
      <c r="E264" s="297" t="s">
        <v>97</v>
      </c>
      <c r="F264" s="301"/>
      <c r="G264" s="321"/>
      <c r="H264" s="321"/>
      <c r="I264" s="298">
        <v>102000000</v>
      </c>
      <c r="J264" s="297" t="s">
        <v>114</v>
      </c>
      <c r="K264" s="297"/>
    </row>
    <row r="265" spans="1:11" s="313" customFormat="1">
      <c r="A265" s="612">
        <v>44467</v>
      </c>
      <c r="B265" s="320"/>
      <c r="C265" s="297" t="s">
        <v>315</v>
      </c>
      <c r="D265" s="457" t="s">
        <v>2163</v>
      </c>
      <c r="E265" s="297" t="s">
        <v>162</v>
      </c>
      <c r="F265" s="301"/>
      <c r="G265" s="321"/>
      <c r="H265" s="321"/>
      <c r="I265" s="298">
        <v>135000000</v>
      </c>
      <c r="J265" s="297" t="s">
        <v>114</v>
      </c>
      <c r="K265" s="297"/>
    </row>
  </sheetData>
  <autoFilter ref="A4:K265"/>
  <dataValidations count="1">
    <dataValidation type="list" allowBlank="1" showInputMessage="1" showErrorMessage="1" sqref="J34:J39">
      <formula1>"KRW, USD, CNY, VND, JPY"</formula1>
    </dataValidation>
  </dataValidations>
  <pageMargins left="0.7" right="0.7" top="0.75" bottom="0.75" header="0.3" footer="0.3"/>
  <pageSetup orientation="portrait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1"/>
  <sheetViews>
    <sheetView topLeftCell="A128" zoomScale="80" zoomScaleNormal="80" workbookViewId="0">
      <selection activeCell="D133" sqref="D133"/>
    </sheetView>
  </sheetViews>
  <sheetFormatPr defaultColWidth="9.140625" defaultRowHeight="15"/>
  <cols>
    <col min="1" max="1" width="11.42578125" style="313" bestFit="1" customWidth="1"/>
    <col min="2" max="2" width="5.42578125" style="299" bestFit="1" customWidth="1"/>
    <col min="3" max="3" width="75.85546875" style="299" bestFit="1" customWidth="1"/>
    <col min="4" max="4" width="76" style="299" bestFit="1" customWidth="1"/>
    <col min="5" max="5" width="33.28515625" style="299" customWidth="1"/>
    <col min="6" max="6" width="28.7109375" style="299" customWidth="1"/>
    <col min="7" max="7" width="34.42578125" style="299" customWidth="1"/>
    <col min="8" max="8" width="22.5703125" style="299" customWidth="1"/>
    <col min="9" max="9" width="28.7109375" style="299" customWidth="1"/>
    <col min="10" max="10" width="14.140625" style="299" customWidth="1"/>
    <col min="11" max="11" width="12.5703125" style="299" customWidth="1"/>
    <col min="12" max="12" width="16.42578125" style="299" bestFit="1" customWidth="1"/>
    <col min="13" max="16384" width="9.140625" style="299"/>
  </cols>
  <sheetData>
    <row r="2" spans="1:11">
      <c r="A2" s="299"/>
      <c r="I2" s="299">
        <v>22639.559499754298</v>
      </c>
      <c r="K2" s="299">
        <v>22650.931134277518</v>
      </c>
    </row>
    <row r="3" spans="1:11" ht="38.25">
      <c r="A3" s="669" t="s">
        <v>198</v>
      </c>
      <c r="B3" s="669" t="s">
        <v>427</v>
      </c>
      <c r="C3" s="670" t="s">
        <v>129</v>
      </c>
      <c r="D3" s="670" t="s">
        <v>109</v>
      </c>
      <c r="E3" s="670" t="s">
        <v>126</v>
      </c>
      <c r="F3" s="671" t="s">
        <v>110</v>
      </c>
      <c r="G3" s="671" t="s">
        <v>111</v>
      </c>
      <c r="H3" s="670" t="s">
        <v>112</v>
      </c>
      <c r="I3" s="672" t="s">
        <v>113</v>
      </c>
      <c r="J3" s="671" t="s">
        <v>429</v>
      </c>
      <c r="K3" s="671" t="s">
        <v>428</v>
      </c>
    </row>
    <row r="4" spans="1:11" s="687" customFormat="1">
      <c r="A4" s="682"/>
      <c r="B4" s="682"/>
      <c r="C4" s="683"/>
      <c r="D4" s="683"/>
      <c r="E4" s="683"/>
      <c r="F4" s="684">
        <f>+SUBTOTAL(9,F5:F59752)</f>
        <v>16841373.580000002</v>
      </c>
      <c r="G4" s="685">
        <f>+SUBTOTAL(9,G188:G59752)</f>
        <v>0</v>
      </c>
      <c r="H4" s="685">
        <f>+SUBTOTAL(9,H188:H59752)</f>
        <v>13344092.260000002</v>
      </c>
      <c r="I4" s="686">
        <f>+SUBTOTAL(9,I188:I59752)</f>
        <v>308734062433</v>
      </c>
      <c r="J4" s="686"/>
      <c r="K4" s="686"/>
    </row>
    <row r="5" spans="1:11" s="313" customFormat="1">
      <c r="A5" s="612">
        <v>44481</v>
      </c>
      <c r="B5" s="320"/>
      <c r="C5" s="297" t="s">
        <v>1588</v>
      </c>
      <c r="D5" s="297" t="s">
        <v>2046</v>
      </c>
      <c r="E5" s="463" t="s">
        <v>81</v>
      </c>
      <c r="F5" s="301">
        <v>1701562.46</v>
      </c>
      <c r="G5" s="321">
        <f t="shared" ref="G5:G16" si="0">+ROUND(F5*$I$2,0)</f>
        <v>38522624556</v>
      </c>
      <c r="H5" s="303"/>
      <c r="I5" s="303"/>
      <c r="J5" s="297" t="s">
        <v>115</v>
      </c>
      <c r="K5" s="297"/>
    </row>
    <row r="6" spans="1:11" s="313" customFormat="1">
      <c r="A6" s="612">
        <v>44488</v>
      </c>
      <c r="B6" s="320"/>
      <c r="C6" s="297" t="s">
        <v>1383</v>
      </c>
      <c r="D6" s="297" t="s">
        <v>2166</v>
      </c>
      <c r="E6" s="463" t="s">
        <v>117</v>
      </c>
      <c r="F6" s="301">
        <v>110889.33</v>
      </c>
      <c r="G6" s="321">
        <f t="shared" si="0"/>
        <v>2510485584</v>
      </c>
      <c r="H6" s="303"/>
      <c r="I6" s="303"/>
      <c r="J6" s="297" t="s">
        <v>115</v>
      </c>
      <c r="K6" s="297"/>
    </row>
    <row r="7" spans="1:11" s="313" customFormat="1">
      <c r="A7" s="612">
        <v>44474</v>
      </c>
      <c r="B7" s="320"/>
      <c r="C7" s="297" t="s">
        <v>128</v>
      </c>
      <c r="D7" s="297" t="s">
        <v>2166</v>
      </c>
      <c r="E7" s="463" t="s">
        <v>117</v>
      </c>
      <c r="F7" s="301">
        <v>1465448</v>
      </c>
      <c r="G7" s="321">
        <f t="shared" si="0"/>
        <v>33177097190</v>
      </c>
      <c r="H7" s="303"/>
      <c r="I7" s="303"/>
      <c r="J7" s="297" t="s">
        <v>115</v>
      </c>
      <c r="K7" s="297"/>
    </row>
    <row r="8" spans="1:11" s="313" customFormat="1">
      <c r="A8" s="612">
        <v>44474</v>
      </c>
      <c r="B8" s="320"/>
      <c r="C8" s="297" t="s">
        <v>127</v>
      </c>
      <c r="D8" s="297" t="s">
        <v>2166</v>
      </c>
      <c r="E8" s="463" t="s">
        <v>117</v>
      </c>
      <c r="F8" s="301">
        <v>3337556.2399999998</v>
      </c>
      <c r="G8" s="321">
        <f>+ROUND(F8*$I$2,0)</f>
        <v>75560803079</v>
      </c>
      <c r="H8" s="303"/>
      <c r="I8" s="303"/>
      <c r="J8" s="297" t="s">
        <v>115</v>
      </c>
      <c r="K8" s="297"/>
    </row>
    <row r="9" spans="1:11" s="313" customFormat="1">
      <c r="A9" s="612">
        <v>44489</v>
      </c>
      <c r="B9" s="320"/>
      <c r="C9" s="297" t="s">
        <v>128</v>
      </c>
      <c r="D9" s="297" t="s">
        <v>2166</v>
      </c>
      <c r="E9" s="463" t="s">
        <v>117</v>
      </c>
      <c r="F9" s="301">
        <v>1704029.4000000001</v>
      </c>
      <c r="G9" s="321">
        <f>+ROUND(F9*$I$2,0)</f>
        <v>38578474991</v>
      </c>
      <c r="H9" s="303"/>
      <c r="I9" s="303"/>
      <c r="J9" s="297" t="s">
        <v>115</v>
      </c>
      <c r="K9" s="297"/>
    </row>
    <row r="10" spans="1:11" s="313" customFormat="1">
      <c r="A10" s="612">
        <v>44489</v>
      </c>
      <c r="B10" s="320"/>
      <c r="C10" s="297" t="s">
        <v>127</v>
      </c>
      <c r="D10" s="297" t="s">
        <v>2166</v>
      </c>
      <c r="E10" s="463" t="s">
        <v>117</v>
      </c>
      <c r="F10" s="301">
        <v>4356894.8</v>
      </c>
      <c r="G10" s="321">
        <f>+ROUND(F10*$I$2,0)</f>
        <v>98638179059</v>
      </c>
      <c r="H10" s="303"/>
      <c r="I10" s="303"/>
      <c r="J10" s="297" t="s">
        <v>115</v>
      </c>
      <c r="K10" s="297"/>
    </row>
    <row r="11" spans="1:11" s="313" customFormat="1">
      <c r="A11" s="612">
        <v>44490</v>
      </c>
      <c r="B11" s="320"/>
      <c r="C11" s="297" t="s">
        <v>667</v>
      </c>
      <c r="D11" s="297" t="s">
        <v>2166</v>
      </c>
      <c r="E11" s="463" t="s">
        <v>117</v>
      </c>
      <c r="F11" s="301">
        <v>555837.73</v>
      </c>
      <c r="G11" s="321">
        <f t="shared" si="0"/>
        <v>12583921361</v>
      </c>
      <c r="H11" s="303"/>
      <c r="I11" s="303"/>
      <c r="J11" s="297" t="s">
        <v>115</v>
      </c>
      <c r="K11" s="297"/>
    </row>
    <row r="12" spans="1:11" s="313" customFormat="1">
      <c r="A12" s="612">
        <v>44490</v>
      </c>
      <c r="B12" s="320"/>
      <c r="C12" s="297" t="s">
        <v>639</v>
      </c>
      <c r="D12" s="297" t="s">
        <v>2166</v>
      </c>
      <c r="E12" s="463" t="s">
        <v>117</v>
      </c>
      <c r="F12" s="301">
        <v>324397.73</v>
      </c>
      <c r="G12" s="321">
        <f t="shared" si="0"/>
        <v>7344221710</v>
      </c>
      <c r="H12" s="303"/>
      <c r="I12" s="303"/>
      <c r="J12" s="297" t="s">
        <v>115</v>
      </c>
      <c r="K12" s="297"/>
    </row>
    <row r="13" spans="1:11" s="313" customFormat="1">
      <c r="A13" s="612">
        <v>44489</v>
      </c>
      <c r="B13" s="320"/>
      <c r="C13" s="297" t="s">
        <v>933</v>
      </c>
      <c r="D13" s="297" t="s">
        <v>2166</v>
      </c>
      <c r="E13" s="463" t="s">
        <v>117</v>
      </c>
      <c r="F13" s="301">
        <v>65855.73</v>
      </c>
      <c r="G13" s="321">
        <f t="shared" si="0"/>
        <v>1490944718</v>
      </c>
      <c r="H13" s="303"/>
      <c r="I13" s="303"/>
      <c r="J13" s="297" t="s">
        <v>115</v>
      </c>
      <c r="K13" s="297"/>
    </row>
    <row r="14" spans="1:11" s="313" customFormat="1">
      <c r="A14" s="612">
        <v>44489</v>
      </c>
      <c r="B14" s="320"/>
      <c r="C14" s="297" t="s">
        <v>703</v>
      </c>
      <c r="D14" s="297" t="s">
        <v>2166</v>
      </c>
      <c r="E14" s="463" t="s">
        <v>117</v>
      </c>
      <c r="F14" s="301">
        <v>42432.73</v>
      </c>
      <c r="G14" s="321">
        <f t="shared" si="0"/>
        <v>960658316</v>
      </c>
      <c r="H14" s="303"/>
      <c r="I14" s="303"/>
      <c r="J14" s="297" t="s">
        <v>115</v>
      </c>
      <c r="K14" s="297"/>
    </row>
    <row r="15" spans="1:11" s="313" customFormat="1">
      <c r="A15" s="612">
        <v>44489</v>
      </c>
      <c r="B15" s="320"/>
      <c r="C15" s="297" t="s">
        <v>2167</v>
      </c>
      <c r="D15" s="297" t="s">
        <v>2166</v>
      </c>
      <c r="E15" s="463" t="s">
        <v>117</v>
      </c>
      <c r="F15" s="301">
        <v>2398.4499999999998</v>
      </c>
      <c r="G15" s="321">
        <f t="shared" si="0"/>
        <v>54299851</v>
      </c>
      <c r="H15" s="303"/>
      <c r="I15" s="303"/>
      <c r="J15" s="297" t="s">
        <v>115</v>
      </c>
      <c r="K15" s="297"/>
    </row>
    <row r="16" spans="1:11" s="313" customFormat="1">
      <c r="A16" s="612">
        <v>44470</v>
      </c>
      <c r="B16" s="320"/>
      <c r="C16" s="297" t="s">
        <v>1790</v>
      </c>
      <c r="D16" s="297" t="s">
        <v>2166</v>
      </c>
      <c r="E16" s="463" t="s">
        <v>117</v>
      </c>
      <c r="F16" s="301">
        <v>2075998.93</v>
      </c>
      <c r="G16" s="321">
        <f t="shared" si="0"/>
        <v>46999701297</v>
      </c>
      <c r="H16" s="303"/>
      <c r="I16" s="303"/>
      <c r="J16" s="297" t="s">
        <v>115</v>
      </c>
      <c r="K16" s="297"/>
    </row>
    <row r="17" spans="1:12" s="313" customFormat="1">
      <c r="A17" s="612">
        <v>44470</v>
      </c>
      <c r="B17" s="320"/>
      <c r="C17" s="297" t="s">
        <v>432</v>
      </c>
      <c r="D17" s="297" t="s">
        <v>2047</v>
      </c>
      <c r="E17" s="463" t="s">
        <v>17</v>
      </c>
      <c r="F17" s="301"/>
      <c r="G17" s="321">
        <v>13200</v>
      </c>
      <c r="H17" s="303"/>
      <c r="I17" s="303"/>
      <c r="J17" s="297" t="s">
        <v>114</v>
      </c>
      <c r="K17" s="297"/>
    </row>
    <row r="18" spans="1:12" s="313" customFormat="1">
      <c r="A18" s="612">
        <v>44485</v>
      </c>
      <c r="B18" s="320"/>
      <c r="C18" s="297" t="s">
        <v>430</v>
      </c>
      <c r="D18" s="297" t="s">
        <v>2168</v>
      </c>
      <c r="E18" s="463" t="s">
        <v>17</v>
      </c>
      <c r="F18" s="301"/>
      <c r="G18" s="321">
        <v>278555</v>
      </c>
      <c r="H18" s="303"/>
      <c r="I18" s="303"/>
      <c r="J18" s="297" t="s">
        <v>114</v>
      </c>
      <c r="K18" s="297"/>
    </row>
    <row r="19" spans="1:12" s="313" customFormat="1">
      <c r="A19" s="612">
        <v>44485</v>
      </c>
      <c r="B19" s="320"/>
      <c r="C19" s="297" t="s">
        <v>131</v>
      </c>
      <c r="D19" s="297" t="s">
        <v>2168</v>
      </c>
      <c r="E19" s="463" t="s">
        <v>17</v>
      </c>
      <c r="F19" s="301"/>
      <c r="G19" s="321">
        <v>554998</v>
      </c>
      <c r="H19" s="303"/>
      <c r="I19" s="303"/>
      <c r="J19" s="297" t="s">
        <v>114</v>
      </c>
      <c r="K19" s="297"/>
    </row>
    <row r="20" spans="1:12" s="313" customFormat="1">
      <c r="A20" s="612">
        <v>44495</v>
      </c>
      <c r="B20" s="320"/>
      <c r="C20" s="297" t="s">
        <v>431</v>
      </c>
      <c r="D20" s="297" t="s">
        <v>2168</v>
      </c>
      <c r="E20" s="463" t="s">
        <v>17</v>
      </c>
      <c r="F20" s="301"/>
      <c r="G20" s="321">
        <v>3150</v>
      </c>
      <c r="H20" s="303"/>
      <c r="I20" s="303"/>
      <c r="J20" s="297" t="s">
        <v>114</v>
      </c>
      <c r="K20" s="297"/>
    </row>
    <row r="21" spans="1:12" s="313" customFormat="1">
      <c r="A21" s="612">
        <v>44499</v>
      </c>
      <c r="B21" s="320"/>
      <c r="C21" s="297" t="s">
        <v>256</v>
      </c>
      <c r="D21" s="297" t="s">
        <v>2168</v>
      </c>
      <c r="E21" s="463" t="s">
        <v>17</v>
      </c>
      <c r="F21" s="301"/>
      <c r="G21" s="321">
        <v>2900</v>
      </c>
      <c r="H21" s="303"/>
      <c r="I21" s="303"/>
      <c r="J21" s="297" t="s">
        <v>114</v>
      </c>
      <c r="K21" s="297"/>
    </row>
    <row r="22" spans="1:12" s="313" customFormat="1">
      <c r="A22" s="612">
        <v>44499</v>
      </c>
      <c r="B22" s="320"/>
      <c r="C22" s="297" t="s">
        <v>1333</v>
      </c>
      <c r="D22" s="297" t="s">
        <v>2238</v>
      </c>
      <c r="E22" s="463" t="s">
        <v>18</v>
      </c>
      <c r="F22" s="301"/>
      <c r="G22" s="321">
        <v>42607000</v>
      </c>
      <c r="H22" s="303"/>
      <c r="I22" s="303"/>
      <c r="J22" s="297" t="s">
        <v>114</v>
      </c>
      <c r="K22" s="297"/>
    </row>
    <row r="23" spans="1:12" s="313" customFormat="1">
      <c r="A23" s="612">
        <v>44498</v>
      </c>
      <c r="B23" s="320"/>
      <c r="C23" s="297" t="s">
        <v>2233</v>
      </c>
      <c r="D23" s="297" t="s">
        <v>2239</v>
      </c>
      <c r="E23" s="463" t="s">
        <v>18</v>
      </c>
      <c r="F23" s="301"/>
      <c r="G23" s="321">
        <v>116772920</v>
      </c>
      <c r="H23" s="303"/>
      <c r="I23" s="303"/>
      <c r="J23" s="297" t="s">
        <v>114</v>
      </c>
      <c r="K23" s="297"/>
    </row>
    <row r="24" spans="1:12" s="313" customFormat="1">
      <c r="A24" s="612">
        <v>44495</v>
      </c>
      <c r="B24" s="320"/>
      <c r="C24" s="297" t="s">
        <v>2234</v>
      </c>
      <c r="D24" s="297" t="s">
        <v>2240</v>
      </c>
      <c r="E24" s="463" t="s">
        <v>18</v>
      </c>
      <c r="F24" s="301"/>
      <c r="G24" s="298">
        <v>319000</v>
      </c>
      <c r="H24" s="303"/>
      <c r="I24" s="303"/>
      <c r="J24" s="297" t="s">
        <v>114</v>
      </c>
      <c r="K24" s="297"/>
    </row>
    <row r="25" spans="1:12" s="313" customFormat="1">
      <c r="A25" s="612">
        <v>44484</v>
      </c>
      <c r="B25" s="320"/>
      <c r="C25" s="297" t="s">
        <v>2235</v>
      </c>
      <c r="D25" s="297" t="s">
        <v>1136</v>
      </c>
      <c r="E25" s="463" t="s">
        <v>18</v>
      </c>
      <c r="F25" s="301"/>
      <c r="G25" s="298">
        <v>294631</v>
      </c>
      <c r="H25" s="303"/>
      <c r="I25" s="303"/>
      <c r="J25" s="297" t="s">
        <v>114</v>
      </c>
      <c r="K25" s="297"/>
    </row>
    <row r="26" spans="1:12" s="313" customFormat="1">
      <c r="A26" s="612">
        <v>44484</v>
      </c>
      <c r="B26" s="320"/>
      <c r="C26" s="297" t="s">
        <v>2236</v>
      </c>
      <c r="D26" s="297" t="s">
        <v>1136</v>
      </c>
      <c r="E26" s="463" t="s">
        <v>18</v>
      </c>
      <c r="F26" s="301"/>
      <c r="G26" s="298">
        <v>165901</v>
      </c>
      <c r="H26" s="303"/>
      <c r="I26" s="303"/>
      <c r="J26" s="297" t="s">
        <v>114</v>
      </c>
      <c r="K26" s="297"/>
    </row>
    <row r="27" spans="1:12" s="313" customFormat="1">
      <c r="A27" s="612">
        <v>44477</v>
      </c>
      <c r="B27" s="320"/>
      <c r="C27" s="297" t="s">
        <v>2237</v>
      </c>
      <c r="D27" s="297" t="s">
        <v>2241</v>
      </c>
      <c r="E27" s="463" t="s">
        <v>18</v>
      </c>
      <c r="F27" s="301"/>
      <c r="G27" s="298">
        <v>137120900</v>
      </c>
      <c r="H27" s="303"/>
      <c r="I27" s="303"/>
      <c r="J27" s="297" t="s">
        <v>114</v>
      </c>
      <c r="K27" s="297"/>
    </row>
    <row r="28" spans="1:12" s="313" customFormat="1">
      <c r="A28" s="612">
        <v>44476</v>
      </c>
      <c r="B28" s="320"/>
      <c r="C28" s="297" t="s">
        <v>1078</v>
      </c>
      <c r="D28" s="297" t="s">
        <v>2169</v>
      </c>
      <c r="E28" s="463" t="s">
        <v>18</v>
      </c>
      <c r="F28" s="301"/>
      <c r="G28" s="298">
        <v>42016200</v>
      </c>
      <c r="H28" s="303"/>
      <c r="I28" s="303"/>
      <c r="J28" s="297" t="s">
        <v>114</v>
      </c>
      <c r="K28" s="297"/>
    </row>
    <row r="29" spans="1:12" s="313" customFormat="1">
      <c r="A29" s="612">
        <v>44475</v>
      </c>
      <c r="B29" s="320"/>
      <c r="C29" s="297" t="s">
        <v>1001</v>
      </c>
      <c r="D29" s="297" t="s">
        <v>657</v>
      </c>
      <c r="E29" s="297" t="s">
        <v>161</v>
      </c>
      <c r="F29" s="301"/>
      <c r="G29" s="298">
        <v>5661250000</v>
      </c>
      <c r="H29" s="303"/>
      <c r="I29" s="303"/>
      <c r="J29" s="297" t="s">
        <v>114</v>
      </c>
      <c r="K29" s="297"/>
    </row>
    <row r="30" spans="1:12" s="313" customFormat="1">
      <c r="A30" s="612">
        <v>44488</v>
      </c>
      <c r="B30" s="320"/>
      <c r="C30" s="297" t="s">
        <v>267</v>
      </c>
      <c r="D30" s="297" t="s">
        <v>2242</v>
      </c>
      <c r="E30" s="457"/>
      <c r="F30" s="298">
        <v>1098072.05</v>
      </c>
      <c r="G30" s="321">
        <f t="shared" ref="G30" si="1">+ROUND(F30*$I$2,0)</f>
        <v>24859867511</v>
      </c>
      <c r="H30" s="303"/>
      <c r="I30" s="303"/>
      <c r="J30" s="297" t="s">
        <v>115</v>
      </c>
      <c r="K30" s="297"/>
    </row>
    <row r="31" spans="1:12" s="313" customFormat="1">
      <c r="A31" s="612">
        <v>44475</v>
      </c>
      <c r="B31" s="320"/>
      <c r="C31" s="297" t="s">
        <v>267</v>
      </c>
      <c r="D31" s="297" t="s">
        <v>626</v>
      </c>
      <c r="E31" s="457"/>
      <c r="F31" s="301"/>
      <c r="G31" s="298">
        <v>27650000</v>
      </c>
      <c r="H31" s="303"/>
      <c r="I31" s="303"/>
      <c r="J31" s="297" t="s">
        <v>114</v>
      </c>
      <c r="K31" s="297"/>
    </row>
    <row r="32" spans="1:12" s="313" customFormat="1">
      <c r="A32" s="612">
        <v>44477</v>
      </c>
      <c r="B32" s="320"/>
      <c r="C32" s="297" t="s">
        <v>219</v>
      </c>
      <c r="D32" s="297" t="s">
        <v>2170</v>
      </c>
      <c r="E32" s="463" t="s">
        <v>19</v>
      </c>
      <c r="F32" s="301"/>
      <c r="G32" s="321"/>
      <c r="H32" s="303"/>
      <c r="I32" s="624">
        <v>6480258385</v>
      </c>
      <c r="J32" s="625" t="s">
        <v>114</v>
      </c>
      <c r="K32" s="297"/>
      <c r="L32" s="678"/>
    </row>
    <row r="33" spans="1:11" s="313" customFormat="1">
      <c r="A33" s="612">
        <v>44477</v>
      </c>
      <c r="B33" s="320"/>
      <c r="C33" s="297" t="s">
        <v>219</v>
      </c>
      <c r="D33" s="297" t="s">
        <v>2071</v>
      </c>
      <c r="E33" s="463" t="s">
        <v>19</v>
      </c>
      <c r="F33" s="301"/>
      <c r="G33" s="321"/>
      <c r="H33" s="303"/>
      <c r="I33" s="624">
        <v>113311200</v>
      </c>
      <c r="J33" s="625" t="s">
        <v>114</v>
      </c>
      <c r="K33" s="297"/>
    </row>
    <row r="34" spans="1:11" s="313" customFormat="1">
      <c r="A34" s="612">
        <v>44477</v>
      </c>
      <c r="B34" s="320"/>
      <c r="C34" s="297" t="s">
        <v>219</v>
      </c>
      <c r="D34" s="297" t="s">
        <v>2071</v>
      </c>
      <c r="E34" s="463" t="s">
        <v>19</v>
      </c>
      <c r="F34" s="301"/>
      <c r="G34" s="321"/>
      <c r="H34" s="689">
        <v>19128</v>
      </c>
      <c r="I34" s="298">
        <f t="shared" ref="I34:I35" si="2">+ROUND(H34*$K$2,0)</f>
        <v>433267011</v>
      </c>
      <c r="J34" s="625" t="s">
        <v>115</v>
      </c>
      <c r="K34" s="297"/>
    </row>
    <row r="35" spans="1:11" s="313" customFormat="1">
      <c r="A35" s="612">
        <v>44489</v>
      </c>
      <c r="B35" s="320"/>
      <c r="C35" s="297" t="s">
        <v>219</v>
      </c>
      <c r="D35" s="297" t="s">
        <v>2171</v>
      </c>
      <c r="E35" s="463" t="s">
        <v>19</v>
      </c>
      <c r="F35" s="301"/>
      <c r="G35" s="321"/>
      <c r="H35" s="690">
        <v>36459</v>
      </c>
      <c r="I35" s="298">
        <f t="shared" si="2"/>
        <v>825830298</v>
      </c>
      <c r="J35" s="625" t="s">
        <v>115</v>
      </c>
      <c r="K35" s="297"/>
    </row>
    <row r="36" spans="1:11" s="313" customFormat="1">
      <c r="A36" s="612">
        <v>44489</v>
      </c>
      <c r="B36" s="320"/>
      <c r="C36" s="297" t="s">
        <v>219</v>
      </c>
      <c r="D36" s="297" t="s">
        <v>2171</v>
      </c>
      <c r="E36" s="463" t="s">
        <v>19</v>
      </c>
      <c r="F36" s="301"/>
      <c r="G36" s="321"/>
      <c r="H36" s="624"/>
      <c r="I36" s="298">
        <v>304914000</v>
      </c>
      <c r="J36" s="625" t="s">
        <v>114</v>
      </c>
      <c r="K36" s="297"/>
    </row>
    <row r="37" spans="1:11" s="313" customFormat="1">
      <c r="A37" s="612">
        <v>44484</v>
      </c>
      <c r="B37" s="320"/>
      <c r="C37" s="297" t="s">
        <v>131</v>
      </c>
      <c r="D37" s="297" t="s">
        <v>1424</v>
      </c>
      <c r="E37" s="297" t="s">
        <v>20</v>
      </c>
      <c r="F37" s="301"/>
      <c r="G37" s="321"/>
      <c r="H37" s="303"/>
      <c r="I37" s="303">
        <v>6061000</v>
      </c>
      <c r="J37" s="297" t="s">
        <v>114</v>
      </c>
      <c r="K37" s="297"/>
    </row>
    <row r="38" spans="1:11" s="313" customFormat="1">
      <c r="A38" s="612">
        <v>44484</v>
      </c>
      <c r="B38" s="320"/>
      <c r="C38" s="297" t="s">
        <v>131</v>
      </c>
      <c r="D38" s="297" t="s">
        <v>2093</v>
      </c>
      <c r="E38" s="297" t="s">
        <v>20</v>
      </c>
      <c r="F38" s="301"/>
      <c r="G38" s="321"/>
      <c r="H38" s="303"/>
      <c r="I38" s="303">
        <v>7423300</v>
      </c>
      <c r="J38" s="297" t="s">
        <v>114</v>
      </c>
      <c r="K38" s="297"/>
    </row>
    <row r="39" spans="1:11" s="313" customFormat="1">
      <c r="A39" s="612">
        <v>44484</v>
      </c>
      <c r="B39" s="320"/>
      <c r="C39" s="297" t="s">
        <v>131</v>
      </c>
      <c r="D39" s="297" t="s">
        <v>1912</v>
      </c>
      <c r="E39" s="297" t="s">
        <v>20</v>
      </c>
      <c r="F39" s="301"/>
      <c r="G39" s="321"/>
      <c r="H39" s="303"/>
      <c r="I39" s="303">
        <v>4000000</v>
      </c>
      <c r="J39" s="297" t="s">
        <v>114</v>
      </c>
      <c r="K39" s="297"/>
    </row>
    <row r="40" spans="1:11" s="313" customFormat="1">
      <c r="A40" s="612">
        <v>44484</v>
      </c>
      <c r="B40" s="320"/>
      <c r="C40" s="297" t="s">
        <v>131</v>
      </c>
      <c r="D40" s="297" t="s">
        <v>631</v>
      </c>
      <c r="E40" s="297" t="s">
        <v>20</v>
      </c>
      <c r="F40" s="301"/>
      <c r="G40" s="321"/>
      <c r="H40" s="303"/>
      <c r="I40" s="303">
        <v>18234198</v>
      </c>
      <c r="J40" s="297" t="s">
        <v>114</v>
      </c>
      <c r="K40" s="297"/>
    </row>
    <row r="41" spans="1:11" s="313" customFormat="1">
      <c r="A41" s="612">
        <v>44484</v>
      </c>
      <c r="B41" s="320"/>
      <c r="C41" s="297" t="s">
        <v>131</v>
      </c>
      <c r="D41" s="297" t="s">
        <v>1608</v>
      </c>
      <c r="E41" s="297" t="s">
        <v>20</v>
      </c>
      <c r="F41" s="301"/>
      <c r="G41" s="321"/>
      <c r="H41" s="303"/>
      <c r="I41" s="303">
        <v>31520000</v>
      </c>
      <c r="J41" s="297" t="s">
        <v>114</v>
      </c>
      <c r="K41" s="297"/>
    </row>
    <row r="42" spans="1:11" s="313" customFormat="1">
      <c r="A42" s="612">
        <v>44484</v>
      </c>
      <c r="B42" s="320"/>
      <c r="C42" s="297" t="s">
        <v>131</v>
      </c>
      <c r="D42" s="297" t="s">
        <v>2173</v>
      </c>
      <c r="E42" s="297" t="s">
        <v>20</v>
      </c>
      <c r="F42" s="301"/>
      <c r="G42" s="321"/>
      <c r="H42" s="303"/>
      <c r="I42" s="303">
        <v>15270000</v>
      </c>
      <c r="J42" s="297" t="s">
        <v>114</v>
      </c>
      <c r="K42" s="297"/>
    </row>
    <row r="43" spans="1:11" s="313" customFormat="1">
      <c r="A43" s="612">
        <v>44484</v>
      </c>
      <c r="B43" s="320"/>
      <c r="C43" s="297" t="s">
        <v>131</v>
      </c>
      <c r="D43" s="297" t="s">
        <v>2174</v>
      </c>
      <c r="E43" s="297" t="s">
        <v>20</v>
      </c>
      <c r="F43" s="301"/>
      <c r="G43" s="321"/>
      <c r="H43" s="303"/>
      <c r="I43" s="303">
        <v>3242300</v>
      </c>
      <c r="J43" s="297" t="s">
        <v>114</v>
      </c>
      <c r="K43" s="297"/>
    </row>
    <row r="44" spans="1:11" s="313" customFormat="1">
      <c r="A44" s="612">
        <v>44484</v>
      </c>
      <c r="B44" s="320"/>
      <c r="C44" s="297" t="s">
        <v>131</v>
      </c>
      <c r="D44" s="297" t="s">
        <v>2067</v>
      </c>
      <c r="E44" s="297" t="s">
        <v>20</v>
      </c>
      <c r="F44" s="301"/>
      <c r="G44" s="321"/>
      <c r="H44" s="303"/>
      <c r="I44" s="303">
        <v>7568000</v>
      </c>
      <c r="J44" s="297" t="s">
        <v>114</v>
      </c>
      <c r="K44" s="297"/>
    </row>
    <row r="45" spans="1:11" s="313" customFormat="1">
      <c r="A45" s="612">
        <v>44484</v>
      </c>
      <c r="B45" s="320"/>
      <c r="C45" s="297" t="s">
        <v>131</v>
      </c>
      <c r="D45" s="297" t="s">
        <v>2172</v>
      </c>
      <c r="E45" s="297" t="s">
        <v>20</v>
      </c>
      <c r="F45" s="301"/>
      <c r="G45" s="321"/>
      <c r="H45" s="303"/>
      <c r="I45" s="303">
        <v>1500000</v>
      </c>
      <c r="J45" s="297" t="s">
        <v>114</v>
      </c>
      <c r="K45" s="297"/>
    </row>
    <row r="46" spans="1:11" s="313" customFormat="1">
      <c r="A46" s="612">
        <v>44498</v>
      </c>
      <c r="B46" s="320"/>
      <c r="C46" s="297" t="s">
        <v>133</v>
      </c>
      <c r="D46" s="297" t="s">
        <v>2094</v>
      </c>
      <c r="E46" s="297" t="s">
        <v>116</v>
      </c>
      <c r="F46" s="301"/>
      <c r="G46" s="321"/>
      <c r="H46" s="303"/>
      <c r="I46" s="303">
        <v>2005589085</v>
      </c>
      <c r="J46" s="297" t="s">
        <v>114</v>
      </c>
      <c r="K46" s="297"/>
    </row>
    <row r="47" spans="1:11" s="313" customFormat="1">
      <c r="A47" s="612">
        <v>44498</v>
      </c>
      <c r="B47" s="320"/>
      <c r="C47" s="297" t="s">
        <v>132</v>
      </c>
      <c r="D47" s="297" t="s">
        <v>2165</v>
      </c>
      <c r="E47" s="297" t="s">
        <v>116</v>
      </c>
      <c r="F47" s="301"/>
      <c r="G47" s="321"/>
      <c r="H47" s="303"/>
      <c r="I47" s="303">
        <v>7708051</v>
      </c>
      <c r="J47" s="297" t="s">
        <v>114</v>
      </c>
      <c r="K47" s="297"/>
    </row>
    <row r="48" spans="1:11" s="313" customFormat="1">
      <c r="A48" s="612">
        <v>44489</v>
      </c>
      <c r="B48" s="320"/>
      <c r="C48" s="297" t="s">
        <v>201</v>
      </c>
      <c r="D48" s="297" t="s">
        <v>2165</v>
      </c>
      <c r="E48" s="297" t="s">
        <v>116</v>
      </c>
      <c r="F48" s="301"/>
      <c r="G48" s="321"/>
      <c r="H48" s="303"/>
      <c r="I48" s="303">
        <v>18220023</v>
      </c>
      <c r="J48" s="297" t="s">
        <v>114</v>
      </c>
      <c r="K48" s="297"/>
    </row>
    <row r="49" spans="1:11" s="313" customFormat="1">
      <c r="A49" s="612">
        <v>44498</v>
      </c>
      <c r="B49" s="320"/>
      <c r="C49" s="297" t="s">
        <v>658</v>
      </c>
      <c r="D49" s="297" t="s">
        <v>2165</v>
      </c>
      <c r="E49" s="297" t="s">
        <v>116</v>
      </c>
      <c r="F49" s="301"/>
      <c r="G49" s="321"/>
      <c r="H49" s="303"/>
      <c r="I49" s="303">
        <v>7286100</v>
      </c>
      <c r="J49" s="297" t="s">
        <v>114</v>
      </c>
      <c r="K49" s="297"/>
    </row>
    <row r="50" spans="1:11" s="313" customFormat="1">
      <c r="A50" s="612">
        <v>44498</v>
      </c>
      <c r="B50" s="320"/>
      <c r="C50" s="297" t="s">
        <v>531</v>
      </c>
      <c r="D50" s="297" t="s">
        <v>2165</v>
      </c>
      <c r="E50" s="297" t="s">
        <v>116</v>
      </c>
      <c r="F50" s="301"/>
      <c r="G50" s="321"/>
      <c r="H50" s="303"/>
      <c r="I50" s="303">
        <v>347852622</v>
      </c>
      <c r="J50" s="297" t="s">
        <v>114</v>
      </c>
      <c r="K50" s="297"/>
    </row>
    <row r="51" spans="1:11" s="313" customFormat="1">
      <c r="A51" s="612">
        <v>44498</v>
      </c>
      <c r="B51" s="320"/>
      <c r="C51" s="297" t="s">
        <v>222</v>
      </c>
      <c r="D51" s="297" t="s">
        <v>2165</v>
      </c>
      <c r="E51" s="297" t="s">
        <v>116</v>
      </c>
      <c r="F51" s="301"/>
      <c r="G51" s="321"/>
      <c r="H51" s="303"/>
      <c r="I51" s="303">
        <v>2743200</v>
      </c>
      <c r="J51" s="297" t="s">
        <v>114</v>
      </c>
      <c r="K51" s="297"/>
    </row>
    <row r="52" spans="1:11" s="313" customFormat="1">
      <c r="A52" s="612">
        <v>44495</v>
      </c>
      <c r="B52" s="320"/>
      <c r="C52" s="297" t="s">
        <v>392</v>
      </c>
      <c r="D52" s="297" t="s">
        <v>2098</v>
      </c>
      <c r="E52" s="297" t="s">
        <v>116</v>
      </c>
      <c r="F52" s="301"/>
      <c r="G52" s="321"/>
      <c r="H52" s="303"/>
      <c r="I52" s="303">
        <v>22000</v>
      </c>
      <c r="J52" s="297" t="s">
        <v>114</v>
      </c>
      <c r="K52" s="297"/>
    </row>
    <row r="53" spans="1:11" s="313" customFormat="1">
      <c r="A53" s="612">
        <v>44484</v>
      </c>
      <c r="B53" s="320"/>
      <c r="C53" s="297" t="s">
        <v>621</v>
      </c>
      <c r="D53" s="297" t="s">
        <v>2061</v>
      </c>
      <c r="E53" s="297" t="s">
        <v>116</v>
      </c>
      <c r="F53" s="301"/>
      <c r="G53" s="321"/>
      <c r="H53" s="303"/>
      <c r="I53" s="303">
        <v>150000</v>
      </c>
      <c r="J53" s="297" t="s">
        <v>114</v>
      </c>
      <c r="K53" s="297"/>
    </row>
    <row r="54" spans="1:11" s="313" customFormat="1">
      <c r="A54" s="612">
        <v>44477</v>
      </c>
      <c r="B54" s="320"/>
      <c r="C54" s="297" t="s">
        <v>219</v>
      </c>
      <c r="D54" s="297" t="s">
        <v>2184</v>
      </c>
      <c r="E54" s="297" t="s">
        <v>116</v>
      </c>
      <c r="F54" s="301"/>
      <c r="G54" s="321"/>
      <c r="H54" s="303"/>
      <c r="I54" s="303">
        <v>2100000</v>
      </c>
      <c r="J54" s="297" t="s">
        <v>114</v>
      </c>
      <c r="K54" s="297"/>
    </row>
    <row r="55" spans="1:11" s="313" customFormat="1">
      <c r="A55" s="612">
        <v>44477</v>
      </c>
      <c r="B55" s="320"/>
      <c r="C55" s="297" t="s">
        <v>649</v>
      </c>
      <c r="D55" s="297" t="s">
        <v>2185</v>
      </c>
      <c r="E55" s="297" t="s">
        <v>116</v>
      </c>
      <c r="F55" s="301"/>
      <c r="G55" s="321"/>
      <c r="H55" s="303"/>
      <c r="I55" s="303">
        <v>250000</v>
      </c>
      <c r="J55" s="297" t="s">
        <v>114</v>
      </c>
      <c r="K55" s="297"/>
    </row>
    <row r="56" spans="1:11" s="313" customFormat="1">
      <c r="A56" s="612">
        <v>44477</v>
      </c>
      <c r="B56" s="320"/>
      <c r="C56" s="297" t="s">
        <v>259</v>
      </c>
      <c r="D56" s="297" t="s">
        <v>2185</v>
      </c>
      <c r="E56" s="297" t="s">
        <v>116</v>
      </c>
      <c r="F56" s="301"/>
      <c r="G56" s="321"/>
      <c r="H56" s="303"/>
      <c r="I56" s="303">
        <v>40000</v>
      </c>
      <c r="J56" s="297" t="s">
        <v>114</v>
      </c>
      <c r="K56" s="297"/>
    </row>
    <row r="57" spans="1:11" s="313" customFormat="1">
      <c r="A57" s="612">
        <v>44477</v>
      </c>
      <c r="B57" s="320"/>
      <c r="C57" s="297" t="s">
        <v>2204</v>
      </c>
      <c r="D57" s="297" t="s">
        <v>2185</v>
      </c>
      <c r="E57" s="297" t="s">
        <v>116</v>
      </c>
      <c r="F57" s="301"/>
      <c r="G57" s="321"/>
      <c r="H57" s="303"/>
      <c r="I57" s="303">
        <v>140000</v>
      </c>
      <c r="J57" s="297" t="s">
        <v>114</v>
      </c>
      <c r="K57" s="297"/>
    </row>
    <row r="58" spans="1:11" s="313" customFormat="1">
      <c r="A58" s="612">
        <v>44480</v>
      </c>
      <c r="B58" s="320"/>
      <c r="C58" s="297" t="s">
        <v>594</v>
      </c>
      <c r="D58" s="297" t="s">
        <v>2061</v>
      </c>
      <c r="E58" s="297" t="s">
        <v>116</v>
      </c>
      <c r="F58" s="301"/>
      <c r="G58" s="321"/>
      <c r="H58" s="303">
        <v>0.4</v>
      </c>
      <c r="I58" s="298">
        <f t="shared" ref="I58" si="3">+ROUND(H58*$K$2,0)</f>
        <v>9060</v>
      </c>
      <c r="J58" s="297" t="s">
        <v>115</v>
      </c>
      <c r="K58" s="297"/>
    </row>
    <row r="59" spans="1:11" s="313" customFormat="1">
      <c r="A59" s="612">
        <v>44498</v>
      </c>
      <c r="B59" s="320"/>
      <c r="C59" s="297" t="s">
        <v>262</v>
      </c>
      <c r="D59" s="297" t="s">
        <v>2186</v>
      </c>
      <c r="E59" s="297" t="s">
        <v>116</v>
      </c>
      <c r="F59" s="301"/>
      <c r="G59" s="321"/>
      <c r="H59" s="303"/>
      <c r="I59" s="303">
        <v>1450000</v>
      </c>
      <c r="J59" s="297" t="s">
        <v>114</v>
      </c>
      <c r="K59" s="297"/>
    </row>
    <row r="60" spans="1:11" s="313" customFormat="1">
      <c r="A60" s="612">
        <v>44477</v>
      </c>
      <c r="B60" s="320"/>
      <c r="C60" s="297" t="s">
        <v>260</v>
      </c>
      <c r="D60" s="297" t="s">
        <v>1640</v>
      </c>
      <c r="E60" s="297" t="s">
        <v>116</v>
      </c>
      <c r="F60" s="301"/>
      <c r="G60" s="321"/>
      <c r="H60" s="303"/>
      <c r="I60" s="298">
        <v>13288200</v>
      </c>
      <c r="J60" s="297" t="s">
        <v>114</v>
      </c>
      <c r="K60" s="297"/>
    </row>
    <row r="61" spans="1:11" s="313" customFormat="1">
      <c r="A61" s="612">
        <v>44474</v>
      </c>
      <c r="B61" s="320"/>
      <c r="C61" s="297" t="s">
        <v>834</v>
      </c>
      <c r="D61" s="297" t="s">
        <v>2227</v>
      </c>
      <c r="E61" s="297" t="s">
        <v>116</v>
      </c>
      <c r="F61" s="301"/>
      <c r="G61" s="321"/>
      <c r="H61" s="303"/>
      <c r="I61" s="303">
        <v>576000</v>
      </c>
      <c r="J61" s="297" t="s">
        <v>114</v>
      </c>
      <c r="K61" s="297"/>
    </row>
    <row r="62" spans="1:11" s="313" customFormat="1">
      <c r="A62" s="612">
        <v>44474</v>
      </c>
      <c r="B62" s="320"/>
      <c r="C62" s="297" t="s">
        <v>498</v>
      </c>
      <c r="D62" s="297" t="s">
        <v>2227</v>
      </c>
      <c r="E62" s="297" t="s">
        <v>116</v>
      </c>
      <c r="F62" s="301"/>
      <c r="G62" s="321"/>
      <c r="H62" s="303"/>
      <c r="I62" s="298">
        <v>55000</v>
      </c>
      <c r="J62" s="297" t="s">
        <v>114</v>
      </c>
      <c r="K62" s="297"/>
    </row>
    <row r="63" spans="1:11" s="313" customFormat="1">
      <c r="A63" s="612">
        <v>44474</v>
      </c>
      <c r="B63" s="320"/>
      <c r="C63" s="297" t="s">
        <v>1298</v>
      </c>
      <c r="D63" s="297" t="s">
        <v>2227</v>
      </c>
      <c r="E63" s="297" t="s">
        <v>116</v>
      </c>
      <c r="F63" s="301"/>
      <c r="G63" s="321"/>
      <c r="H63" s="303"/>
      <c r="I63" s="298">
        <v>55000</v>
      </c>
      <c r="J63" s="297" t="s">
        <v>114</v>
      </c>
      <c r="K63" s="297"/>
    </row>
    <row r="64" spans="1:11" s="313" customFormat="1">
      <c r="A64" s="612">
        <v>44470</v>
      </c>
      <c r="B64" s="320"/>
      <c r="C64" s="297" t="s">
        <v>995</v>
      </c>
      <c r="D64" s="297" t="s">
        <v>2227</v>
      </c>
      <c r="E64" s="297" t="s">
        <v>116</v>
      </c>
      <c r="F64" s="301"/>
      <c r="G64" s="321"/>
      <c r="H64" s="303"/>
      <c r="I64" s="298">
        <v>248292</v>
      </c>
      <c r="J64" s="297" t="s">
        <v>114</v>
      </c>
      <c r="K64" s="297"/>
    </row>
    <row r="65" spans="1:11" s="313" customFormat="1">
      <c r="A65" s="612">
        <v>44480</v>
      </c>
      <c r="B65" s="320"/>
      <c r="C65" s="297" t="s">
        <v>2303</v>
      </c>
      <c r="D65" s="297" t="s">
        <v>2227</v>
      </c>
      <c r="E65" s="297" t="s">
        <v>116</v>
      </c>
      <c r="F65" s="301"/>
      <c r="G65" s="321"/>
      <c r="H65" s="303">
        <v>5</v>
      </c>
      <c r="I65" s="298">
        <f t="shared" ref="I65:I66" si="4">+ROUND(H65*$K$2,0)</f>
        <v>113255</v>
      </c>
      <c r="J65" s="297" t="s">
        <v>115</v>
      </c>
      <c r="K65" s="297"/>
    </row>
    <row r="66" spans="1:11" s="313" customFormat="1">
      <c r="A66" s="612">
        <v>44474</v>
      </c>
      <c r="B66" s="320"/>
      <c r="C66" s="297" t="s">
        <v>594</v>
      </c>
      <c r="D66" s="297" t="s">
        <v>2243</v>
      </c>
      <c r="E66" s="297" t="s">
        <v>116</v>
      </c>
      <c r="F66" s="301"/>
      <c r="G66" s="321"/>
      <c r="H66" s="298">
        <v>9.09</v>
      </c>
      <c r="I66" s="298">
        <f t="shared" si="4"/>
        <v>205897</v>
      </c>
      <c r="J66" s="297" t="s">
        <v>115</v>
      </c>
      <c r="K66" s="297"/>
    </row>
    <row r="67" spans="1:11" s="313" customFormat="1">
      <c r="A67" s="612">
        <v>44475</v>
      </c>
      <c r="B67" s="320"/>
      <c r="C67" s="297" t="s">
        <v>594</v>
      </c>
      <c r="D67" s="297" t="s">
        <v>257</v>
      </c>
      <c r="E67" s="297" t="s">
        <v>116</v>
      </c>
      <c r="F67" s="301"/>
      <c r="G67" s="321"/>
      <c r="H67" s="303"/>
      <c r="I67" s="303">
        <v>32182</v>
      </c>
      <c r="J67" s="297" t="s">
        <v>114</v>
      </c>
      <c r="K67" s="297"/>
    </row>
    <row r="68" spans="1:11" s="313" customFormat="1">
      <c r="A68" s="612">
        <v>44476</v>
      </c>
      <c r="B68" s="320"/>
      <c r="C68" s="297" t="s">
        <v>130</v>
      </c>
      <c r="D68" s="297" t="s">
        <v>2244</v>
      </c>
      <c r="E68" s="297" t="s">
        <v>116</v>
      </c>
      <c r="F68" s="301"/>
      <c r="G68" s="321"/>
      <c r="H68" s="303"/>
      <c r="I68" s="303">
        <v>1000000</v>
      </c>
      <c r="J68" s="297" t="s">
        <v>114</v>
      </c>
      <c r="K68" s="297"/>
    </row>
    <row r="69" spans="1:11" s="313" customFormat="1">
      <c r="A69" s="612">
        <v>44477</v>
      </c>
      <c r="B69" s="320"/>
      <c r="C69" s="297" t="s">
        <v>259</v>
      </c>
      <c r="D69" s="297" t="s">
        <v>2186</v>
      </c>
      <c r="E69" s="297" t="s">
        <v>116</v>
      </c>
      <c r="F69" s="301"/>
      <c r="G69" s="321"/>
      <c r="H69" s="303"/>
      <c r="I69" s="303">
        <v>4500000</v>
      </c>
      <c r="J69" s="297" t="s">
        <v>114</v>
      </c>
      <c r="K69" s="297"/>
    </row>
    <row r="70" spans="1:11" s="313" customFormat="1">
      <c r="A70" s="612">
        <v>44477</v>
      </c>
      <c r="B70" s="320"/>
      <c r="C70" s="297" t="s">
        <v>2263</v>
      </c>
      <c r="D70" s="297" t="s">
        <v>2113</v>
      </c>
      <c r="E70" s="297" t="s">
        <v>116</v>
      </c>
      <c r="F70" s="301"/>
      <c r="G70" s="321"/>
      <c r="H70" s="303"/>
      <c r="I70" s="303">
        <v>39452124</v>
      </c>
      <c r="J70" s="297" t="s">
        <v>114</v>
      </c>
      <c r="K70" s="297"/>
    </row>
    <row r="71" spans="1:11" s="313" customFormat="1">
      <c r="A71" s="612">
        <v>44477</v>
      </c>
      <c r="B71" s="320"/>
      <c r="C71" s="297" t="s">
        <v>130</v>
      </c>
      <c r="D71" s="297" t="s">
        <v>2245</v>
      </c>
      <c r="E71" s="297" t="s">
        <v>116</v>
      </c>
      <c r="F71" s="301"/>
      <c r="G71" s="321"/>
      <c r="H71" s="303"/>
      <c r="I71" s="624">
        <v>13544000</v>
      </c>
      <c r="J71" s="625" t="s">
        <v>114</v>
      </c>
      <c r="K71" s="297"/>
    </row>
    <row r="72" spans="1:11" s="313" customFormat="1">
      <c r="A72" s="612">
        <v>44477</v>
      </c>
      <c r="B72" s="320"/>
      <c r="C72" s="297" t="s">
        <v>1487</v>
      </c>
      <c r="D72" s="297" t="s">
        <v>2246</v>
      </c>
      <c r="E72" s="297" t="s">
        <v>116</v>
      </c>
      <c r="F72" s="301"/>
      <c r="G72" s="321"/>
      <c r="H72" s="303"/>
      <c r="I72" s="624">
        <v>800000</v>
      </c>
      <c r="J72" s="625" t="s">
        <v>114</v>
      </c>
      <c r="K72" s="297"/>
    </row>
    <row r="73" spans="1:11" s="313" customFormat="1">
      <c r="A73" s="612">
        <v>44477</v>
      </c>
      <c r="B73" s="320"/>
      <c r="C73" s="297" t="s">
        <v>1488</v>
      </c>
      <c r="D73" s="297" t="s">
        <v>264</v>
      </c>
      <c r="E73" s="297" t="s">
        <v>116</v>
      </c>
      <c r="F73" s="301"/>
      <c r="G73" s="321"/>
      <c r="H73" s="303"/>
      <c r="I73" s="624">
        <v>126467</v>
      </c>
      <c r="J73" s="625" t="s">
        <v>114</v>
      </c>
      <c r="K73" s="297"/>
    </row>
    <row r="74" spans="1:11" s="313" customFormat="1">
      <c r="A74" s="612">
        <v>44477</v>
      </c>
      <c r="B74" s="320"/>
      <c r="C74" s="297" t="s">
        <v>130</v>
      </c>
      <c r="D74" s="297" t="s">
        <v>2247</v>
      </c>
      <c r="E74" s="297" t="s">
        <v>116</v>
      </c>
      <c r="F74" s="301"/>
      <c r="G74" s="321"/>
      <c r="H74" s="303"/>
      <c r="I74" s="303">
        <v>1000000</v>
      </c>
      <c r="J74" s="625" t="s">
        <v>114</v>
      </c>
      <c r="K74" s="297"/>
    </row>
    <row r="75" spans="1:11" s="313" customFormat="1">
      <c r="A75" s="612">
        <v>44477</v>
      </c>
      <c r="B75" s="320"/>
      <c r="C75" s="297" t="s">
        <v>2264</v>
      </c>
      <c r="D75" s="297" t="s">
        <v>264</v>
      </c>
      <c r="E75" s="297" t="s">
        <v>116</v>
      </c>
      <c r="F75" s="301"/>
      <c r="G75" s="321"/>
      <c r="H75" s="298">
        <v>101.81</v>
      </c>
      <c r="I75" s="298">
        <f t="shared" ref="I75" si="5">+ROUND(H75*$K$2,0)</f>
        <v>2306091</v>
      </c>
      <c r="J75" s="297" t="s">
        <v>115</v>
      </c>
      <c r="K75" s="297"/>
    </row>
    <row r="76" spans="1:11" s="313" customFormat="1">
      <c r="A76" s="612">
        <v>44477</v>
      </c>
      <c r="B76" s="320"/>
      <c r="C76" s="297" t="s">
        <v>2264</v>
      </c>
      <c r="D76" s="297" t="s">
        <v>264</v>
      </c>
      <c r="E76" s="297" t="s">
        <v>116</v>
      </c>
      <c r="F76" s="301"/>
      <c r="G76" s="321"/>
      <c r="H76" s="303"/>
      <c r="I76" s="298">
        <v>222198</v>
      </c>
      <c r="J76" s="297" t="s">
        <v>114</v>
      </c>
      <c r="K76" s="297"/>
    </row>
    <row r="77" spans="1:11" s="313" customFormat="1">
      <c r="A77" s="612">
        <v>44480</v>
      </c>
      <c r="B77" s="320"/>
      <c r="C77" s="297" t="s">
        <v>130</v>
      </c>
      <c r="D77" s="297" t="s">
        <v>2248</v>
      </c>
      <c r="E77" s="297" t="s">
        <v>116</v>
      </c>
      <c r="F77" s="301"/>
      <c r="G77" s="321"/>
      <c r="H77" s="303"/>
      <c r="I77" s="298">
        <v>1000000</v>
      </c>
      <c r="J77" s="297" t="s">
        <v>114</v>
      </c>
      <c r="K77" s="297"/>
    </row>
    <row r="78" spans="1:11" s="313" customFormat="1">
      <c r="A78" s="612">
        <v>44480</v>
      </c>
      <c r="B78" s="320"/>
      <c r="C78" s="297" t="s">
        <v>594</v>
      </c>
      <c r="D78" s="297" t="s">
        <v>2249</v>
      </c>
      <c r="E78" s="297" t="s">
        <v>116</v>
      </c>
      <c r="F78" s="301"/>
      <c r="G78" s="321"/>
      <c r="H78" s="303"/>
      <c r="I78" s="298">
        <v>9091</v>
      </c>
      <c r="J78" s="297" t="s">
        <v>114</v>
      </c>
      <c r="K78" s="297"/>
    </row>
    <row r="79" spans="1:11" s="313" customFormat="1">
      <c r="A79" s="612">
        <v>44481</v>
      </c>
      <c r="B79" s="320"/>
      <c r="C79" s="297" t="s">
        <v>130</v>
      </c>
      <c r="D79" s="297" t="s">
        <v>2248</v>
      </c>
      <c r="E79" s="297" t="s">
        <v>116</v>
      </c>
      <c r="F79" s="301"/>
      <c r="G79" s="321"/>
      <c r="H79" s="303"/>
      <c r="I79" s="298">
        <v>1000000</v>
      </c>
      <c r="J79" s="297" t="s">
        <v>114</v>
      </c>
      <c r="K79" s="297"/>
    </row>
    <row r="80" spans="1:11" s="313" customFormat="1">
      <c r="A80" s="612">
        <v>44482</v>
      </c>
      <c r="B80" s="320"/>
      <c r="C80" s="297" t="s">
        <v>130</v>
      </c>
      <c r="D80" s="297" t="s">
        <v>2250</v>
      </c>
      <c r="E80" s="297" t="s">
        <v>116</v>
      </c>
      <c r="F80" s="301"/>
      <c r="G80" s="321"/>
      <c r="H80" s="303"/>
      <c r="I80" s="298">
        <v>1000000</v>
      </c>
      <c r="J80" s="297" t="s">
        <v>114</v>
      </c>
      <c r="K80" s="297"/>
    </row>
    <row r="81" spans="1:11" s="313" customFormat="1">
      <c r="A81" s="612">
        <v>44482</v>
      </c>
      <c r="B81" s="320"/>
      <c r="C81" s="297" t="s">
        <v>594</v>
      </c>
      <c r="D81" s="297" t="s">
        <v>2251</v>
      </c>
      <c r="E81" s="297" t="s">
        <v>116</v>
      </c>
      <c r="F81" s="301"/>
      <c r="G81" s="321"/>
      <c r="H81" s="298">
        <v>5.45</v>
      </c>
      <c r="I81" s="298">
        <f t="shared" ref="I81" si="6">+ROUND(H81*$K$2,0)</f>
        <v>123448</v>
      </c>
      <c r="J81" s="297" t="s">
        <v>115</v>
      </c>
      <c r="K81" s="297"/>
    </row>
    <row r="82" spans="1:11" s="313" customFormat="1">
      <c r="A82" s="612">
        <v>44484</v>
      </c>
      <c r="B82" s="320"/>
      <c r="C82" s="297" t="s">
        <v>130</v>
      </c>
      <c r="D82" s="297" t="s">
        <v>2252</v>
      </c>
      <c r="E82" s="297" t="s">
        <v>116</v>
      </c>
      <c r="F82" s="301"/>
      <c r="G82" s="321"/>
      <c r="H82" s="303"/>
      <c r="I82" s="298">
        <v>2000000</v>
      </c>
      <c r="J82" s="297" t="s">
        <v>114</v>
      </c>
      <c r="K82" s="297"/>
    </row>
    <row r="83" spans="1:11" s="313" customFormat="1">
      <c r="A83" s="612">
        <v>44487</v>
      </c>
      <c r="B83" s="320"/>
      <c r="C83" s="297" t="s">
        <v>130</v>
      </c>
      <c r="D83" s="297" t="s">
        <v>2253</v>
      </c>
      <c r="E83" s="297" t="s">
        <v>116</v>
      </c>
      <c r="F83" s="301"/>
      <c r="G83" s="321"/>
      <c r="H83" s="303"/>
      <c r="I83" s="298">
        <v>2000000</v>
      </c>
      <c r="J83" s="297" t="s">
        <v>114</v>
      </c>
      <c r="K83" s="297"/>
    </row>
    <row r="84" spans="1:11" s="313" customFormat="1">
      <c r="A84" s="612">
        <v>44487</v>
      </c>
      <c r="B84" s="320"/>
      <c r="C84" s="297" t="s">
        <v>1013</v>
      </c>
      <c r="D84" s="297" t="s">
        <v>528</v>
      </c>
      <c r="E84" s="297" t="s">
        <v>116</v>
      </c>
      <c r="F84" s="301"/>
      <c r="G84" s="321"/>
      <c r="H84" s="303"/>
      <c r="I84" s="298">
        <v>52455</v>
      </c>
      <c r="J84" s="297" t="s">
        <v>114</v>
      </c>
      <c r="K84" s="297"/>
    </row>
    <row r="85" spans="1:11" s="313" customFormat="1">
      <c r="A85" s="612">
        <v>44487</v>
      </c>
      <c r="B85" s="320"/>
      <c r="C85" s="297" t="s">
        <v>621</v>
      </c>
      <c r="D85" s="297" t="s">
        <v>528</v>
      </c>
      <c r="E85" s="297" t="s">
        <v>116</v>
      </c>
      <c r="F85" s="301"/>
      <c r="G85" s="321"/>
      <c r="H85" s="298">
        <v>5</v>
      </c>
      <c r="I85" s="298">
        <f t="shared" ref="I85" si="7">+ROUND(H85*$K$2,0)</f>
        <v>113255</v>
      </c>
      <c r="J85" s="297" t="s">
        <v>115</v>
      </c>
      <c r="K85" s="297"/>
    </row>
    <row r="86" spans="1:11" s="313" customFormat="1">
      <c r="A86" s="612">
        <v>44488</v>
      </c>
      <c r="B86" s="320"/>
      <c r="C86" s="297" t="s">
        <v>2265</v>
      </c>
      <c r="D86" s="297" t="s">
        <v>264</v>
      </c>
      <c r="E86" s="297" t="s">
        <v>116</v>
      </c>
      <c r="F86" s="301"/>
      <c r="G86" s="321"/>
      <c r="H86" s="303"/>
      <c r="I86" s="298">
        <v>2275500</v>
      </c>
      <c r="J86" s="297" t="s">
        <v>114</v>
      </c>
      <c r="K86" s="297"/>
    </row>
    <row r="87" spans="1:11" s="313" customFormat="1">
      <c r="A87" s="612">
        <v>44488</v>
      </c>
      <c r="B87" s="320"/>
      <c r="C87" s="297" t="s">
        <v>594</v>
      </c>
      <c r="D87" s="297" t="s">
        <v>264</v>
      </c>
      <c r="E87" s="297" t="s">
        <v>116</v>
      </c>
      <c r="F87" s="301"/>
      <c r="G87" s="321"/>
      <c r="H87" s="298">
        <v>54.54</v>
      </c>
      <c r="I87" s="298">
        <f t="shared" ref="I87" si="8">+ROUND(H87*$K$2,0)</f>
        <v>1235382</v>
      </c>
      <c r="J87" s="297" t="s">
        <v>115</v>
      </c>
      <c r="K87" s="297"/>
    </row>
    <row r="88" spans="1:11" s="313" customFormat="1">
      <c r="A88" s="612">
        <v>44489</v>
      </c>
      <c r="B88" s="320"/>
      <c r="C88" s="297" t="s">
        <v>260</v>
      </c>
      <c r="D88" s="297" t="s">
        <v>1640</v>
      </c>
      <c r="E88" s="297" t="s">
        <v>116</v>
      </c>
      <c r="F88" s="301"/>
      <c r="G88" s="321"/>
      <c r="H88" s="303"/>
      <c r="I88" s="298">
        <v>4010000</v>
      </c>
      <c r="J88" s="297" t="s">
        <v>114</v>
      </c>
      <c r="K88" s="297"/>
    </row>
    <row r="89" spans="1:11" s="313" customFormat="1">
      <c r="A89" s="612">
        <v>44489</v>
      </c>
      <c r="B89" s="320"/>
      <c r="C89" s="297" t="s">
        <v>1009</v>
      </c>
      <c r="D89" s="297" t="s">
        <v>1640</v>
      </c>
      <c r="E89" s="297" t="s">
        <v>116</v>
      </c>
      <c r="F89" s="301"/>
      <c r="G89" s="321"/>
      <c r="H89" s="303"/>
      <c r="I89" s="298">
        <v>2460000</v>
      </c>
      <c r="J89" s="297" t="s">
        <v>114</v>
      </c>
      <c r="K89" s="297"/>
    </row>
    <row r="90" spans="1:11" s="313" customFormat="1">
      <c r="A90" s="612">
        <v>44489</v>
      </c>
      <c r="B90" s="320"/>
      <c r="C90" s="297" t="s">
        <v>540</v>
      </c>
      <c r="D90" s="297" t="s">
        <v>2254</v>
      </c>
      <c r="E90" s="297" t="s">
        <v>116</v>
      </c>
      <c r="F90" s="301"/>
      <c r="G90" s="321"/>
      <c r="H90" s="303"/>
      <c r="I90" s="298">
        <v>4797000</v>
      </c>
      <c r="J90" s="297" t="s">
        <v>114</v>
      </c>
      <c r="K90" s="297"/>
    </row>
    <row r="91" spans="1:11" s="313" customFormat="1">
      <c r="A91" s="612">
        <v>44489</v>
      </c>
      <c r="B91" s="320"/>
      <c r="C91" s="297" t="s">
        <v>2266</v>
      </c>
      <c r="D91" s="297" t="s">
        <v>2255</v>
      </c>
      <c r="E91" s="297" t="s">
        <v>116</v>
      </c>
      <c r="F91" s="301"/>
      <c r="G91" s="321"/>
      <c r="H91" s="303"/>
      <c r="I91" s="298">
        <v>1450000</v>
      </c>
      <c r="J91" s="297" t="s">
        <v>114</v>
      </c>
      <c r="K91" s="297"/>
    </row>
    <row r="92" spans="1:11" s="313" customFormat="1">
      <c r="A92" s="612">
        <v>44489</v>
      </c>
      <c r="B92" s="320"/>
      <c r="C92" s="297" t="s">
        <v>260</v>
      </c>
      <c r="D92" s="297" t="s">
        <v>1640</v>
      </c>
      <c r="E92" s="297" t="s">
        <v>116</v>
      </c>
      <c r="F92" s="301"/>
      <c r="G92" s="321"/>
      <c r="H92" s="303"/>
      <c r="I92" s="298">
        <v>7430000</v>
      </c>
      <c r="J92" s="297" t="s">
        <v>114</v>
      </c>
      <c r="K92" s="297"/>
    </row>
    <row r="93" spans="1:11" s="313" customFormat="1">
      <c r="A93" s="612">
        <v>44489</v>
      </c>
      <c r="B93" s="320"/>
      <c r="C93" s="297" t="s">
        <v>649</v>
      </c>
      <c r="D93" s="297" t="s">
        <v>2186</v>
      </c>
      <c r="E93" s="297" t="s">
        <v>116</v>
      </c>
      <c r="F93" s="301"/>
      <c r="G93" s="321"/>
      <c r="H93" s="303"/>
      <c r="I93" s="298">
        <v>1700000</v>
      </c>
      <c r="J93" s="297" t="s">
        <v>114</v>
      </c>
      <c r="K93" s="297"/>
    </row>
    <row r="94" spans="1:11" s="313" customFormat="1">
      <c r="A94" s="612">
        <v>44489</v>
      </c>
      <c r="B94" s="320"/>
      <c r="C94" s="297" t="s">
        <v>130</v>
      </c>
      <c r="D94" s="297" t="s">
        <v>2256</v>
      </c>
      <c r="E94" s="297" t="s">
        <v>116</v>
      </c>
      <c r="F94" s="301"/>
      <c r="G94" s="321"/>
      <c r="H94" s="303"/>
      <c r="I94" s="298">
        <v>1000000</v>
      </c>
      <c r="J94" s="297" t="s">
        <v>114</v>
      </c>
      <c r="K94" s="297"/>
    </row>
    <row r="95" spans="1:11" s="313" customFormat="1">
      <c r="A95" s="612">
        <v>44489</v>
      </c>
      <c r="B95" s="320"/>
      <c r="C95" s="297" t="s">
        <v>130</v>
      </c>
      <c r="D95" s="297" t="s">
        <v>2257</v>
      </c>
      <c r="E95" s="297" t="s">
        <v>116</v>
      </c>
      <c r="F95" s="301"/>
      <c r="G95" s="321"/>
      <c r="H95" s="303"/>
      <c r="I95" s="298">
        <v>12817400</v>
      </c>
      <c r="J95" s="297" t="s">
        <v>114</v>
      </c>
      <c r="K95" s="297"/>
    </row>
    <row r="96" spans="1:11" s="313" customFormat="1">
      <c r="A96" s="612">
        <v>44489</v>
      </c>
      <c r="B96" s="320"/>
      <c r="C96" s="297" t="s">
        <v>2263</v>
      </c>
      <c r="D96" s="297" t="s">
        <v>1640</v>
      </c>
      <c r="E96" s="297" t="s">
        <v>116</v>
      </c>
      <c r="F96" s="301"/>
      <c r="G96" s="321"/>
      <c r="H96" s="303"/>
      <c r="I96" s="298">
        <v>3436000</v>
      </c>
      <c r="J96" s="297" t="s">
        <v>114</v>
      </c>
      <c r="K96" s="297"/>
    </row>
    <row r="97" spans="1:11" s="313" customFormat="1">
      <c r="A97" s="612">
        <v>44489</v>
      </c>
      <c r="B97" s="320"/>
      <c r="C97" s="297" t="s">
        <v>262</v>
      </c>
      <c r="D97" s="297" t="s">
        <v>2113</v>
      </c>
      <c r="E97" s="297" t="s">
        <v>116</v>
      </c>
      <c r="F97" s="301"/>
      <c r="G97" s="321"/>
      <c r="H97" s="303"/>
      <c r="I97" s="298">
        <v>999499.99999999988</v>
      </c>
      <c r="J97" s="297" t="s">
        <v>114</v>
      </c>
      <c r="K97" s="297"/>
    </row>
    <row r="98" spans="1:11" s="313" customFormat="1">
      <c r="A98" s="612">
        <v>44489</v>
      </c>
      <c r="B98" s="320"/>
      <c r="C98" s="297" t="s">
        <v>594</v>
      </c>
      <c r="D98" s="297" t="s">
        <v>264</v>
      </c>
      <c r="E98" s="297" t="s">
        <v>116</v>
      </c>
      <c r="F98" s="301"/>
      <c r="G98" s="321"/>
      <c r="H98" s="303"/>
      <c r="I98" s="298">
        <v>173010</v>
      </c>
      <c r="J98" s="297" t="s">
        <v>114</v>
      </c>
      <c r="K98" s="297"/>
    </row>
    <row r="99" spans="1:11" s="313" customFormat="1">
      <c r="A99" s="612">
        <v>44489</v>
      </c>
      <c r="B99" s="320"/>
      <c r="C99" s="297" t="s">
        <v>594</v>
      </c>
      <c r="D99" s="297" t="s">
        <v>264</v>
      </c>
      <c r="E99" s="297" t="s">
        <v>116</v>
      </c>
      <c r="F99" s="301"/>
      <c r="G99" s="321"/>
      <c r="H99" s="298">
        <v>356.34</v>
      </c>
      <c r="I99" s="298">
        <f t="shared" ref="I99" si="9">+ROUND(H99*$K$2,0)</f>
        <v>8071433</v>
      </c>
      <c r="J99" s="297" t="s">
        <v>115</v>
      </c>
      <c r="K99" s="297"/>
    </row>
    <row r="100" spans="1:11" s="313" customFormat="1">
      <c r="A100" s="612">
        <v>44490</v>
      </c>
      <c r="B100" s="320"/>
      <c r="C100" s="297" t="s">
        <v>130</v>
      </c>
      <c r="D100" s="297" t="s">
        <v>2256</v>
      </c>
      <c r="E100" s="297" t="s">
        <v>116</v>
      </c>
      <c r="F100" s="301"/>
      <c r="G100" s="321"/>
      <c r="H100" s="303"/>
      <c r="I100" s="298">
        <v>2000000</v>
      </c>
      <c r="J100" s="297" t="s">
        <v>114</v>
      </c>
      <c r="K100" s="297"/>
    </row>
    <row r="101" spans="1:11" s="313" customFormat="1">
      <c r="A101" s="612">
        <v>44491</v>
      </c>
      <c r="B101" s="320"/>
      <c r="C101" s="297" t="s">
        <v>130</v>
      </c>
      <c r="D101" s="297" t="s">
        <v>2258</v>
      </c>
      <c r="E101" s="297" t="s">
        <v>116</v>
      </c>
      <c r="F101" s="301"/>
      <c r="G101" s="321"/>
      <c r="H101" s="303"/>
      <c r="I101" s="298">
        <v>1000000</v>
      </c>
      <c r="J101" s="297" t="s">
        <v>114</v>
      </c>
      <c r="K101" s="297"/>
    </row>
    <row r="102" spans="1:11" s="313" customFormat="1">
      <c r="A102" s="612">
        <v>44491</v>
      </c>
      <c r="B102" s="320"/>
      <c r="C102" s="297" t="s">
        <v>1483</v>
      </c>
      <c r="D102" s="297" t="s">
        <v>264</v>
      </c>
      <c r="E102" s="297" t="s">
        <v>116</v>
      </c>
      <c r="F102" s="301"/>
      <c r="G102" s="321"/>
      <c r="H102" s="303"/>
      <c r="I102" s="298">
        <v>25400</v>
      </c>
      <c r="J102" s="297" t="s">
        <v>114</v>
      </c>
      <c r="K102" s="297"/>
    </row>
    <row r="103" spans="1:11" s="313" customFormat="1">
      <c r="A103" s="612">
        <v>44491</v>
      </c>
      <c r="B103" s="320"/>
      <c r="C103" s="297" t="s">
        <v>1483</v>
      </c>
      <c r="D103" s="297" t="s">
        <v>264</v>
      </c>
      <c r="E103" s="297" t="s">
        <v>116</v>
      </c>
      <c r="F103" s="301"/>
      <c r="G103" s="321"/>
      <c r="H103" s="298">
        <v>54.54</v>
      </c>
      <c r="I103" s="298">
        <f t="shared" ref="I103" si="10">+ROUND(H103*$K$2,0)</f>
        <v>1235382</v>
      </c>
      <c r="J103" s="297" t="s">
        <v>115</v>
      </c>
      <c r="K103" s="297"/>
    </row>
    <row r="104" spans="1:11" s="313" customFormat="1">
      <c r="A104" s="612">
        <v>44494</v>
      </c>
      <c r="B104" s="320"/>
      <c r="C104" s="297" t="s">
        <v>130</v>
      </c>
      <c r="D104" s="297" t="s">
        <v>2259</v>
      </c>
      <c r="E104" s="297" t="s">
        <v>116</v>
      </c>
      <c r="F104" s="301"/>
      <c r="G104" s="321"/>
      <c r="H104" s="303"/>
      <c r="I104" s="298">
        <v>1000000</v>
      </c>
      <c r="J104" s="297" t="s">
        <v>114</v>
      </c>
      <c r="K104" s="297"/>
    </row>
    <row r="105" spans="1:11" s="313" customFormat="1">
      <c r="A105" s="612">
        <v>44495</v>
      </c>
      <c r="B105" s="320"/>
      <c r="C105" s="297" t="s">
        <v>130</v>
      </c>
      <c r="D105" s="297" t="s">
        <v>2260</v>
      </c>
      <c r="E105" s="297" t="s">
        <v>116</v>
      </c>
      <c r="F105" s="301"/>
      <c r="G105" s="321"/>
      <c r="H105" s="303"/>
      <c r="I105" s="298">
        <v>1000000</v>
      </c>
      <c r="J105" s="297" t="s">
        <v>114</v>
      </c>
      <c r="K105" s="297"/>
    </row>
    <row r="106" spans="1:11" s="313" customFormat="1">
      <c r="A106" s="612">
        <v>44496</v>
      </c>
      <c r="B106" s="320"/>
      <c r="C106" s="297" t="s">
        <v>1483</v>
      </c>
      <c r="D106" s="297" t="s">
        <v>264</v>
      </c>
      <c r="E106" s="297" t="s">
        <v>116</v>
      </c>
      <c r="F106" s="301"/>
      <c r="G106" s="321"/>
      <c r="H106" s="298">
        <v>78.510000000000005</v>
      </c>
      <c r="I106" s="298">
        <f t="shared" ref="I106" si="11">+ROUND(H106*$K$2,0)</f>
        <v>1778325</v>
      </c>
      <c r="J106" s="297" t="s">
        <v>115</v>
      </c>
      <c r="K106" s="297"/>
    </row>
    <row r="107" spans="1:11" s="313" customFormat="1">
      <c r="A107" s="612">
        <v>44498</v>
      </c>
      <c r="B107" s="320"/>
      <c r="C107" s="297" t="s">
        <v>540</v>
      </c>
      <c r="D107" s="297" t="s">
        <v>2261</v>
      </c>
      <c r="E107" s="297" t="s">
        <v>116</v>
      </c>
      <c r="F107" s="301"/>
      <c r="G107" s="321"/>
      <c r="H107" s="303"/>
      <c r="I107" s="298">
        <v>4050000</v>
      </c>
      <c r="J107" s="297" t="s">
        <v>114</v>
      </c>
      <c r="K107" s="297"/>
    </row>
    <row r="108" spans="1:11" s="313" customFormat="1">
      <c r="A108" s="612">
        <v>44498</v>
      </c>
      <c r="B108" s="320"/>
      <c r="C108" s="297" t="s">
        <v>2267</v>
      </c>
      <c r="D108" s="297" t="s">
        <v>2261</v>
      </c>
      <c r="E108" s="297" t="s">
        <v>116</v>
      </c>
      <c r="F108" s="301"/>
      <c r="G108" s="321"/>
      <c r="H108" s="303"/>
      <c r="I108" s="298">
        <v>6000000</v>
      </c>
      <c r="J108" s="297" t="s">
        <v>114</v>
      </c>
      <c r="K108" s="297"/>
    </row>
    <row r="109" spans="1:11" s="313" customFormat="1">
      <c r="A109" s="612">
        <v>44498</v>
      </c>
      <c r="B109" s="320"/>
      <c r="C109" s="297" t="s">
        <v>1488</v>
      </c>
      <c r="D109" s="297" t="s">
        <v>264</v>
      </c>
      <c r="E109" s="297" t="s">
        <v>116</v>
      </c>
      <c r="F109" s="301"/>
      <c r="G109" s="321"/>
      <c r="H109" s="303"/>
      <c r="I109" s="298">
        <v>57577</v>
      </c>
      <c r="J109" s="297" t="s">
        <v>114</v>
      </c>
      <c r="K109" s="297"/>
    </row>
    <row r="110" spans="1:11" s="313" customFormat="1">
      <c r="A110" s="612">
        <v>44498</v>
      </c>
      <c r="B110" s="320"/>
      <c r="C110" s="297" t="s">
        <v>594</v>
      </c>
      <c r="D110" s="297" t="s">
        <v>264</v>
      </c>
      <c r="E110" s="297" t="s">
        <v>116</v>
      </c>
      <c r="F110" s="301"/>
      <c r="G110" s="321"/>
      <c r="H110" s="303"/>
      <c r="I110" s="298">
        <v>994065</v>
      </c>
      <c r="J110" s="297" t="s">
        <v>114</v>
      </c>
      <c r="K110" s="297"/>
    </row>
    <row r="111" spans="1:11" s="313" customFormat="1">
      <c r="A111" s="612">
        <v>44498</v>
      </c>
      <c r="B111" s="320"/>
      <c r="C111" s="297" t="s">
        <v>594</v>
      </c>
      <c r="D111" s="297" t="s">
        <v>264</v>
      </c>
      <c r="E111" s="297" t="s">
        <v>116</v>
      </c>
      <c r="F111" s="301"/>
      <c r="G111" s="321"/>
      <c r="H111" s="298">
        <v>1137.05</v>
      </c>
      <c r="I111" s="298">
        <f t="shared" ref="I111" si="12">+ROUND(H111*$K$2,0)</f>
        <v>25755241</v>
      </c>
      <c r="J111" s="297" t="s">
        <v>115</v>
      </c>
      <c r="K111" s="297"/>
    </row>
    <row r="112" spans="1:11" s="313" customFormat="1">
      <c r="A112" s="612">
        <v>44499</v>
      </c>
      <c r="B112" s="320"/>
      <c r="C112" s="297" t="s">
        <v>130</v>
      </c>
      <c r="D112" s="297" t="s">
        <v>2262</v>
      </c>
      <c r="E112" s="297" t="s">
        <v>116</v>
      </c>
      <c r="F112" s="301"/>
      <c r="G112" s="321"/>
      <c r="H112" s="303"/>
      <c r="I112" s="298">
        <v>1000000</v>
      </c>
      <c r="J112" s="297" t="s">
        <v>114</v>
      </c>
      <c r="K112" s="297"/>
    </row>
    <row r="113" spans="1:11" s="313" customFormat="1">
      <c r="A113" s="612">
        <v>44477</v>
      </c>
      <c r="B113" s="320"/>
      <c r="C113" s="297" t="s">
        <v>260</v>
      </c>
      <c r="D113" s="297" t="s">
        <v>2187</v>
      </c>
      <c r="E113" s="297" t="s">
        <v>116</v>
      </c>
      <c r="F113" s="301"/>
      <c r="G113" s="321"/>
      <c r="H113" s="303"/>
      <c r="I113" s="303">
        <v>350000</v>
      </c>
      <c r="J113" s="297" t="s">
        <v>114</v>
      </c>
      <c r="K113" s="297"/>
    </row>
    <row r="114" spans="1:11" s="313" customFormat="1">
      <c r="A114" s="612">
        <v>44477</v>
      </c>
      <c r="B114" s="320"/>
      <c r="C114" s="297" t="s">
        <v>134</v>
      </c>
      <c r="D114" s="297" t="s">
        <v>2188</v>
      </c>
      <c r="E114" s="297" t="s">
        <v>116</v>
      </c>
      <c r="F114" s="301"/>
      <c r="G114" s="321"/>
      <c r="H114" s="303"/>
      <c r="I114" s="303">
        <v>58210000</v>
      </c>
      <c r="J114" s="297" t="s">
        <v>114</v>
      </c>
      <c r="K114" s="297"/>
    </row>
    <row r="115" spans="1:11" s="313" customFormat="1">
      <c r="A115" s="612">
        <v>44487</v>
      </c>
      <c r="B115" s="320"/>
      <c r="C115" s="297" t="s">
        <v>260</v>
      </c>
      <c r="D115" s="297" t="s">
        <v>2189</v>
      </c>
      <c r="E115" s="297" t="s">
        <v>116</v>
      </c>
      <c r="F115" s="301"/>
      <c r="G115" s="321"/>
      <c r="H115" s="303"/>
      <c r="I115" s="298">
        <v>137120900</v>
      </c>
      <c r="J115" s="297" t="s">
        <v>114</v>
      </c>
      <c r="K115" s="297"/>
    </row>
    <row r="116" spans="1:11" s="313" customFormat="1">
      <c r="A116" s="612">
        <v>44477</v>
      </c>
      <c r="B116" s="320"/>
      <c r="C116" s="297" t="s">
        <v>144</v>
      </c>
      <c r="D116" s="297" t="s">
        <v>2205</v>
      </c>
      <c r="E116" s="297" t="s">
        <v>116</v>
      </c>
      <c r="F116" s="301"/>
      <c r="G116" s="321"/>
      <c r="H116" s="303"/>
      <c r="I116" s="303">
        <v>1634079064</v>
      </c>
      <c r="J116" s="297" t="s">
        <v>114</v>
      </c>
      <c r="K116" s="297"/>
    </row>
    <row r="117" spans="1:11" s="313" customFormat="1">
      <c r="A117" s="612">
        <v>44489</v>
      </c>
      <c r="B117" s="320"/>
      <c r="C117" s="297" t="s">
        <v>144</v>
      </c>
      <c r="D117" s="297" t="s">
        <v>2206</v>
      </c>
      <c r="E117" s="297" t="s">
        <v>116</v>
      </c>
      <c r="F117" s="301"/>
      <c r="G117" s="321"/>
      <c r="H117" s="303"/>
      <c r="I117" s="303">
        <v>1218110861</v>
      </c>
      <c r="J117" s="297" t="s">
        <v>114</v>
      </c>
      <c r="K117" s="297"/>
    </row>
    <row r="118" spans="1:11" s="313" customFormat="1">
      <c r="A118" s="612">
        <v>44489</v>
      </c>
      <c r="B118" s="320"/>
      <c r="C118" s="297" t="s">
        <v>352</v>
      </c>
      <c r="D118" s="297" t="s">
        <v>2190</v>
      </c>
      <c r="E118" s="297" t="s">
        <v>116</v>
      </c>
      <c r="F118" s="301"/>
      <c r="G118" s="321"/>
      <c r="H118" s="303"/>
      <c r="I118" s="303">
        <v>8701851</v>
      </c>
      <c r="J118" s="297" t="s">
        <v>114</v>
      </c>
      <c r="K118" s="297"/>
    </row>
    <row r="119" spans="1:11" s="313" customFormat="1">
      <c r="A119" s="612">
        <v>44489</v>
      </c>
      <c r="B119" s="320"/>
      <c r="C119" s="297" t="s">
        <v>352</v>
      </c>
      <c r="D119" s="297" t="s">
        <v>2191</v>
      </c>
      <c r="E119" s="297" t="s">
        <v>116</v>
      </c>
      <c r="F119" s="301"/>
      <c r="G119" s="321"/>
      <c r="H119" s="303"/>
      <c r="I119" s="303">
        <v>24460700</v>
      </c>
      <c r="J119" s="297" t="s">
        <v>114</v>
      </c>
      <c r="K119" s="297"/>
    </row>
    <row r="120" spans="1:11" s="313" customFormat="1">
      <c r="A120" s="612">
        <v>44487</v>
      </c>
      <c r="B120" s="320"/>
      <c r="C120" s="297" t="s">
        <v>441</v>
      </c>
      <c r="D120" s="297" t="s">
        <v>2192</v>
      </c>
      <c r="E120" s="297" t="s">
        <v>116</v>
      </c>
      <c r="F120" s="301"/>
      <c r="G120" s="321"/>
      <c r="H120" s="303"/>
      <c r="I120" s="303">
        <v>37957520</v>
      </c>
      <c r="J120" s="297" t="s">
        <v>114</v>
      </c>
      <c r="K120" s="297"/>
    </row>
    <row r="121" spans="1:11" s="313" customFormat="1">
      <c r="A121" s="612">
        <v>44498</v>
      </c>
      <c r="B121" s="320"/>
      <c r="C121" s="297" t="s">
        <v>144</v>
      </c>
      <c r="D121" s="297" t="s">
        <v>2207</v>
      </c>
      <c r="E121" s="297" t="s">
        <v>116</v>
      </c>
      <c r="F121" s="301"/>
      <c r="G121" s="321"/>
      <c r="H121" s="303"/>
      <c r="I121" s="303">
        <v>1000939790</v>
      </c>
      <c r="J121" s="297" t="s">
        <v>114</v>
      </c>
      <c r="K121" s="297"/>
    </row>
    <row r="122" spans="1:11" s="313" customFormat="1">
      <c r="A122" s="612">
        <v>44498</v>
      </c>
      <c r="B122" s="320"/>
      <c r="C122" s="297" t="s">
        <v>156</v>
      </c>
      <c r="D122" s="297" t="s">
        <v>2193</v>
      </c>
      <c r="E122" s="297" t="s">
        <v>116</v>
      </c>
      <c r="F122" s="301"/>
      <c r="G122" s="321"/>
      <c r="H122" s="303"/>
      <c r="I122" s="303">
        <v>35111503</v>
      </c>
      <c r="J122" s="297" t="s">
        <v>114</v>
      </c>
      <c r="K122" s="297"/>
    </row>
    <row r="123" spans="1:11" s="313" customFormat="1">
      <c r="A123" s="612">
        <v>44498</v>
      </c>
      <c r="B123" s="320"/>
      <c r="C123" s="297" t="s">
        <v>595</v>
      </c>
      <c r="D123" s="297" t="s">
        <v>2193</v>
      </c>
      <c r="E123" s="297" t="s">
        <v>116</v>
      </c>
      <c r="F123" s="301"/>
      <c r="G123" s="321"/>
      <c r="H123" s="303"/>
      <c r="I123" s="303">
        <v>69083320</v>
      </c>
      <c r="J123" s="297" t="s">
        <v>114</v>
      </c>
      <c r="K123" s="297"/>
    </row>
    <row r="124" spans="1:11" s="313" customFormat="1">
      <c r="A124" s="612">
        <v>44498</v>
      </c>
      <c r="B124" s="320"/>
      <c r="C124" s="297" t="s">
        <v>678</v>
      </c>
      <c r="D124" s="297" t="s">
        <v>2194</v>
      </c>
      <c r="E124" s="297" t="s">
        <v>116</v>
      </c>
      <c r="F124" s="301"/>
      <c r="G124" s="321"/>
      <c r="H124" s="303"/>
      <c r="I124" s="303">
        <v>41935000</v>
      </c>
      <c r="J124" s="297" t="s">
        <v>114</v>
      </c>
      <c r="K124" s="297"/>
    </row>
    <row r="125" spans="1:11" s="313" customFormat="1">
      <c r="A125" s="612">
        <v>44489</v>
      </c>
      <c r="B125" s="320"/>
      <c r="C125" s="297" t="s">
        <v>260</v>
      </c>
      <c r="D125" s="297" t="s">
        <v>2195</v>
      </c>
      <c r="E125" s="297" t="s">
        <v>116</v>
      </c>
      <c r="F125" s="301"/>
      <c r="G125" s="321"/>
      <c r="H125" s="303"/>
      <c r="I125" s="303">
        <v>4500000</v>
      </c>
      <c r="J125" s="297" t="s">
        <v>114</v>
      </c>
      <c r="K125" s="297"/>
    </row>
    <row r="126" spans="1:11" s="688" customFormat="1" ht="12.75">
      <c r="A126" s="612">
        <v>44489</v>
      </c>
      <c r="B126" s="320"/>
      <c r="C126" s="297" t="s">
        <v>2285</v>
      </c>
      <c r="D126" s="297" t="s">
        <v>2268</v>
      </c>
      <c r="E126" s="297" t="s">
        <v>116</v>
      </c>
      <c r="F126" s="301"/>
      <c r="G126" s="321"/>
      <c r="H126" s="303"/>
      <c r="I126" s="303">
        <v>1000000</v>
      </c>
      <c r="J126" s="297" t="s">
        <v>114</v>
      </c>
      <c r="K126" s="297"/>
    </row>
    <row r="127" spans="1:11" s="313" customFormat="1">
      <c r="A127" s="612">
        <v>44477</v>
      </c>
      <c r="B127" s="320"/>
      <c r="C127" s="297" t="s">
        <v>2218</v>
      </c>
      <c r="D127" s="297" t="s">
        <v>2219</v>
      </c>
      <c r="E127" s="297" t="s">
        <v>116</v>
      </c>
      <c r="F127" s="301"/>
      <c r="G127" s="321"/>
      <c r="H127" s="303"/>
      <c r="I127" s="303">
        <v>2904000</v>
      </c>
      <c r="J127" s="297" t="s">
        <v>114</v>
      </c>
      <c r="K127" s="297"/>
    </row>
    <row r="128" spans="1:11" s="313" customFormat="1">
      <c r="A128" s="612">
        <v>44475</v>
      </c>
      <c r="B128" s="320"/>
      <c r="C128" s="297" t="s">
        <v>2220</v>
      </c>
      <c r="D128" s="297" t="s">
        <v>2221</v>
      </c>
      <c r="E128" s="297" t="s">
        <v>116</v>
      </c>
      <c r="F128" s="301"/>
      <c r="G128" s="321"/>
      <c r="H128" s="303"/>
      <c r="I128" s="303">
        <v>11400000</v>
      </c>
      <c r="J128" s="297" t="s">
        <v>114</v>
      </c>
      <c r="K128" s="297"/>
    </row>
    <row r="129" spans="1:11" s="313" customFormat="1">
      <c r="A129" s="612">
        <v>44477</v>
      </c>
      <c r="B129" s="320"/>
      <c r="C129" s="297" t="s">
        <v>2222</v>
      </c>
      <c r="D129" s="297" t="s">
        <v>2128</v>
      </c>
      <c r="E129" s="297" t="s">
        <v>116</v>
      </c>
      <c r="F129" s="301"/>
      <c r="G129" s="321"/>
      <c r="H129" s="303"/>
      <c r="I129" s="303">
        <v>3850000</v>
      </c>
      <c r="J129" s="297" t="s">
        <v>114</v>
      </c>
      <c r="K129" s="297"/>
    </row>
    <row r="130" spans="1:11" s="313" customFormat="1">
      <c r="A130" s="612">
        <v>44475</v>
      </c>
      <c r="B130" s="320"/>
      <c r="C130" s="297" t="s">
        <v>2223</v>
      </c>
      <c r="D130" s="297" t="s">
        <v>2128</v>
      </c>
      <c r="E130" s="297" t="s">
        <v>116</v>
      </c>
      <c r="F130" s="301"/>
      <c r="G130" s="321"/>
      <c r="H130" s="303"/>
      <c r="I130" s="681">
        <v>23298000</v>
      </c>
      <c r="J130" s="297" t="s">
        <v>114</v>
      </c>
      <c r="K130" s="297"/>
    </row>
    <row r="131" spans="1:11" s="313" customFormat="1">
      <c r="A131" s="612">
        <v>44475</v>
      </c>
      <c r="B131" s="320"/>
      <c r="C131" s="297" t="s">
        <v>2224</v>
      </c>
      <c r="D131" s="297" t="s">
        <v>2128</v>
      </c>
      <c r="E131" s="297" t="s">
        <v>116</v>
      </c>
      <c r="F131" s="301"/>
      <c r="G131" s="321"/>
      <c r="H131" s="303"/>
      <c r="I131" s="303">
        <v>19360000</v>
      </c>
      <c r="J131" s="297" t="s">
        <v>114</v>
      </c>
      <c r="K131" s="297"/>
    </row>
    <row r="132" spans="1:11" s="313" customFormat="1">
      <c r="A132" s="612">
        <v>44477</v>
      </c>
      <c r="B132" s="320"/>
      <c r="C132" s="297" t="s">
        <v>2216</v>
      </c>
      <c r="D132" s="297" t="s">
        <v>2217</v>
      </c>
      <c r="E132" s="297" t="s">
        <v>116</v>
      </c>
      <c r="F132" s="301"/>
      <c r="G132" s="321"/>
      <c r="H132" s="303"/>
      <c r="I132" s="303">
        <v>30000000</v>
      </c>
      <c r="J132" s="297" t="s">
        <v>114</v>
      </c>
      <c r="K132" s="297"/>
    </row>
    <row r="133" spans="1:11" s="313" customFormat="1">
      <c r="A133" s="612">
        <v>44498</v>
      </c>
      <c r="B133" s="320"/>
      <c r="C133" s="297" t="s">
        <v>1340</v>
      </c>
      <c r="D133" s="297" t="s">
        <v>2228</v>
      </c>
      <c r="E133" s="297" t="s">
        <v>116</v>
      </c>
      <c r="F133" s="301"/>
      <c r="G133" s="321"/>
      <c r="H133" s="303"/>
      <c r="I133" s="303">
        <v>201666667</v>
      </c>
      <c r="J133" s="297" t="s">
        <v>114</v>
      </c>
      <c r="K133" s="297"/>
    </row>
    <row r="134" spans="1:11" s="313" customFormat="1">
      <c r="A134" s="612">
        <v>44498</v>
      </c>
      <c r="B134" s="320"/>
      <c r="C134" s="297" t="s">
        <v>2229</v>
      </c>
      <c r="D134" s="297" t="s">
        <v>2230</v>
      </c>
      <c r="E134" s="297" t="s">
        <v>116</v>
      </c>
      <c r="F134" s="301"/>
      <c r="G134" s="321"/>
      <c r="H134" s="303"/>
      <c r="I134" s="303">
        <v>307140000</v>
      </c>
      <c r="J134" s="297" t="s">
        <v>114</v>
      </c>
      <c r="K134" s="297"/>
    </row>
    <row r="135" spans="1:11" s="313" customFormat="1">
      <c r="A135" s="612">
        <v>44491</v>
      </c>
      <c r="B135" s="320"/>
      <c r="C135" s="297" t="s">
        <v>2286</v>
      </c>
      <c r="D135" s="297" t="s">
        <v>2269</v>
      </c>
      <c r="E135" s="297" t="s">
        <v>116</v>
      </c>
      <c r="F135" s="301"/>
      <c r="G135" s="321"/>
      <c r="H135" s="303"/>
      <c r="I135" s="303">
        <v>179400000</v>
      </c>
      <c r="J135" s="297" t="s">
        <v>114</v>
      </c>
      <c r="K135" s="297"/>
    </row>
    <row r="136" spans="1:11" s="313" customFormat="1">
      <c r="A136" s="612">
        <v>44477</v>
      </c>
      <c r="B136" s="320"/>
      <c r="C136" s="297" t="s">
        <v>2231</v>
      </c>
      <c r="D136" s="297" t="s">
        <v>2232</v>
      </c>
      <c r="E136" s="297" t="s">
        <v>116</v>
      </c>
      <c r="F136" s="301"/>
      <c r="G136" s="321"/>
      <c r="H136" s="303"/>
      <c r="I136" s="303">
        <v>125092000</v>
      </c>
      <c r="J136" s="297" t="s">
        <v>114</v>
      </c>
      <c r="K136" s="297"/>
    </row>
    <row r="137" spans="1:11" s="313" customFormat="1">
      <c r="A137" s="612">
        <v>44477</v>
      </c>
      <c r="B137" s="320"/>
      <c r="C137" s="297" t="s">
        <v>2287</v>
      </c>
      <c r="D137" s="297" t="s">
        <v>2113</v>
      </c>
      <c r="E137" s="297" t="s">
        <v>116</v>
      </c>
      <c r="F137" s="301"/>
      <c r="G137" s="321"/>
      <c r="H137" s="303"/>
      <c r="I137" s="303">
        <v>14452500</v>
      </c>
      <c r="J137" s="297" t="s">
        <v>114</v>
      </c>
      <c r="K137" s="297"/>
    </row>
    <row r="138" spans="1:11" s="313" customFormat="1">
      <c r="A138" s="612">
        <v>44477</v>
      </c>
      <c r="B138" s="320"/>
      <c r="C138" s="297" t="s">
        <v>2288</v>
      </c>
      <c r="D138" s="297" t="s">
        <v>2221</v>
      </c>
      <c r="E138" s="297" t="s">
        <v>116</v>
      </c>
      <c r="F138" s="301"/>
      <c r="G138" s="321"/>
      <c r="H138" s="303"/>
      <c r="I138" s="303">
        <v>22800000</v>
      </c>
      <c r="J138" s="297" t="s">
        <v>114</v>
      </c>
      <c r="K138" s="297"/>
    </row>
    <row r="139" spans="1:11" s="313" customFormat="1">
      <c r="A139" s="612">
        <v>44487</v>
      </c>
      <c r="B139" s="320"/>
      <c r="C139" s="297" t="s">
        <v>2289</v>
      </c>
      <c r="D139" s="297" t="s">
        <v>2270</v>
      </c>
      <c r="E139" s="297" t="s">
        <v>116</v>
      </c>
      <c r="F139" s="301"/>
      <c r="G139" s="321"/>
      <c r="H139" s="303"/>
      <c r="I139" s="303">
        <v>9900000</v>
      </c>
      <c r="J139" s="297" t="s">
        <v>114</v>
      </c>
      <c r="K139" s="297"/>
    </row>
    <row r="140" spans="1:11" s="313" customFormat="1">
      <c r="A140" s="612">
        <v>44487</v>
      </c>
      <c r="B140" s="320"/>
      <c r="C140" s="297" t="s">
        <v>2290</v>
      </c>
      <c r="D140" s="297" t="s">
        <v>2270</v>
      </c>
      <c r="E140" s="297" t="s">
        <v>116</v>
      </c>
      <c r="F140" s="301"/>
      <c r="G140" s="321"/>
      <c r="H140" s="303"/>
      <c r="I140" s="303">
        <v>15972000</v>
      </c>
      <c r="J140" s="297" t="s">
        <v>114</v>
      </c>
      <c r="K140" s="297"/>
    </row>
    <row r="141" spans="1:11" s="313" customFormat="1">
      <c r="A141" s="612">
        <v>44487</v>
      </c>
      <c r="B141" s="320"/>
      <c r="C141" s="297" t="s">
        <v>2291</v>
      </c>
      <c r="D141" s="297" t="s">
        <v>2270</v>
      </c>
      <c r="E141" s="297" t="s">
        <v>116</v>
      </c>
      <c r="F141" s="301"/>
      <c r="G141" s="321"/>
      <c r="H141" s="303"/>
      <c r="I141" s="303">
        <v>15048000</v>
      </c>
      <c r="J141" s="297" t="s">
        <v>114</v>
      </c>
      <c r="K141" s="297"/>
    </row>
    <row r="142" spans="1:11" s="313" customFormat="1">
      <c r="A142" s="612">
        <v>44489</v>
      </c>
      <c r="B142" s="320"/>
      <c r="C142" s="297" t="s">
        <v>2287</v>
      </c>
      <c r="D142" s="297" t="s">
        <v>2271</v>
      </c>
      <c r="E142" s="297" t="s">
        <v>116</v>
      </c>
      <c r="F142" s="301"/>
      <c r="G142" s="321"/>
      <c r="H142" s="303"/>
      <c r="I142" s="303">
        <v>2820000</v>
      </c>
      <c r="J142" s="297" t="s">
        <v>114</v>
      </c>
      <c r="K142" s="297"/>
    </row>
    <row r="143" spans="1:11" s="313" customFormat="1">
      <c r="A143" s="612">
        <v>44489</v>
      </c>
      <c r="B143" s="320"/>
      <c r="C143" s="297" t="s">
        <v>2288</v>
      </c>
      <c r="D143" s="297" t="s">
        <v>2272</v>
      </c>
      <c r="E143" s="297" t="s">
        <v>116</v>
      </c>
      <c r="F143" s="301"/>
      <c r="G143" s="321"/>
      <c r="H143" s="303"/>
      <c r="I143" s="303">
        <v>22800000</v>
      </c>
      <c r="J143" s="297" t="s">
        <v>114</v>
      </c>
      <c r="K143" s="297"/>
    </row>
    <row r="144" spans="1:11" s="313" customFormat="1">
      <c r="A144" s="612">
        <v>44489</v>
      </c>
      <c r="B144" s="320"/>
      <c r="C144" s="297" t="s">
        <v>849</v>
      </c>
      <c r="D144" s="297" t="s">
        <v>2273</v>
      </c>
      <c r="E144" s="297" t="s">
        <v>116</v>
      </c>
      <c r="F144" s="301"/>
      <c r="G144" s="321"/>
      <c r="H144" s="303"/>
      <c r="I144" s="303">
        <v>14520000</v>
      </c>
      <c r="J144" s="297" t="s">
        <v>114</v>
      </c>
      <c r="K144" s="297"/>
    </row>
    <row r="145" spans="1:11" s="313" customFormat="1">
      <c r="A145" s="612">
        <v>44489</v>
      </c>
      <c r="B145" s="320"/>
      <c r="C145" s="297" t="s">
        <v>843</v>
      </c>
      <c r="D145" s="297" t="s">
        <v>2274</v>
      </c>
      <c r="E145" s="297" t="s">
        <v>116</v>
      </c>
      <c r="F145" s="301"/>
      <c r="G145" s="321"/>
      <c r="H145" s="303"/>
      <c r="I145" s="303">
        <v>6700000</v>
      </c>
      <c r="J145" s="297" t="s">
        <v>114</v>
      </c>
      <c r="K145" s="297"/>
    </row>
    <row r="146" spans="1:11" s="313" customFormat="1">
      <c r="A146" s="612">
        <v>44489</v>
      </c>
      <c r="B146" s="320"/>
      <c r="C146" s="297" t="s">
        <v>845</v>
      </c>
      <c r="D146" s="297" t="s">
        <v>2275</v>
      </c>
      <c r="E146" s="297" t="s">
        <v>116</v>
      </c>
      <c r="F146" s="301"/>
      <c r="G146" s="321"/>
      <c r="H146" s="303"/>
      <c r="I146" s="303">
        <v>15960000</v>
      </c>
      <c r="J146" s="297" t="s">
        <v>114</v>
      </c>
      <c r="K146" s="297"/>
    </row>
    <row r="147" spans="1:11" s="313" customFormat="1">
      <c r="A147" s="612">
        <v>44491</v>
      </c>
      <c r="B147" s="320"/>
      <c r="C147" s="297" t="s">
        <v>624</v>
      </c>
      <c r="D147" s="297" t="s">
        <v>2276</v>
      </c>
      <c r="E147" s="297" t="s">
        <v>116</v>
      </c>
      <c r="F147" s="301"/>
      <c r="G147" s="321"/>
      <c r="H147" s="303"/>
      <c r="I147" s="303">
        <v>7480000</v>
      </c>
      <c r="J147" s="297" t="s">
        <v>114</v>
      </c>
      <c r="K147" s="297"/>
    </row>
    <row r="148" spans="1:11" s="313" customFormat="1">
      <c r="A148" s="612">
        <v>44498</v>
      </c>
      <c r="B148" s="320"/>
      <c r="C148" s="297" t="s">
        <v>1339</v>
      </c>
      <c r="D148" s="297" t="s">
        <v>2277</v>
      </c>
      <c r="E148" s="297" t="s">
        <v>116</v>
      </c>
      <c r="F148" s="301"/>
      <c r="G148" s="321"/>
      <c r="H148" s="303"/>
      <c r="I148" s="303">
        <v>4264315</v>
      </c>
      <c r="J148" s="297" t="s">
        <v>114</v>
      </c>
      <c r="K148" s="297"/>
    </row>
    <row r="149" spans="1:11" s="313" customFormat="1">
      <c r="A149" s="612">
        <v>44498</v>
      </c>
      <c r="B149" s="320"/>
      <c r="C149" s="297" t="s">
        <v>624</v>
      </c>
      <c r="D149" s="297" t="s">
        <v>2119</v>
      </c>
      <c r="E149" s="297" t="s">
        <v>116</v>
      </c>
      <c r="F149" s="301"/>
      <c r="G149" s="321"/>
      <c r="H149" s="303"/>
      <c r="I149" s="303">
        <v>3003000</v>
      </c>
      <c r="J149" s="297" t="s">
        <v>114</v>
      </c>
      <c r="K149" s="297"/>
    </row>
    <row r="150" spans="1:11" s="313" customFormat="1">
      <c r="A150" s="612">
        <v>44498</v>
      </c>
      <c r="B150" s="320"/>
      <c r="C150" s="297" t="s">
        <v>845</v>
      </c>
      <c r="D150" s="297" t="s">
        <v>2270</v>
      </c>
      <c r="E150" s="297" t="s">
        <v>116</v>
      </c>
      <c r="F150" s="301"/>
      <c r="G150" s="321"/>
      <c r="H150" s="303"/>
      <c r="I150" s="303">
        <v>1972000</v>
      </c>
      <c r="J150" s="297" t="s">
        <v>114</v>
      </c>
      <c r="K150" s="297"/>
    </row>
    <row r="151" spans="1:11" s="313" customFormat="1">
      <c r="A151" s="612">
        <v>44498</v>
      </c>
      <c r="B151" s="320"/>
      <c r="C151" s="297" t="s">
        <v>1335</v>
      </c>
      <c r="D151" s="297" t="s">
        <v>2278</v>
      </c>
      <c r="E151" s="297" t="s">
        <v>116</v>
      </c>
      <c r="F151" s="301"/>
      <c r="G151" s="321"/>
      <c r="H151" s="303"/>
      <c r="I151" s="303">
        <v>4251500</v>
      </c>
      <c r="J151" s="297" t="s">
        <v>114</v>
      </c>
      <c r="K151" s="297"/>
    </row>
    <row r="152" spans="1:11" s="313" customFormat="1">
      <c r="A152" s="612">
        <v>44498</v>
      </c>
      <c r="B152" s="320"/>
      <c r="C152" s="297" t="s">
        <v>1657</v>
      </c>
      <c r="D152" s="297" t="s">
        <v>2279</v>
      </c>
      <c r="E152" s="297" t="s">
        <v>116</v>
      </c>
      <c r="F152" s="301"/>
      <c r="G152" s="321"/>
      <c r="H152" s="303"/>
      <c r="I152" s="303">
        <v>18784600</v>
      </c>
      <c r="J152" s="297" t="s">
        <v>114</v>
      </c>
      <c r="K152" s="297"/>
    </row>
    <row r="153" spans="1:11" s="313" customFormat="1">
      <c r="A153" s="612">
        <v>44498</v>
      </c>
      <c r="B153" s="320"/>
      <c r="C153" s="297" t="s">
        <v>1655</v>
      </c>
      <c r="D153" s="297" t="s">
        <v>2280</v>
      </c>
      <c r="E153" s="297" t="s">
        <v>116</v>
      </c>
      <c r="F153" s="301"/>
      <c r="G153" s="321"/>
      <c r="H153" s="303"/>
      <c r="I153" s="303">
        <v>4840000</v>
      </c>
      <c r="J153" s="297" t="s">
        <v>114</v>
      </c>
      <c r="K153" s="297"/>
    </row>
    <row r="154" spans="1:11" s="313" customFormat="1">
      <c r="A154" s="612">
        <v>44498</v>
      </c>
      <c r="B154" s="320"/>
      <c r="C154" s="297" t="s">
        <v>1331</v>
      </c>
      <c r="D154" s="297" t="s">
        <v>2281</v>
      </c>
      <c r="E154" s="297" t="s">
        <v>116</v>
      </c>
      <c r="F154" s="301"/>
      <c r="G154" s="321"/>
      <c r="H154" s="303"/>
      <c r="I154" s="303">
        <v>16000000</v>
      </c>
      <c r="J154" s="297" t="s">
        <v>114</v>
      </c>
      <c r="K154" s="297"/>
    </row>
    <row r="155" spans="1:11" s="313" customFormat="1">
      <c r="A155" s="612">
        <v>44498</v>
      </c>
      <c r="B155" s="320"/>
      <c r="C155" s="297" t="s">
        <v>2292</v>
      </c>
      <c r="D155" s="297" t="s">
        <v>2282</v>
      </c>
      <c r="E155" s="297" t="s">
        <v>116</v>
      </c>
      <c r="F155" s="301"/>
      <c r="G155" s="321"/>
      <c r="H155" s="303"/>
      <c r="I155" s="303">
        <v>16000000</v>
      </c>
      <c r="J155" s="297" t="s">
        <v>114</v>
      </c>
      <c r="K155" s="297"/>
    </row>
    <row r="156" spans="1:11" s="313" customFormat="1">
      <c r="A156" s="612">
        <v>44498</v>
      </c>
      <c r="B156" s="320"/>
      <c r="C156" s="297" t="s">
        <v>152</v>
      </c>
      <c r="D156" s="297" t="s">
        <v>2283</v>
      </c>
      <c r="E156" s="297" t="s">
        <v>116</v>
      </c>
      <c r="F156" s="301"/>
      <c r="G156" s="321"/>
      <c r="H156" s="303"/>
      <c r="I156" s="303">
        <v>72078600</v>
      </c>
      <c r="J156" s="297" t="s">
        <v>114</v>
      </c>
      <c r="K156" s="297"/>
    </row>
    <row r="157" spans="1:11" s="313" customFormat="1">
      <c r="A157" s="612">
        <v>44498</v>
      </c>
      <c r="B157" s="320"/>
      <c r="C157" s="297" t="s">
        <v>2293</v>
      </c>
      <c r="D157" s="297" t="s">
        <v>2284</v>
      </c>
      <c r="E157" s="297" t="s">
        <v>116</v>
      </c>
      <c r="F157" s="301"/>
      <c r="G157" s="321"/>
      <c r="H157" s="303"/>
      <c r="I157" s="303">
        <v>5389000</v>
      </c>
      <c r="J157" s="297" t="s">
        <v>114</v>
      </c>
      <c r="K157" s="297"/>
    </row>
    <row r="158" spans="1:11" s="313" customFormat="1">
      <c r="A158" s="612">
        <v>44487</v>
      </c>
      <c r="B158" s="320"/>
      <c r="C158" s="297" t="s">
        <v>507</v>
      </c>
      <c r="D158" s="297" t="s">
        <v>2075</v>
      </c>
      <c r="E158" s="297" t="s">
        <v>116</v>
      </c>
      <c r="F158" s="301"/>
      <c r="G158" s="321"/>
      <c r="H158" s="303"/>
      <c r="I158" s="303">
        <v>98381250</v>
      </c>
      <c r="J158" s="297" t="s">
        <v>114</v>
      </c>
      <c r="K158" s="297"/>
    </row>
    <row r="159" spans="1:11" s="313" customFormat="1">
      <c r="A159" s="612">
        <v>44487</v>
      </c>
      <c r="B159" s="320"/>
      <c r="C159" s="297" t="s">
        <v>444</v>
      </c>
      <c r="D159" s="297" t="s">
        <v>2075</v>
      </c>
      <c r="E159" s="297" t="s">
        <v>116</v>
      </c>
      <c r="F159" s="301"/>
      <c r="G159" s="321"/>
      <c r="H159" s="303"/>
      <c r="I159" s="303">
        <v>26040000</v>
      </c>
      <c r="J159" s="297" t="s">
        <v>114</v>
      </c>
      <c r="K159" s="297"/>
    </row>
    <row r="160" spans="1:11" s="313" customFormat="1">
      <c r="A160" s="612">
        <v>44477</v>
      </c>
      <c r="B160" s="320"/>
      <c r="C160" s="297" t="s">
        <v>444</v>
      </c>
      <c r="D160" s="297" t="s">
        <v>2075</v>
      </c>
      <c r="E160" s="297" t="s">
        <v>116</v>
      </c>
      <c r="F160" s="301"/>
      <c r="G160" s="321"/>
      <c r="H160" s="303"/>
      <c r="I160" s="303">
        <v>3410000</v>
      </c>
      <c r="J160" s="297" t="s">
        <v>114</v>
      </c>
      <c r="K160" s="297"/>
    </row>
    <row r="161" spans="1:11" s="313" customFormat="1">
      <c r="A161" s="612">
        <v>44477</v>
      </c>
      <c r="B161" s="320"/>
      <c r="C161" s="297" t="s">
        <v>438</v>
      </c>
      <c r="D161" s="297" t="s">
        <v>2076</v>
      </c>
      <c r="E161" s="297" t="s">
        <v>116</v>
      </c>
      <c r="F161" s="301"/>
      <c r="G161" s="321"/>
      <c r="H161" s="303"/>
      <c r="I161" s="303">
        <v>23430180</v>
      </c>
      <c r="J161" s="297" t="s">
        <v>114</v>
      </c>
      <c r="K161" s="297"/>
    </row>
    <row r="162" spans="1:11" s="313" customFormat="1">
      <c r="A162" s="612">
        <v>44498</v>
      </c>
      <c r="B162" s="320"/>
      <c r="C162" s="297" t="s">
        <v>438</v>
      </c>
      <c r="D162" s="297" t="s">
        <v>2196</v>
      </c>
      <c r="E162" s="297" t="s">
        <v>116</v>
      </c>
      <c r="F162" s="301"/>
      <c r="G162" s="321"/>
      <c r="H162" s="303"/>
      <c r="I162" s="303">
        <v>15660100</v>
      </c>
      <c r="J162" s="297" t="s">
        <v>114</v>
      </c>
      <c r="K162" s="297"/>
    </row>
    <row r="163" spans="1:11" s="313" customFormat="1">
      <c r="A163" s="612">
        <v>44498</v>
      </c>
      <c r="B163" s="320"/>
      <c r="C163" s="297" t="s">
        <v>280</v>
      </c>
      <c r="D163" s="297" t="s">
        <v>2134</v>
      </c>
      <c r="E163" s="297" t="s">
        <v>116</v>
      </c>
      <c r="F163" s="301"/>
      <c r="G163" s="321"/>
      <c r="H163" s="303"/>
      <c r="I163" s="303">
        <v>14620000</v>
      </c>
      <c r="J163" s="297" t="s">
        <v>114</v>
      </c>
      <c r="K163" s="297"/>
    </row>
    <row r="164" spans="1:11" s="313" customFormat="1">
      <c r="A164" s="612">
        <v>44498</v>
      </c>
      <c r="B164" s="320"/>
      <c r="C164" s="297" t="s">
        <v>277</v>
      </c>
      <c r="D164" s="297" t="s">
        <v>2196</v>
      </c>
      <c r="E164" s="297" t="s">
        <v>116</v>
      </c>
      <c r="F164" s="301"/>
      <c r="G164" s="321"/>
      <c r="H164" s="303"/>
      <c r="I164" s="303">
        <v>27605400</v>
      </c>
      <c r="J164" s="297" t="s">
        <v>114</v>
      </c>
      <c r="K164" s="297"/>
    </row>
    <row r="165" spans="1:11" s="313" customFormat="1">
      <c r="A165" s="612">
        <v>44498</v>
      </c>
      <c r="B165" s="320"/>
      <c r="C165" s="297" t="s">
        <v>1881</v>
      </c>
      <c r="D165" s="297" t="s">
        <v>2032</v>
      </c>
      <c r="E165" s="297" t="s">
        <v>116</v>
      </c>
      <c r="F165" s="301"/>
      <c r="G165" s="321"/>
      <c r="H165" s="303"/>
      <c r="I165" s="303">
        <v>6074300</v>
      </c>
      <c r="J165" s="297" t="s">
        <v>114</v>
      </c>
      <c r="K165" s="297"/>
    </row>
    <row r="166" spans="1:11" s="313" customFormat="1">
      <c r="A166" s="612">
        <v>44498</v>
      </c>
      <c r="B166" s="320"/>
      <c r="C166" s="297" t="s">
        <v>552</v>
      </c>
      <c r="D166" s="297" t="s">
        <v>2294</v>
      </c>
      <c r="E166" s="297" t="s">
        <v>116</v>
      </c>
      <c r="F166" s="301"/>
      <c r="G166" s="321"/>
      <c r="H166" s="303"/>
      <c r="I166" s="303">
        <v>298128000</v>
      </c>
      <c r="J166" s="297" t="s">
        <v>114</v>
      </c>
      <c r="K166" s="297"/>
    </row>
    <row r="167" spans="1:11" s="313" customFormat="1">
      <c r="A167" s="612">
        <v>44498</v>
      </c>
      <c r="B167" s="320"/>
      <c r="C167" s="297" t="s">
        <v>155</v>
      </c>
      <c r="D167" s="297" t="s">
        <v>2295</v>
      </c>
      <c r="E167" s="297" t="s">
        <v>116</v>
      </c>
      <c r="F167" s="301"/>
      <c r="G167" s="321"/>
      <c r="H167" s="303"/>
      <c r="I167" s="303">
        <v>1080456792</v>
      </c>
      <c r="J167" s="297" t="s">
        <v>114</v>
      </c>
      <c r="K167" s="297"/>
    </row>
    <row r="168" spans="1:11" s="313" customFormat="1">
      <c r="A168" s="612">
        <v>44498</v>
      </c>
      <c r="B168" s="320"/>
      <c r="C168" s="297" t="s">
        <v>559</v>
      </c>
      <c r="D168" s="297" t="s">
        <v>2197</v>
      </c>
      <c r="E168" s="297" t="s">
        <v>116</v>
      </c>
      <c r="F168" s="301"/>
      <c r="G168" s="321"/>
      <c r="H168" s="303"/>
      <c r="I168" s="303">
        <v>23280000</v>
      </c>
      <c r="J168" s="297" t="s">
        <v>114</v>
      </c>
      <c r="K168" s="297"/>
    </row>
    <row r="169" spans="1:11" s="313" customFormat="1">
      <c r="A169" s="612">
        <v>44498</v>
      </c>
      <c r="B169" s="320"/>
      <c r="C169" s="297" t="s">
        <v>154</v>
      </c>
      <c r="D169" s="297" t="s">
        <v>2198</v>
      </c>
      <c r="E169" s="297" t="s">
        <v>116</v>
      </c>
      <c r="F169" s="301"/>
      <c r="G169" s="321"/>
      <c r="H169" s="303"/>
      <c r="I169" s="303">
        <v>712391</v>
      </c>
      <c r="J169" s="297" t="s">
        <v>114</v>
      </c>
      <c r="K169" s="297"/>
    </row>
    <row r="170" spans="1:11" s="313" customFormat="1">
      <c r="A170" s="612">
        <v>44498</v>
      </c>
      <c r="B170" s="320"/>
      <c r="C170" s="297" t="s">
        <v>605</v>
      </c>
      <c r="D170" s="297" t="s">
        <v>2199</v>
      </c>
      <c r="E170" s="297" t="s">
        <v>116</v>
      </c>
      <c r="F170" s="301"/>
      <c r="G170" s="321"/>
      <c r="H170" s="303"/>
      <c r="I170" s="303">
        <v>46658222</v>
      </c>
      <c r="J170" s="297" t="s">
        <v>114</v>
      </c>
      <c r="K170" s="297"/>
    </row>
    <row r="171" spans="1:11" s="313" customFormat="1">
      <c r="A171" s="612">
        <v>44498</v>
      </c>
      <c r="B171" s="320"/>
      <c r="C171" s="297" t="s">
        <v>546</v>
      </c>
      <c r="D171" s="297" t="s">
        <v>2203</v>
      </c>
      <c r="E171" s="297" t="s">
        <v>116</v>
      </c>
      <c r="F171" s="301"/>
      <c r="G171" s="321"/>
      <c r="H171" s="303"/>
      <c r="I171" s="303">
        <v>16500000</v>
      </c>
      <c r="J171" s="297" t="s">
        <v>114</v>
      </c>
      <c r="K171" s="297"/>
    </row>
    <row r="172" spans="1:11" s="313" customFormat="1">
      <c r="A172" s="612">
        <v>44498</v>
      </c>
      <c r="B172" s="320"/>
      <c r="C172" s="297" t="s">
        <v>152</v>
      </c>
      <c r="D172" s="297" t="s">
        <v>2200</v>
      </c>
      <c r="E172" s="297" t="s">
        <v>116</v>
      </c>
      <c r="F172" s="301"/>
      <c r="G172" s="321"/>
      <c r="H172" s="303"/>
      <c r="I172" s="303">
        <v>216930360</v>
      </c>
      <c r="J172" s="297" t="s">
        <v>114</v>
      </c>
      <c r="K172" s="297"/>
    </row>
    <row r="173" spans="1:11" s="313" customFormat="1">
      <c r="A173" s="612">
        <v>44477</v>
      </c>
      <c r="B173" s="320"/>
      <c r="C173" s="297" t="s">
        <v>1273</v>
      </c>
      <c r="D173" s="297" t="s">
        <v>2208</v>
      </c>
      <c r="E173" s="297" t="s">
        <v>116</v>
      </c>
      <c r="F173" s="301"/>
      <c r="G173" s="321"/>
      <c r="H173" s="303"/>
      <c r="I173" s="303">
        <v>810261000</v>
      </c>
      <c r="J173" s="297" t="s">
        <v>114</v>
      </c>
      <c r="K173" s="297"/>
    </row>
    <row r="174" spans="1:11" s="313" customFormat="1">
      <c r="A174" s="612">
        <v>44477</v>
      </c>
      <c r="B174" s="320"/>
      <c r="C174" s="297" t="s">
        <v>151</v>
      </c>
      <c r="D174" s="297" t="s">
        <v>2209</v>
      </c>
      <c r="E174" s="297" t="s">
        <v>116</v>
      </c>
      <c r="F174" s="301"/>
      <c r="G174" s="321"/>
      <c r="H174" s="303"/>
      <c r="I174" s="303">
        <v>40061290</v>
      </c>
      <c r="J174" s="297" t="s">
        <v>114</v>
      </c>
      <c r="K174" s="297"/>
    </row>
    <row r="175" spans="1:11" s="313" customFormat="1">
      <c r="A175" s="612">
        <v>44477</v>
      </c>
      <c r="B175" s="320"/>
      <c r="C175" s="297" t="s">
        <v>393</v>
      </c>
      <c r="D175" s="297" t="s">
        <v>2210</v>
      </c>
      <c r="E175" s="297" t="s">
        <v>116</v>
      </c>
      <c r="F175" s="301"/>
      <c r="G175" s="321"/>
      <c r="H175" s="303"/>
      <c r="I175" s="303">
        <v>58500000</v>
      </c>
      <c r="J175" s="297" t="s">
        <v>114</v>
      </c>
      <c r="K175" s="297"/>
    </row>
    <row r="176" spans="1:11" s="313" customFormat="1">
      <c r="A176" s="612">
        <v>44477</v>
      </c>
      <c r="B176" s="320"/>
      <c r="C176" s="297" t="s">
        <v>970</v>
      </c>
      <c r="D176" s="297" t="s">
        <v>2211</v>
      </c>
      <c r="E176" s="297" t="s">
        <v>116</v>
      </c>
      <c r="F176" s="301"/>
      <c r="G176" s="321"/>
      <c r="H176" s="303"/>
      <c r="I176" s="303">
        <v>101386800</v>
      </c>
      <c r="J176" s="297" t="s">
        <v>114</v>
      </c>
      <c r="K176" s="297"/>
    </row>
    <row r="177" spans="1:11" s="313" customFormat="1">
      <c r="A177" s="612">
        <v>44498</v>
      </c>
      <c r="B177" s="320"/>
      <c r="C177" s="297" t="s">
        <v>1273</v>
      </c>
      <c r="D177" s="297" t="s">
        <v>2212</v>
      </c>
      <c r="E177" s="297" t="s">
        <v>116</v>
      </c>
      <c r="F177" s="301"/>
      <c r="G177" s="321"/>
      <c r="H177" s="303"/>
      <c r="I177" s="303">
        <v>920871000</v>
      </c>
      <c r="J177" s="297" t="s">
        <v>114</v>
      </c>
      <c r="K177" s="297"/>
    </row>
    <row r="178" spans="1:11" s="313" customFormat="1">
      <c r="A178" s="612">
        <v>44498</v>
      </c>
      <c r="B178" s="320"/>
      <c r="C178" s="297" t="s">
        <v>151</v>
      </c>
      <c r="D178" s="297" t="s">
        <v>2213</v>
      </c>
      <c r="E178" s="297" t="s">
        <v>116</v>
      </c>
      <c r="F178" s="301"/>
      <c r="G178" s="321"/>
      <c r="H178" s="303"/>
      <c r="I178" s="303">
        <v>39783333</v>
      </c>
      <c r="J178" s="297" t="s">
        <v>114</v>
      </c>
      <c r="K178" s="297"/>
    </row>
    <row r="179" spans="1:11" s="313" customFormat="1">
      <c r="A179" s="612">
        <v>44498</v>
      </c>
      <c r="B179" s="320"/>
      <c r="C179" s="297" t="s">
        <v>393</v>
      </c>
      <c r="D179" s="297" t="s">
        <v>2214</v>
      </c>
      <c r="E179" s="297" t="s">
        <v>116</v>
      </c>
      <c r="F179" s="301"/>
      <c r="G179" s="321"/>
      <c r="H179" s="303"/>
      <c r="I179" s="303">
        <v>71210337</v>
      </c>
      <c r="J179" s="297" t="s">
        <v>114</v>
      </c>
      <c r="K179" s="297"/>
    </row>
    <row r="180" spans="1:11" s="313" customFormat="1">
      <c r="A180" s="612">
        <v>44498</v>
      </c>
      <c r="B180" s="320"/>
      <c r="C180" s="297" t="s">
        <v>970</v>
      </c>
      <c r="D180" s="297" t="s">
        <v>2215</v>
      </c>
      <c r="E180" s="297" t="s">
        <v>116</v>
      </c>
      <c r="F180" s="301"/>
      <c r="G180" s="321"/>
      <c r="H180" s="303"/>
      <c r="I180" s="303">
        <v>85600500</v>
      </c>
      <c r="J180" s="297" t="s">
        <v>114</v>
      </c>
      <c r="K180" s="297"/>
    </row>
    <row r="181" spans="1:11" s="313" customFormat="1">
      <c r="A181" s="612">
        <v>44477</v>
      </c>
      <c r="B181" s="320"/>
      <c r="C181" s="297" t="s">
        <v>614</v>
      </c>
      <c r="D181" s="297" t="s">
        <v>2201</v>
      </c>
      <c r="E181" s="297" t="s">
        <v>116</v>
      </c>
      <c r="F181" s="301"/>
      <c r="G181" s="321"/>
      <c r="H181" s="303"/>
      <c r="I181" s="303">
        <v>4120480</v>
      </c>
      <c r="J181" s="297" t="s">
        <v>114</v>
      </c>
      <c r="K181" s="297"/>
    </row>
    <row r="182" spans="1:11" s="313" customFormat="1">
      <c r="A182" s="612">
        <v>44477</v>
      </c>
      <c r="B182" s="320"/>
      <c r="C182" s="297" t="s">
        <v>613</v>
      </c>
      <c r="D182" s="297" t="s">
        <v>2201</v>
      </c>
      <c r="E182" s="297" t="s">
        <v>116</v>
      </c>
      <c r="F182" s="301"/>
      <c r="G182" s="321"/>
      <c r="H182" s="303"/>
      <c r="I182" s="303">
        <v>5355000</v>
      </c>
      <c r="J182" s="297" t="s">
        <v>114</v>
      </c>
      <c r="K182" s="297"/>
    </row>
    <row r="183" spans="1:11" s="313" customFormat="1">
      <c r="A183" s="612">
        <v>44477</v>
      </c>
      <c r="B183" s="320"/>
      <c r="C183" s="297" t="s">
        <v>135</v>
      </c>
      <c r="D183" s="297" t="s">
        <v>2202</v>
      </c>
      <c r="E183" s="297" t="s">
        <v>119</v>
      </c>
      <c r="F183" s="301"/>
      <c r="G183" s="321"/>
      <c r="H183" s="303"/>
      <c r="I183" s="303">
        <v>1134670240</v>
      </c>
      <c r="J183" s="297" t="s">
        <v>114</v>
      </c>
      <c r="K183" s="297"/>
    </row>
    <row r="184" spans="1:11" s="313" customFormat="1">
      <c r="A184" s="612">
        <v>44498</v>
      </c>
      <c r="B184" s="320"/>
      <c r="C184" s="297" t="s">
        <v>135</v>
      </c>
      <c r="D184" s="297" t="s">
        <v>1953</v>
      </c>
      <c r="E184" s="297" t="s">
        <v>119</v>
      </c>
      <c r="F184" s="301"/>
      <c r="G184" s="321"/>
      <c r="H184" s="303"/>
      <c r="I184" s="303">
        <v>54225040</v>
      </c>
      <c r="J184" s="297" t="s">
        <v>114</v>
      </c>
      <c r="K184" s="297"/>
    </row>
    <row r="185" spans="1:11" s="313" customFormat="1">
      <c r="A185" s="612">
        <v>44475</v>
      </c>
      <c r="B185" s="320"/>
      <c r="C185" s="297" t="s">
        <v>1001</v>
      </c>
      <c r="D185" s="297" t="s">
        <v>1290</v>
      </c>
      <c r="E185" s="297" t="s">
        <v>160</v>
      </c>
      <c r="F185" s="301"/>
      <c r="G185" s="321"/>
      <c r="H185" s="303">
        <v>250000</v>
      </c>
      <c r="I185" s="298">
        <f t="shared" ref="I185:I186" si="13">+ROUND(H185*$K$2,0)</f>
        <v>5662732784</v>
      </c>
      <c r="J185" s="297" t="s">
        <v>115</v>
      </c>
      <c r="K185" s="297"/>
    </row>
    <row r="186" spans="1:11" s="313" customFormat="1">
      <c r="A186" s="612">
        <v>44487</v>
      </c>
      <c r="B186" s="320"/>
      <c r="C186" s="297" t="s">
        <v>1001</v>
      </c>
      <c r="D186" s="297" t="s">
        <v>2242</v>
      </c>
      <c r="E186" s="297"/>
      <c r="F186" s="301"/>
      <c r="G186" s="321"/>
      <c r="H186" s="303">
        <v>1098072.05</v>
      </c>
      <c r="I186" s="298">
        <f t="shared" si="13"/>
        <v>24872354385</v>
      </c>
      <c r="J186" s="297" t="s">
        <v>115</v>
      </c>
      <c r="K186" s="297"/>
    </row>
    <row r="187" spans="1:11" s="313" customFormat="1">
      <c r="A187" s="612">
        <v>44475</v>
      </c>
      <c r="B187" s="320"/>
      <c r="C187" s="297" t="s">
        <v>267</v>
      </c>
      <c r="D187" s="297" t="s">
        <v>626</v>
      </c>
      <c r="E187" s="297"/>
      <c r="F187" s="301"/>
      <c r="G187" s="321"/>
      <c r="H187" s="303"/>
      <c r="I187" s="303">
        <v>27650000</v>
      </c>
      <c r="J187" s="297" t="s">
        <v>114</v>
      </c>
      <c r="K187" s="297"/>
    </row>
    <row r="188" spans="1:11" s="313" customFormat="1">
      <c r="A188" s="612">
        <v>44489</v>
      </c>
      <c r="B188" s="320"/>
      <c r="C188" s="297" t="s">
        <v>196</v>
      </c>
      <c r="D188" s="297" t="s">
        <v>2175</v>
      </c>
      <c r="E188" s="297" t="s">
        <v>120</v>
      </c>
      <c r="F188" s="301"/>
      <c r="G188" s="321"/>
      <c r="H188" s="301">
        <v>1038995.41</v>
      </c>
      <c r="I188" s="298">
        <f t="shared" ref="I188:I230" si="14">+ROUND(H188*$K$2,0)</f>
        <v>23534213481</v>
      </c>
      <c r="J188" s="297" t="s">
        <v>115</v>
      </c>
      <c r="K188" s="297"/>
    </row>
    <row r="189" spans="1:11" s="313" customFormat="1">
      <c r="A189" s="612">
        <v>44488</v>
      </c>
      <c r="B189" s="320"/>
      <c r="C189" s="297" t="s">
        <v>195</v>
      </c>
      <c r="D189" s="297" t="s">
        <v>2296</v>
      </c>
      <c r="E189" s="297" t="s">
        <v>89</v>
      </c>
      <c r="F189" s="301"/>
      <c r="G189" s="321"/>
      <c r="H189" s="301">
        <v>4003240.5999999996</v>
      </c>
      <c r="I189" s="298">
        <f t="shared" si="14"/>
        <v>90677127145</v>
      </c>
      <c r="J189" s="297" t="s">
        <v>115</v>
      </c>
      <c r="K189" s="297"/>
    </row>
    <row r="190" spans="1:11" s="313" customFormat="1">
      <c r="A190" s="612">
        <v>44489</v>
      </c>
      <c r="B190" s="320"/>
      <c r="C190" s="297" t="s">
        <v>136</v>
      </c>
      <c r="D190" s="457" t="s">
        <v>2049</v>
      </c>
      <c r="E190" s="297" t="s">
        <v>118</v>
      </c>
      <c r="F190" s="301"/>
      <c r="G190" s="321"/>
      <c r="H190" s="303">
        <v>281718</v>
      </c>
      <c r="I190" s="298">
        <f t="shared" si="14"/>
        <v>6381175017</v>
      </c>
      <c r="J190" s="297" t="s">
        <v>115</v>
      </c>
      <c r="K190" s="297"/>
    </row>
    <row r="191" spans="1:11" s="313" customFormat="1">
      <c r="A191" s="612">
        <v>44489</v>
      </c>
      <c r="B191" s="320"/>
      <c r="C191" s="297" t="s">
        <v>547</v>
      </c>
      <c r="D191" s="457" t="s">
        <v>2049</v>
      </c>
      <c r="E191" s="297" t="s">
        <v>118</v>
      </c>
      <c r="F191" s="301"/>
      <c r="G191" s="321"/>
      <c r="H191" s="321">
        <v>4335622.2</v>
      </c>
      <c r="I191" s="298">
        <f t="shared" si="14"/>
        <v>98205879876</v>
      </c>
      <c r="J191" s="297" t="s">
        <v>115</v>
      </c>
      <c r="K191" s="297"/>
    </row>
    <row r="192" spans="1:11" s="313" customFormat="1">
      <c r="A192" s="612">
        <v>44491</v>
      </c>
      <c r="B192" s="320"/>
      <c r="C192" s="297" t="s">
        <v>2176</v>
      </c>
      <c r="D192" s="457" t="s">
        <v>2049</v>
      </c>
      <c r="E192" s="297" t="s">
        <v>118</v>
      </c>
      <c r="F192" s="301"/>
      <c r="G192" s="321"/>
      <c r="H192" s="321">
        <v>1019169.02</v>
      </c>
      <c r="I192" s="298">
        <f t="shared" si="14"/>
        <v>23085127286</v>
      </c>
      <c r="J192" s="297" t="s">
        <v>115</v>
      </c>
      <c r="K192" s="297"/>
    </row>
    <row r="193" spans="1:11" s="313" customFormat="1">
      <c r="A193" s="612">
        <v>44477</v>
      </c>
      <c r="B193" s="320"/>
      <c r="C193" s="297" t="s">
        <v>2179</v>
      </c>
      <c r="D193" s="457" t="s">
        <v>2177</v>
      </c>
      <c r="E193" s="297" t="s">
        <v>118</v>
      </c>
      <c r="F193" s="301"/>
      <c r="G193" s="321"/>
      <c r="H193" s="321">
        <v>4869.34</v>
      </c>
      <c r="I193" s="298">
        <f t="shared" si="14"/>
        <v>110295085</v>
      </c>
      <c r="J193" s="297" t="s">
        <v>115</v>
      </c>
      <c r="K193" s="297"/>
    </row>
    <row r="194" spans="1:11" s="313" customFormat="1">
      <c r="A194" s="612">
        <v>44498</v>
      </c>
      <c r="B194" s="320"/>
      <c r="C194" s="297" t="s">
        <v>357</v>
      </c>
      <c r="D194" s="457" t="s">
        <v>2049</v>
      </c>
      <c r="E194" s="297" t="s">
        <v>118</v>
      </c>
      <c r="F194" s="301"/>
      <c r="G194" s="321"/>
      <c r="H194" s="321">
        <v>41903</v>
      </c>
      <c r="I194" s="298">
        <f t="shared" si="14"/>
        <v>949141967</v>
      </c>
      <c r="J194" s="297" t="s">
        <v>115</v>
      </c>
      <c r="K194" s="297"/>
    </row>
    <row r="195" spans="1:11" s="313" customFormat="1">
      <c r="A195" s="612">
        <v>44498</v>
      </c>
      <c r="B195" s="320"/>
      <c r="C195" s="297" t="s">
        <v>648</v>
      </c>
      <c r="D195" s="457" t="s">
        <v>2049</v>
      </c>
      <c r="E195" s="297" t="s">
        <v>118</v>
      </c>
      <c r="F195" s="301"/>
      <c r="G195" s="321"/>
      <c r="H195" s="321">
        <v>160800</v>
      </c>
      <c r="I195" s="298">
        <f t="shared" si="14"/>
        <v>3642269726</v>
      </c>
      <c r="J195" s="297" t="s">
        <v>115</v>
      </c>
      <c r="K195" s="297"/>
    </row>
    <row r="196" spans="1:11" s="313" customFormat="1">
      <c r="A196" s="612">
        <v>44498</v>
      </c>
      <c r="B196" s="320"/>
      <c r="C196" s="297" t="s">
        <v>911</v>
      </c>
      <c r="D196" s="457" t="s">
        <v>2049</v>
      </c>
      <c r="E196" s="297" t="s">
        <v>118</v>
      </c>
      <c r="F196" s="301"/>
      <c r="G196" s="321"/>
      <c r="H196" s="321">
        <v>6892.3</v>
      </c>
      <c r="I196" s="298">
        <f t="shared" si="14"/>
        <v>156117013</v>
      </c>
      <c r="J196" s="297" t="s">
        <v>115</v>
      </c>
      <c r="K196" s="297"/>
    </row>
    <row r="197" spans="1:11" s="313" customFormat="1">
      <c r="A197" s="612">
        <v>44498</v>
      </c>
      <c r="B197" s="320"/>
      <c r="C197" s="297" t="s">
        <v>139</v>
      </c>
      <c r="D197" s="457" t="s">
        <v>2049</v>
      </c>
      <c r="E197" s="297" t="s">
        <v>118</v>
      </c>
      <c r="F197" s="301"/>
      <c r="G197" s="321"/>
      <c r="H197" s="321">
        <v>12160</v>
      </c>
      <c r="I197" s="298">
        <f t="shared" si="14"/>
        <v>275435323</v>
      </c>
      <c r="J197" s="297" t="s">
        <v>115</v>
      </c>
      <c r="K197" s="297"/>
    </row>
    <row r="198" spans="1:11" s="313" customFormat="1">
      <c r="A198" s="612">
        <v>44498</v>
      </c>
      <c r="B198" s="320"/>
      <c r="C198" s="297" t="s">
        <v>268</v>
      </c>
      <c r="D198" s="457" t="s">
        <v>2049</v>
      </c>
      <c r="E198" s="297" t="s">
        <v>118</v>
      </c>
      <c r="F198" s="301"/>
      <c r="G198" s="321"/>
      <c r="H198" s="321">
        <v>6570</v>
      </c>
      <c r="I198" s="298">
        <f t="shared" si="14"/>
        <v>148816618</v>
      </c>
      <c r="J198" s="297" t="s">
        <v>115</v>
      </c>
      <c r="K198" s="297"/>
    </row>
    <row r="199" spans="1:11" s="313" customFormat="1">
      <c r="A199" s="612">
        <v>44498</v>
      </c>
      <c r="B199" s="320"/>
      <c r="C199" s="297" t="s">
        <v>143</v>
      </c>
      <c r="D199" s="457" t="s">
        <v>2049</v>
      </c>
      <c r="E199" s="297" t="s">
        <v>118</v>
      </c>
      <c r="F199" s="301"/>
      <c r="G199" s="321"/>
      <c r="H199" s="321">
        <v>110858.42</v>
      </c>
      <c r="I199" s="298">
        <f t="shared" si="14"/>
        <v>2511046437</v>
      </c>
      <c r="J199" s="297" t="s">
        <v>115</v>
      </c>
      <c r="K199" s="297"/>
    </row>
    <row r="200" spans="1:11" s="313" customFormat="1">
      <c r="A200" s="612">
        <v>44498</v>
      </c>
      <c r="B200" s="320"/>
      <c r="C200" s="297" t="s">
        <v>141</v>
      </c>
      <c r="D200" s="457" t="s">
        <v>2049</v>
      </c>
      <c r="E200" s="297" t="s">
        <v>118</v>
      </c>
      <c r="F200" s="301"/>
      <c r="G200" s="321"/>
      <c r="H200" s="321">
        <v>441958.35</v>
      </c>
      <c r="I200" s="298">
        <f t="shared" si="14"/>
        <v>10010768150</v>
      </c>
      <c r="J200" s="297" t="s">
        <v>115</v>
      </c>
      <c r="K200" s="297"/>
    </row>
    <row r="201" spans="1:11" s="313" customFormat="1">
      <c r="A201" s="612">
        <v>44498</v>
      </c>
      <c r="B201" s="320"/>
      <c r="C201" s="297" t="s">
        <v>447</v>
      </c>
      <c r="D201" s="457" t="s">
        <v>2049</v>
      </c>
      <c r="E201" s="297" t="s">
        <v>118</v>
      </c>
      <c r="F201" s="301"/>
      <c r="G201" s="321"/>
      <c r="H201" s="321">
        <v>139764.71</v>
      </c>
      <c r="I201" s="298">
        <f t="shared" si="14"/>
        <v>3165800821</v>
      </c>
      <c r="J201" s="297" t="s">
        <v>115</v>
      </c>
      <c r="K201" s="297"/>
    </row>
    <row r="202" spans="1:11" s="313" customFormat="1">
      <c r="A202" s="612">
        <v>44498</v>
      </c>
      <c r="B202" s="320"/>
      <c r="C202" s="297" t="s">
        <v>505</v>
      </c>
      <c r="D202" s="457" t="s">
        <v>2049</v>
      </c>
      <c r="E202" s="297" t="s">
        <v>118</v>
      </c>
      <c r="F202" s="301"/>
      <c r="G202" s="321"/>
      <c r="H202" s="321">
        <v>244018.1</v>
      </c>
      <c r="I202" s="298">
        <f t="shared" si="14"/>
        <v>5527237179</v>
      </c>
      <c r="J202" s="297" t="s">
        <v>115</v>
      </c>
      <c r="K202" s="297"/>
    </row>
    <row r="203" spans="1:11" s="313" customFormat="1">
      <c r="A203" s="612">
        <v>44498</v>
      </c>
      <c r="B203" s="320"/>
      <c r="C203" s="297" t="s">
        <v>596</v>
      </c>
      <c r="D203" s="457" t="s">
        <v>2049</v>
      </c>
      <c r="E203" s="297" t="s">
        <v>118</v>
      </c>
      <c r="F203" s="301"/>
      <c r="G203" s="321"/>
      <c r="H203" s="321">
        <v>323583.23</v>
      </c>
      <c r="I203" s="298">
        <f t="shared" si="14"/>
        <v>7329461459</v>
      </c>
      <c r="J203" s="297" t="s">
        <v>115</v>
      </c>
      <c r="K203" s="297"/>
    </row>
    <row r="204" spans="1:11" s="313" customFormat="1">
      <c r="A204" s="612">
        <v>44498</v>
      </c>
      <c r="B204" s="320"/>
      <c r="C204" s="297" t="s">
        <v>137</v>
      </c>
      <c r="D204" s="457" t="s">
        <v>2297</v>
      </c>
      <c r="E204" s="297" t="s">
        <v>118</v>
      </c>
      <c r="F204" s="301"/>
      <c r="G204" s="321"/>
      <c r="H204" s="321">
        <v>92450.81</v>
      </c>
      <c r="I204" s="298">
        <f t="shared" si="14"/>
        <v>2094096931</v>
      </c>
      <c r="J204" s="297" t="s">
        <v>115</v>
      </c>
      <c r="K204" s="297"/>
    </row>
    <row r="205" spans="1:11" s="313" customFormat="1">
      <c r="A205" s="612">
        <v>44498</v>
      </c>
      <c r="B205" s="320"/>
      <c r="C205" s="297" t="s">
        <v>615</v>
      </c>
      <c r="D205" s="457" t="s">
        <v>2298</v>
      </c>
      <c r="E205" s="297" t="s">
        <v>118</v>
      </c>
      <c r="F205" s="301"/>
      <c r="G205" s="321"/>
      <c r="H205" s="321">
        <v>99818.46</v>
      </c>
      <c r="I205" s="298">
        <f t="shared" si="14"/>
        <v>2260981063</v>
      </c>
      <c r="J205" s="297" t="s">
        <v>115</v>
      </c>
      <c r="K205" s="297"/>
    </row>
    <row r="206" spans="1:11" s="313" customFormat="1">
      <c r="A206" s="612">
        <v>44498</v>
      </c>
      <c r="B206" s="320"/>
      <c r="C206" s="297" t="s">
        <v>534</v>
      </c>
      <c r="D206" s="457" t="s">
        <v>2298</v>
      </c>
      <c r="E206" s="297" t="s">
        <v>118</v>
      </c>
      <c r="F206" s="301"/>
      <c r="G206" s="321"/>
      <c r="H206" s="321">
        <v>92940.45</v>
      </c>
      <c r="I206" s="298">
        <f t="shared" si="14"/>
        <v>2105187733</v>
      </c>
      <c r="J206" s="297" t="s">
        <v>115</v>
      </c>
      <c r="K206" s="297"/>
    </row>
    <row r="207" spans="1:11" s="313" customFormat="1">
      <c r="A207" s="612">
        <v>44498</v>
      </c>
      <c r="B207" s="320"/>
      <c r="C207" s="297" t="s">
        <v>1378</v>
      </c>
      <c r="D207" s="457" t="s">
        <v>2050</v>
      </c>
      <c r="E207" s="297" t="s">
        <v>118</v>
      </c>
      <c r="F207" s="301"/>
      <c r="G207" s="321"/>
      <c r="H207" s="321">
        <v>7560</v>
      </c>
      <c r="I207" s="298">
        <f t="shared" si="14"/>
        <v>171241039</v>
      </c>
      <c r="J207" s="297" t="s">
        <v>115</v>
      </c>
      <c r="K207" s="297"/>
    </row>
    <row r="208" spans="1:11" s="313" customFormat="1">
      <c r="A208" s="612">
        <v>44498</v>
      </c>
      <c r="B208" s="320"/>
      <c r="C208" s="297" t="s">
        <v>500</v>
      </c>
      <c r="D208" s="457" t="s">
        <v>2050</v>
      </c>
      <c r="E208" s="297" t="s">
        <v>118</v>
      </c>
      <c r="F208" s="301"/>
      <c r="G208" s="321"/>
      <c r="H208" s="321">
        <v>630</v>
      </c>
      <c r="I208" s="298">
        <f t="shared" si="14"/>
        <v>14270087</v>
      </c>
      <c r="J208" s="297" t="s">
        <v>115</v>
      </c>
      <c r="K208" s="297"/>
    </row>
    <row r="209" spans="1:11" s="313" customFormat="1">
      <c r="A209" s="612">
        <v>44498</v>
      </c>
      <c r="B209" s="320"/>
      <c r="C209" s="297" t="s">
        <v>269</v>
      </c>
      <c r="D209" s="457" t="s">
        <v>2050</v>
      </c>
      <c r="E209" s="297" t="s">
        <v>118</v>
      </c>
      <c r="F209" s="301"/>
      <c r="G209" s="321"/>
      <c r="H209" s="321">
        <v>17956.8</v>
      </c>
      <c r="I209" s="298">
        <f t="shared" si="14"/>
        <v>406738240</v>
      </c>
      <c r="J209" s="297" t="s">
        <v>115</v>
      </c>
      <c r="K209" s="297"/>
    </row>
    <row r="210" spans="1:11" s="313" customFormat="1">
      <c r="A210" s="612">
        <v>44498</v>
      </c>
      <c r="B210" s="320"/>
      <c r="C210" s="297" t="s">
        <v>211</v>
      </c>
      <c r="D210" s="457" t="s">
        <v>2050</v>
      </c>
      <c r="E210" s="297" t="s">
        <v>118</v>
      </c>
      <c r="F210" s="301"/>
      <c r="G210" s="321"/>
      <c r="H210" s="321">
        <v>4000</v>
      </c>
      <c r="I210" s="298">
        <f t="shared" si="14"/>
        <v>90603725</v>
      </c>
      <c r="J210" s="297" t="s">
        <v>115</v>
      </c>
      <c r="K210" s="297"/>
    </row>
    <row r="211" spans="1:11" s="313" customFormat="1">
      <c r="A211" s="612">
        <v>44498</v>
      </c>
      <c r="B211" s="320"/>
      <c r="C211" s="297" t="s">
        <v>271</v>
      </c>
      <c r="D211" s="457" t="s">
        <v>2050</v>
      </c>
      <c r="E211" s="297" t="s">
        <v>118</v>
      </c>
      <c r="F211" s="301"/>
      <c r="G211" s="321"/>
      <c r="H211" s="321">
        <v>282951</v>
      </c>
      <c r="I211" s="298">
        <f t="shared" si="14"/>
        <v>6409103615</v>
      </c>
      <c r="J211" s="297" t="s">
        <v>115</v>
      </c>
      <c r="K211" s="297"/>
    </row>
    <row r="212" spans="1:11" s="313" customFormat="1">
      <c r="A212" s="612">
        <v>44498</v>
      </c>
      <c r="B212" s="320"/>
      <c r="C212" s="297" t="s">
        <v>675</v>
      </c>
      <c r="D212" s="457" t="s">
        <v>2050</v>
      </c>
      <c r="E212" s="297" t="s">
        <v>118</v>
      </c>
      <c r="F212" s="301"/>
      <c r="G212" s="321"/>
      <c r="H212" s="321">
        <v>6300</v>
      </c>
      <c r="I212" s="298">
        <f t="shared" si="14"/>
        <v>142700866</v>
      </c>
      <c r="J212" s="297" t="s">
        <v>115</v>
      </c>
      <c r="K212" s="297"/>
    </row>
    <row r="213" spans="1:11" s="313" customFormat="1">
      <c r="A213" s="612">
        <v>44498</v>
      </c>
      <c r="B213" s="320"/>
      <c r="C213" s="297" t="s">
        <v>556</v>
      </c>
      <c r="D213" s="457" t="s">
        <v>2050</v>
      </c>
      <c r="E213" s="297" t="s">
        <v>118</v>
      </c>
      <c r="F213" s="301"/>
      <c r="G213" s="321"/>
      <c r="H213" s="321">
        <v>5400.44</v>
      </c>
      <c r="I213" s="298">
        <f t="shared" si="14"/>
        <v>122324995</v>
      </c>
      <c r="J213" s="297" t="s">
        <v>115</v>
      </c>
      <c r="K213" s="297"/>
    </row>
    <row r="214" spans="1:11" s="313" customFormat="1">
      <c r="A214" s="612">
        <v>44498</v>
      </c>
      <c r="B214" s="320"/>
      <c r="C214" s="297" t="s">
        <v>157</v>
      </c>
      <c r="D214" s="457" t="s">
        <v>2180</v>
      </c>
      <c r="E214" s="297" t="s">
        <v>118</v>
      </c>
      <c r="F214" s="301"/>
      <c r="G214" s="321"/>
      <c r="H214" s="321">
        <v>34911.29</v>
      </c>
      <c r="I214" s="298">
        <f t="shared" si="14"/>
        <v>790773226</v>
      </c>
      <c r="J214" s="297" t="s">
        <v>115</v>
      </c>
      <c r="K214" s="297"/>
    </row>
    <row r="215" spans="1:11" s="313" customFormat="1">
      <c r="A215" s="612">
        <v>44498</v>
      </c>
      <c r="B215" s="320"/>
      <c r="C215" s="297" t="s">
        <v>281</v>
      </c>
      <c r="D215" s="457" t="s">
        <v>2180</v>
      </c>
      <c r="E215" s="297" t="s">
        <v>118</v>
      </c>
      <c r="F215" s="301"/>
      <c r="G215" s="321"/>
      <c r="H215" s="321">
        <v>15840</v>
      </c>
      <c r="I215" s="298">
        <f t="shared" si="14"/>
        <v>358790749</v>
      </c>
      <c r="J215" s="297" t="s">
        <v>115</v>
      </c>
      <c r="K215" s="297"/>
    </row>
    <row r="216" spans="1:11" s="313" customFormat="1">
      <c r="A216" s="612">
        <v>44498</v>
      </c>
      <c r="B216" s="320"/>
      <c r="C216" s="297" t="s">
        <v>158</v>
      </c>
      <c r="D216" s="457" t="s">
        <v>2180</v>
      </c>
      <c r="E216" s="297" t="s">
        <v>118</v>
      </c>
      <c r="F216" s="301"/>
      <c r="G216" s="321"/>
      <c r="H216" s="321">
        <v>303496.25</v>
      </c>
      <c r="I216" s="298">
        <f t="shared" si="14"/>
        <v>6874472658</v>
      </c>
      <c r="J216" s="297" t="s">
        <v>115</v>
      </c>
      <c r="K216" s="297"/>
    </row>
    <row r="217" spans="1:11" s="313" customFormat="1">
      <c r="A217" s="612">
        <v>44498</v>
      </c>
      <c r="B217" s="320"/>
      <c r="C217" s="297" t="s">
        <v>283</v>
      </c>
      <c r="D217" s="457" t="s">
        <v>2180</v>
      </c>
      <c r="E217" s="297" t="s">
        <v>118</v>
      </c>
      <c r="F217" s="301"/>
      <c r="G217" s="321"/>
      <c r="H217" s="321">
        <v>59806</v>
      </c>
      <c r="I217" s="298">
        <f t="shared" si="14"/>
        <v>1354661587</v>
      </c>
      <c r="J217" s="297" t="s">
        <v>115</v>
      </c>
      <c r="K217" s="297"/>
    </row>
    <row r="218" spans="1:11" s="313" customFormat="1">
      <c r="A218" s="612">
        <v>44498</v>
      </c>
      <c r="B218" s="320"/>
      <c r="C218" s="297" t="s">
        <v>216</v>
      </c>
      <c r="D218" s="457" t="s">
        <v>2180</v>
      </c>
      <c r="E218" s="297" t="s">
        <v>118</v>
      </c>
      <c r="F218" s="301"/>
      <c r="G218" s="321"/>
      <c r="H218" s="321">
        <v>801.9</v>
      </c>
      <c r="I218" s="298">
        <f t="shared" si="14"/>
        <v>18163782</v>
      </c>
      <c r="J218" s="297" t="s">
        <v>115</v>
      </c>
      <c r="K218" s="297"/>
    </row>
    <row r="219" spans="1:11" s="313" customFormat="1">
      <c r="A219" s="612">
        <v>44498</v>
      </c>
      <c r="B219" s="320"/>
      <c r="C219" s="297" t="s">
        <v>1379</v>
      </c>
      <c r="D219" s="457" t="s">
        <v>2180</v>
      </c>
      <c r="E219" s="297" t="s">
        <v>118</v>
      </c>
      <c r="F219" s="301"/>
      <c r="G219" s="321"/>
      <c r="H219" s="321">
        <v>1354</v>
      </c>
      <c r="I219" s="298">
        <f t="shared" si="14"/>
        <v>30669361</v>
      </c>
      <c r="J219" s="297" t="s">
        <v>115</v>
      </c>
      <c r="K219" s="297"/>
    </row>
    <row r="220" spans="1:11" s="313" customFormat="1">
      <c r="A220" s="612">
        <v>44498</v>
      </c>
      <c r="B220" s="320"/>
      <c r="C220" s="297" t="s">
        <v>650</v>
      </c>
      <c r="D220" s="457" t="s">
        <v>2180</v>
      </c>
      <c r="E220" s="297" t="s">
        <v>118</v>
      </c>
      <c r="F220" s="301"/>
      <c r="G220" s="321"/>
      <c r="H220" s="321">
        <v>1415</v>
      </c>
      <c r="I220" s="298">
        <f t="shared" si="14"/>
        <v>32051068</v>
      </c>
      <c r="J220" s="297" t="s">
        <v>115</v>
      </c>
      <c r="K220" s="297"/>
    </row>
    <row r="221" spans="1:11" s="313" customFormat="1">
      <c r="A221" s="612">
        <v>44498</v>
      </c>
      <c r="B221" s="320"/>
      <c r="C221" s="297" t="s">
        <v>533</v>
      </c>
      <c r="D221" s="457" t="s">
        <v>2180</v>
      </c>
      <c r="E221" s="297" t="s">
        <v>118</v>
      </c>
      <c r="F221" s="301"/>
      <c r="G221" s="321"/>
      <c r="H221" s="321">
        <v>26764</v>
      </c>
      <c r="I221" s="298">
        <f t="shared" si="14"/>
        <v>606229521</v>
      </c>
      <c r="J221" s="297" t="s">
        <v>115</v>
      </c>
      <c r="K221" s="297"/>
    </row>
    <row r="222" spans="1:11" s="313" customFormat="1">
      <c r="A222" s="612">
        <v>44498</v>
      </c>
      <c r="B222" s="320"/>
      <c r="C222" s="297" t="s">
        <v>360</v>
      </c>
      <c r="D222" s="457" t="s">
        <v>2180</v>
      </c>
      <c r="E222" s="297" t="s">
        <v>118</v>
      </c>
      <c r="F222" s="301"/>
      <c r="G222" s="321"/>
      <c r="H222" s="321">
        <v>14196.31</v>
      </c>
      <c r="I222" s="298">
        <f t="shared" si="14"/>
        <v>321559640</v>
      </c>
      <c r="J222" s="297" t="s">
        <v>115</v>
      </c>
      <c r="K222" s="297"/>
    </row>
    <row r="223" spans="1:11" s="313" customFormat="1">
      <c r="A223" s="612">
        <v>44498</v>
      </c>
      <c r="B223" s="320"/>
      <c r="C223" s="297" t="s">
        <v>532</v>
      </c>
      <c r="D223" s="457" t="s">
        <v>2180</v>
      </c>
      <c r="E223" s="297" t="s">
        <v>118</v>
      </c>
      <c r="F223" s="301"/>
      <c r="G223" s="321"/>
      <c r="H223" s="321">
        <v>10260</v>
      </c>
      <c r="I223" s="298">
        <f t="shared" si="14"/>
        <v>232398553</v>
      </c>
      <c r="J223" s="297" t="s">
        <v>115</v>
      </c>
      <c r="K223" s="297"/>
    </row>
    <row r="224" spans="1:11" s="313" customFormat="1">
      <c r="A224" s="612">
        <v>44498</v>
      </c>
      <c r="B224" s="320"/>
      <c r="C224" s="297" t="s">
        <v>536</v>
      </c>
      <c r="D224" s="457" t="s">
        <v>2180</v>
      </c>
      <c r="E224" s="297" t="s">
        <v>118</v>
      </c>
      <c r="F224" s="301"/>
      <c r="G224" s="321"/>
      <c r="H224" s="321">
        <v>1254</v>
      </c>
      <c r="I224" s="298">
        <f t="shared" si="14"/>
        <v>28404268</v>
      </c>
      <c r="J224" s="297" t="s">
        <v>115</v>
      </c>
      <c r="K224" s="297"/>
    </row>
    <row r="225" spans="1:11" s="313" customFormat="1">
      <c r="A225" s="612">
        <v>44498</v>
      </c>
      <c r="B225" s="320"/>
      <c r="C225" s="297" t="s">
        <v>1554</v>
      </c>
      <c r="D225" s="457" t="s">
        <v>2180</v>
      </c>
      <c r="E225" s="297" t="s">
        <v>118</v>
      </c>
      <c r="F225" s="301"/>
      <c r="G225" s="321"/>
      <c r="H225" s="321">
        <v>12500</v>
      </c>
      <c r="I225" s="298">
        <f t="shared" si="14"/>
        <v>283136639</v>
      </c>
      <c r="J225" s="297" t="s">
        <v>115</v>
      </c>
      <c r="K225" s="297"/>
    </row>
    <row r="226" spans="1:11" s="313" customFormat="1">
      <c r="A226" s="612">
        <v>44498</v>
      </c>
      <c r="B226" s="320"/>
      <c r="C226" s="297" t="s">
        <v>272</v>
      </c>
      <c r="D226" s="457" t="s">
        <v>2180</v>
      </c>
      <c r="E226" s="297" t="s">
        <v>118</v>
      </c>
      <c r="F226" s="301"/>
      <c r="G226" s="321"/>
      <c r="H226" s="321">
        <v>6000</v>
      </c>
      <c r="I226" s="298">
        <f t="shared" si="14"/>
        <v>135905587</v>
      </c>
      <c r="J226" s="297" t="s">
        <v>115</v>
      </c>
      <c r="K226" s="297"/>
    </row>
    <row r="227" spans="1:11" s="313" customFormat="1">
      <c r="A227" s="612">
        <v>44498</v>
      </c>
      <c r="B227" s="320"/>
      <c r="C227" s="297" t="s">
        <v>640</v>
      </c>
      <c r="D227" s="457" t="s">
        <v>2180</v>
      </c>
      <c r="E227" s="297" t="s">
        <v>118</v>
      </c>
      <c r="F227" s="301"/>
      <c r="G227" s="321"/>
      <c r="H227" s="321">
        <v>7200</v>
      </c>
      <c r="I227" s="298">
        <f t="shared" si="14"/>
        <v>163086704</v>
      </c>
      <c r="J227" s="297" t="s">
        <v>115</v>
      </c>
      <c r="K227" s="297"/>
    </row>
    <row r="228" spans="1:11" s="313" customFormat="1">
      <c r="A228" s="612">
        <v>44498</v>
      </c>
      <c r="B228" s="320"/>
      <c r="C228" s="297" t="s">
        <v>220</v>
      </c>
      <c r="D228" s="457" t="s">
        <v>2299</v>
      </c>
      <c r="E228" s="297" t="s">
        <v>118</v>
      </c>
      <c r="F228" s="301"/>
      <c r="G228" s="321"/>
      <c r="H228" s="321">
        <v>38295.019999999997</v>
      </c>
      <c r="I228" s="298">
        <f t="shared" si="14"/>
        <v>867417861</v>
      </c>
      <c r="J228" s="297" t="s">
        <v>115</v>
      </c>
      <c r="K228" s="297"/>
    </row>
    <row r="229" spans="1:11" s="313" customFormat="1">
      <c r="A229" s="612">
        <v>44496</v>
      </c>
      <c r="B229" s="320"/>
      <c r="C229" s="297" t="s">
        <v>2178</v>
      </c>
      <c r="D229" s="457" t="s">
        <v>2050</v>
      </c>
      <c r="E229" s="297" t="s">
        <v>118</v>
      </c>
      <c r="F229" s="301"/>
      <c r="G229" s="321"/>
      <c r="H229" s="321">
        <v>16890</v>
      </c>
      <c r="I229" s="298">
        <f t="shared" si="14"/>
        <v>382574227</v>
      </c>
      <c r="J229" s="297" t="s">
        <v>115</v>
      </c>
      <c r="K229" s="297"/>
    </row>
    <row r="230" spans="1:11" s="313" customFormat="1">
      <c r="A230" s="612">
        <v>44496</v>
      </c>
      <c r="B230" s="320"/>
      <c r="C230" s="297" t="s">
        <v>637</v>
      </c>
      <c r="D230" s="457" t="s">
        <v>2300</v>
      </c>
      <c r="E230" s="297" t="s">
        <v>116</v>
      </c>
      <c r="F230" s="301"/>
      <c r="G230" s="321"/>
      <c r="H230" s="321">
        <v>10977.85</v>
      </c>
      <c r="I230" s="298">
        <f t="shared" si="14"/>
        <v>248658524</v>
      </c>
      <c r="J230" s="297" t="s">
        <v>115</v>
      </c>
      <c r="K230" s="297"/>
    </row>
    <row r="231" spans="1:11" s="313" customFormat="1">
      <c r="A231" s="612">
        <v>44498</v>
      </c>
      <c r="B231" s="320"/>
      <c r="C231" s="297" t="s">
        <v>145</v>
      </c>
      <c r="D231" s="457" t="s">
        <v>2050</v>
      </c>
      <c r="E231" s="297" t="s">
        <v>97</v>
      </c>
      <c r="F231" s="301"/>
      <c r="G231" s="321"/>
      <c r="H231" s="321"/>
      <c r="I231" s="298">
        <v>12500000</v>
      </c>
      <c r="J231" s="297" t="s">
        <v>114</v>
      </c>
      <c r="K231" s="297"/>
    </row>
    <row r="232" spans="1:11" s="313" customFormat="1">
      <c r="A232" s="612">
        <v>44498</v>
      </c>
      <c r="B232" s="320"/>
      <c r="C232" s="297" t="s">
        <v>273</v>
      </c>
      <c r="D232" s="457" t="s">
        <v>2050</v>
      </c>
      <c r="E232" s="297" t="s">
        <v>97</v>
      </c>
      <c r="F232" s="301"/>
      <c r="G232" s="321"/>
      <c r="H232" s="321"/>
      <c r="I232" s="298">
        <v>28350000</v>
      </c>
      <c r="J232" s="297" t="s">
        <v>114</v>
      </c>
      <c r="K232" s="297"/>
    </row>
    <row r="233" spans="1:11" s="313" customFormat="1">
      <c r="A233" s="612">
        <v>44498</v>
      </c>
      <c r="B233" s="320"/>
      <c r="C233" s="297" t="s">
        <v>146</v>
      </c>
      <c r="D233" s="457" t="s">
        <v>2050</v>
      </c>
      <c r="E233" s="297" t="s">
        <v>97</v>
      </c>
      <c r="F233" s="301"/>
      <c r="G233" s="321"/>
      <c r="H233" s="321"/>
      <c r="I233" s="298">
        <v>102409000</v>
      </c>
      <c r="J233" s="297" t="s">
        <v>114</v>
      </c>
      <c r="K233" s="297"/>
    </row>
    <row r="234" spans="1:11" s="313" customFormat="1">
      <c r="A234" s="612">
        <v>44498</v>
      </c>
      <c r="B234" s="320"/>
      <c r="C234" s="297" t="s">
        <v>1715</v>
      </c>
      <c r="D234" s="457" t="s">
        <v>2050</v>
      </c>
      <c r="E234" s="297" t="s">
        <v>97</v>
      </c>
      <c r="F234" s="301"/>
      <c r="G234" s="321"/>
      <c r="H234" s="321"/>
      <c r="I234" s="298">
        <v>19525000</v>
      </c>
      <c r="J234" s="297" t="s">
        <v>114</v>
      </c>
      <c r="K234" s="297"/>
    </row>
    <row r="235" spans="1:11" s="313" customFormat="1">
      <c r="A235" s="612">
        <v>44498</v>
      </c>
      <c r="B235" s="320"/>
      <c r="C235" s="297" t="s">
        <v>275</v>
      </c>
      <c r="D235" s="457" t="s">
        <v>2050</v>
      </c>
      <c r="E235" s="297" t="s">
        <v>97</v>
      </c>
      <c r="F235" s="301"/>
      <c r="G235" s="321"/>
      <c r="H235" s="321"/>
      <c r="I235" s="298">
        <v>13400000</v>
      </c>
      <c r="J235" s="297" t="s">
        <v>114</v>
      </c>
      <c r="K235" s="297"/>
    </row>
    <row r="236" spans="1:11" s="313" customFormat="1">
      <c r="A236" s="612">
        <v>44498</v>
      </c>
      <c r="B236" s="320"/>
      <c r="C236" s="297" t="s">
        <v>358</v>
      </c>
      <c r="D236" s="457" t="s">
        <v>2050</v>
      </c>
      <c r="E236" s="297" t="s">
        <v>97</v>
      </c>
      <c r="F236" s="301"/>
      <c r="G236" s="321"/>
      <c r="H236" s="321"/>
      <c r="I236" s="298">
        <v>57624000</v>
      </c>
      <c r="J236" s="297" t="s">
        <v>114</v>
      </c>
      <c r="K236" s="297"/>
    </row>
    <row r="237" spans="1:11" s="313" customFormat="1">
      <c r="A237" s="612">
        <v>44498</v>
      </c>
      <c r="B237" s="320"/>
      <c r="C237" s="297" t="s">
        <v>147</v>
      </c>
      <c r="D237" s="457" t="s">
        <v>2050</v>
      </c>
      <c r="E237" s="297" t="s">
        <v>97</v>
      </c>
      <c r="F237" s="301"/>
      <c r="G237" s="321"/>
      <c r="H237" s="321"/>
      <c r="I237" s="298">
        <v>18450000</v>
      </c>
      <c r="J237" s="297" t="s">
        <v>114</v>
      </c>
      <c r="K237" s="297"/>
    </row>
    <row r="238" spans="1:11" s="313" customFormat="1">
      <c r="A238" s="612">
        <v>44498</v>
      </c>
      <c r="B238" s="320"/>
      <c r="C238" s="297" t="s">
        <v>148</v>
      </c>
      <c r="D238" s="457" t="s">
        <v>2050</v>
      </c>
      <c r="E238" s="297" t="s">
        <v>97</v>
      </c>
      <c r="F238" s="301"/>
      <c r="G238" s="321"/>
      <c r="H238" s="321"/>
      <c r="I238" s="298">
        <v>144340490</v>
      </c>
      <c r="J238" s="297" t="s">
        <v>114</v>
      </c>
      <c r="K238" s="297"/>
    </row>
    <row r="239" spans="1:11" s="313" customFormat="1">
      <c r="A239" s="612">
        <v>44498</v>
      </c>
      <c r="B239" s="320"/>
      <c r="C239" s="297" t="s">
        <v>278</v>
      </c>
      <c r="D239" s="457" t="s">
        <v>2050</v>
      </c>
      <c r="E239" s="297" t="s">
        <v>97</v>
      </c>
      <c r="F239" s="301"/>
      <c r="G239" s="321"/>
      <c r="H239" s="321"/>
      <c r="I239" s="298">
        <v>234150000</v>
      </c>
      <c r="J239" s="297" t="s">
        <v>114</v>
      </c>
      <c r="K239" s="297"/>
    </row>
    <row r="240" spans="1:11" s="313" customFormat="1">
      <c r="A240" s="612">
        <v>44498</v>
      </c>
      <c r="B240" s="320"/>
      <c r="C240" s="297" t="s">
        <v>599</v>
      </c>
      <c r="D240" s="457" t="s">
        <v>2050</v>
      </c>
      <c r="E240" s="297" t="s">
        <v>97</v>
      </c>
      <c r="F240" s="301"/>
      <c r="G240" s="321"/>
      <c r="H240" s="321"/>
      <c r="I240" s="298">
        <v>12694200</v>
      </c>
      <c r="J240" s="297" t="s">
        <v>114</v>
      </c>
      <c r="K240" s="297"/>
    </row>
    <row r="241" spans="1:11" s="313" customFormat="1">
      <c r="A241" s="612">
        <v>44498</v>
      </c>
      <c r="B241" s="320"/>
      <c r="C241" s="297" t="s">
        <v>700</v>
      </c>
      <c r="D241" s="457" t="s">
        <v>2050</v>
      </c>
      <c r="E241" s="297" t="s">
        <v>97</v>
      </c>
      <c r="F241" s="301"/>
      <c r="G241" s="321"/>
      <c r="H241" s="321"/>
      <c r="I241" s="298">
        <v>186320000</v>
      </c>
      <c r="J241" s="297" t="s">
        <v>114</v>
      </c>
      <c r="K241" s="297"/>
    </row>
    <row r="242" spans="1:11" s="313" customFormat="1">
      <c r="A242" s="612">
        <v>44498</v>
      </c>
      <c r="B242" s="320"/>
      <c r="C242" s="297" t="s">
        <v>1563</v>
      </c>
      <c r="D242" s="457" t="s">
        <v>2050</v>
      </c>
      <c r="E242" s="297" t="s">
        <v>97</v>
      </c>
      <c r="F242" s="301"/>
      <c r="G242" s="321"/>
      <c r="H242" s="321"/>
      <c r="I242" s="298">
        <v>9300000</v>
      </c>
      <c r="J242" s="297" t="s">
        <v>114</v>
      </c>
      <c r="K242" s="297"/>
    </row>
    <row r="243" spans="1:11" s="313" customFormat="1">
      <c r="A243" s="612">
        <v>44498</v>
      </c>
      <c r="B243" s="320"/>
      <c r="C243" s="297" t="s">
        <v>149</v>
      </c>
      <c r="D243" s="457" t="s">
        <v>2180</v>
      </c>
      <c r="E243" s="297" t="s">
        <v>97</v>
      </c>
      <c r="F243" s="301"/>
      <c r="G243" s="321"/>
      <c r="H243" s="321"/>
      <c r="I243" s="298">
        <v>22500000</v>
      </c>
      <c r="J243" s="297" t="s">
        <v>114</v>
      </c>
      <c r="K243" s="297"/>
    </row>
    <row r="244" spans="1:11" s="313" customFormat="1">
      <c r="A244" s="612">
        <v>44498</v>
      </c>
      <c r="B244" s="320"/>
      <c r="C244" s="297" t="s">
        <v>197</v>
      </c>
      <c r="D244" s="457" t="s">
        <v>2180</v>
      </c>
      <c r="E244" s="297" t="s">
        <v>97</v>
      </c>
      <c r="F244" s="301"/>
      <c r="G244" s="321"/>
      <c r="H244" s="321"/>
      <c r="I244" s="298">
        <v>13130000</v>
      </c>
      <c r="J244" s="297" t="s">
        <v>114</v>
      </c>
      <c r="K244" s="297"/>
    </row>
    <row r="245" spans="1:11" s="313" customFormat="1">
      <c r="A245" s="612">
        <v>44498</v>
      </c>
      <c r="B245" s="320"/>
      <c r="C245" s="297" t="s">
        <v>150</v>
      </c>
      <c r="D245" s="457" t="s">
        <v>2180</v>
      </c>
      <c r="E245" s="297" t="s">
        <v>97</v>
      </c>
      <c r="F245" s="301"/>
      <c r="G245" s="321"/>
      <c r="H245" s="321"/>
      <c r="I245" s="298">
        <v>162243770</v>
      </c>
      <c r="J245" s="297" t="s">
        <v>114</v>
      </c>
      <c r="K245" s="297"/>
    </row>
    <row r="246" spans="1:11" s="313" customFormat="1">
      <c r="A246" s="612">
        <v>44498</v>
      </c>
      <c r="B246" s="320"/>
      <c r="C246" s="297" t="s">
        <v>545</v>
      </c>
      <c r="D246" s="457" t="s">
        <v>2180</v>
      </c>
      <c r="E246" s="297" t="s">
        <v>97</v>
      </c>
      <c r="F246" s="301"/>
      <c r="G246" s="321"/>
      <c r="H246" s="321"/>
      <c r="I246" s="298">
        <v>212000000</v>
      </c>
      <c r="J246" s="297" t="s">
        <v>114</v>
      </c>
      <c r="K246" s="297"/>
    </row>
    <row r="247" spans="1:11" s="313" customFormat="1">
      <c r="A247" s="612">
        <v>44498</v>
      </c>
      <c r="B247" s="320"/>
      <c r="C247" s="297" t="s">
        <v>455</v>
      </c>
      <c r="D247" s="457" t="s">
        <v>2180</v>
      </c>
      <c r="E247" s="297" t="s">
        <v>97</v>
      </c>
      <c r="F247" s="301"/>
      <c r="G247" s="321"/>
      <c r="H247" s="321"/>
      <c r="I247" s="298">
        <v>345304320</v>
      </c>
      <c r="J247" s="297" t="s">
        <v>114</v>
      </c>
      <c r="K247" s="297"/>
    </row>
    <row r="248" spans="1:11" s="313" customFormat="1">
      <c r="A248" s="612">
        <v>44498</v>
      </c>
      <c r="B248" s="320"/>
      <c r="C248" s="297" t="s">
        <v>456</v>
      </c>
      <c r="D248" s="457" t="s">
        <v>2180</v>
      </c>
      <c r="E248" s="297" t="s">
        <v>97</v>
      </c>
      <c r="F248" s="301"/>
      <c r="G248" s="321"/>
      <c r="H248" s="321"/>
      <c r="I248" s="298">
        <v>30897000</v>
      </c>
      <c r="J248" s="297" t="s">
        <v>114</v>
      </c>
      <c r="K248" s="297"/>
    </row>
    <row r="249" spans="1:11" s="313" customFormat="1">
      <c r="A249" s="612">
        <v>44498</v>
      </c>
      <c r="B249" s="320"/>
      <c r="C249" s="297" t="s">
        <v>638</v>
      </c>
      <c r="D249" s="457" t="s">
        <v>2180</v>
      </c>
      <c r="E249" s="297" t="s">
        <v>97</v>
      </c>
      <c r="F249" s="301"/>
      <c r="G249" s="321"/>
      <c r="H249" s="321"/>
      <c r="I249" s="298">
        <v>200405000</v>
      </c>
      <c r="J249" s="297" t="s">
        <v>114</v>
      </c>
      <c r="K249" s="297"/>
    </row>
    <row r="250" spans="1:11" s="313" customFormat="1">
      <c r="A250" s="612">
        <v>44498</v>
      </c>
      <c r="B250" s="320"/>
      <c r="C250" s="297" t="s">
        <v>445</v>
      </c>
      <c r="D250" s="457" t="s">
        <v>2180</v>
      </c>
      <c r="E250" s="297" t="s">
        <v>97</v>
      </c>
      <c r="F250" s="301"/>
      <c r="G250" s="321"/>
      <c r="H250" s="321"/>
      <c r="I250" s="298">
        <v>67285000</v>
      </c>
      <c r="J250" s="297" t="s">
        <v>114</v>
      </c>
      <c r="K250" s="297"/>
    </row>
    <row r="251" spans="1:11" s="313" customFormat="1">
      <c r="A251" s="612">
        <v>44498</v>
      </c>
      <c r="B251" s="320"/>
      <c r="C251" s="297" t="s">
        <v>557</v>
      </c>
      <c r="D251" s="457" t="s">
        <v>2180</v>
      </c>
      <c r="E251" s="297" t="s">
        <v>97</v>
      </c>
      <c r="F251" s="301"/>
      <c r="G251" s="321"/>
      <c r="H251" s="321"/>
      <c r="I251" s="298">
        <v>147754750</v>
      </c>
      <c r="J251" s="297" t="s">
        <v>114</v>
      </c>
      <c r="K251" s="297"/>
    </row>
    <row r="252" spans="1:11" s="313" customFormat="1">
      <c r="A252" s="612">
        <v>44498</v>
      </c>
      <c r="B252" s="320"/>
      <c r="C252" s="297" t="s">
        <v>600</v>
      </c>
      <c r="D252" s="457" t="s">
        <v>2180</v>
      </c>
      <c r="E252" s="297" t="s">
        <v>97</v>
      </c>
      <c r="F252" s="301"/>
      <c r="G252" s="321"/>
      <c r="H252" s="321"/>
      <c r="I252" s="298">
        <v>78880000</v>
      </c>
      <c r="J252" s="297" t="s">
        <v>114</v>
      </c>
      <c r="K252" s="297"/>
    </row>
    <row r="253" spans="1:11" s="313" customFormat="1">
      <c r="A253" s="612">
        <v>44498</v>
      </c>
      <c r="B253" s="320"/>
      <c r="C253" s="297" t="s">
        <v>602</v>
      </c>
      <c r="D253" s="457" t="s">
        <v>2180</v>
      </c>
      <c r="E253" s="297" t="s">
        <v>97</v>
      </c>
      <c r="F253" s="301"/>
      <c r="G253" s="321"/>
      <c r="H253" s="321"/>
      <c r="I253" s="298">
        <v>163882722</v>
      </c>
      <c r="J253" s="297" t="s">
        <v>114</v>
      </c>
      <c r="K253" s="297"/>
    </row>
    <row r="254" spans="1:11" s="313" customFormat="1">
      <c r="A254" s="612">
        <v>44498</v>
      </c>
      <c r="B254" s="320"/>
      <c r="C254" s="297" t="s">
        <v>1223</v>
      </c>
      <c r="D254" s="457" t="s">
        <v>2180</v>
      </c>
      <c r="E254" s="297" t="s">
        <v>97</v>
      </c>
      <c r="F254" s="301"/>
      <c r="G254" s="321"/>
      <c r="H254" s="321"/>
      <c r="I254" s="298">
        <v>172773300</v>
      </c>
      <c r="J254" s="297" t="s">
        <v>114</v>
      </c>
      <c r="K254" s="297"/>
    </row>
    <row r="255" spans="1:11" s="313" customFormat="1">
      <c r="A255" s="612">
        <v>44498</v>
      </c>
      <c r="B255" s="320"/>
      <c r="C255" s="297" t="s">
        <v>2151</v>
      </c>
      <c r="D255" s="457" t="s">
        <v>2181</v>
      </c>
      <c r="E255" s="297" t="s">
        <v>97</v>
      </c>
      <c r="F255" s="301"/>
      <c r="G255" s="321"/>
      <c r="H255" s="321"/>
      <c r="I255" s="298">
        <v>148000000</v>
      </c>
      <c r="J255" s="297" t="s">
        <v>114</v>
      </c>
      <c r="K255" s="297"/>
    </row>
    <row r="256" spans="1:11" s="313" customFormat="1">
      <c r="A256" s="612">
        <v>44489</v>
      </c>
      <c r="B256" s="320"/>
      <c r="C256" s="297" t="s">
        <v>270</v>
      </c>
      <c r="D256" s="457" t="s">
        <v>1903</v>
      </c>
      <c r="E256" s="297" t="s">
        <v>162</v>
      </c>
      <c r="F256" s="301"/>
      <c r="G256" s="321"/>
      <c r="H256" s="321"/>
      <c r="I256" s="298">
        <v>72000000</v>
      </c>
      <c r="J256" s="297" t="s">
        <v>114</v>
      </c>
      <c r="K256" s="297"/>
    </row>
    <row r="257" spans="1:11" s="313" customFormat="1">
      <c r="A257" s="612">
        <v>44477</v>
      </c>
      <c r="B257" s="320"/>
      <c r="C257" s="297" t="s">
        <v>545</v>
      </c>
      <c r="D257" s="457" t="s">
        <v>2182</v>
      </c>
      <c r="E257" s="297" t="s">
        <v>97</v>
      </c>
      <c r="F257" s="301"/>
      <c r="G257" s="321"/>
      <c r="H257" s="321"/>
      <c r="I257" s="298">
        <v>34000000</v>
      </c>
      <c r="J257" s="297" t="s">
        <v>114</v>
      </c>
      <c r="K257" s="297"/>
    </row>
    <row r="258" spans="1:11" s="313" customFormat="1">
      <c r="A258" s="612">
        <v>44498</v>
      </c>
      <c r="B258" s="320"/>
      <c r="C258" s="297" t="s">
        <v>545</v>
      </c>
      <c r="D258" s="457" t="s">
        <v>2183</v>
      </c>
      <c r="E258" s="297" t="s">
        <v>97</v>
      </c>
      <c r="F258" s="301"/>
      <c r="G258" s="321"/>
      <c r="H258" s="321"/>
      <c r="I258" s="298">
        <v>34000000</v>
      </c>
      <c r="J258" s="297" t="s">
        <v>114</v>
      </c>
      <c r="K258" s="297"/>
    </row>
    <row r="259" spans="1:11" s="313" customFormat="1">
      <c r="A259" s="612">
        <v>44477</v>
      </c>
      <c r="B259" s="320"/>
      <c r="C259" s="297" t="s">
        <v>2226</v>
      </c>
      <c r="D259" s="297" t="s">
        <v>2225</v>
      </c>
      <c r="E259" s="297" t="s">
        <v>162</v>
      </c>
      <c r="F259" s="301"/>
      <c r="G259" s="321"/>
      <c r="H259" s="303"/>
      <c r="I259" s="303">
        <v>3150000000</v>
      </c>
      <c r="J259" s="297" t="s">
        <v>114</v>
      </c>
      <c r="K259" s="297"/>
    </row>
    <row r="260" spans="1:11" s="313" customFormat="1">
      <c r="A260" s="612">
        <v>44498</v>
      </c>
      <c r="B260" s="320"/>
      <c r="C260" s="297" t="s">
        <v>276</v>
      </c>
      <c r="D260" s="297" t="s">
        <v>2041</v>
      </c>
      <c r="E260" s="297" t="s">
        <v>97</v>
      </c>
      <c r="F260" s="301"/>
      <c r="G260" s="321"/>
      <c r="H260" s="303"/>
      <c r="I260" s="303">
        <v>243900000</v>
      </c>
      <c r="J260" s="297" t="s">
        <v>114</v>
      </c>
      <c r="K260" s="297"/>
    </row>
    <row r="261" spans="1:11" s="313" customFormat="1">
      <c r="A261" s="612">
        <v>44498</v>
      </c>
      <c r="B261" s="320"/>
      <c r="C261" s="297" t="s">
        <v>2301</v>
      </c>
      <c r="D261" s="297" t="s">
        <v>2302</v>
      </c>
      <c r="E261" s="297" t="s">
        <v>162</v>
      </c>
      <c r="F261" s="301"/>
      <c r="G261" s="321"/>
      <c r="H261" s="321"/>
      <c r="I261" s="298">
        <v>339929049</v>
      </c>
      <c r="J261" s="297" t="s">
        <v>114</v>
      </c>
      <c r="K261" s="297"/>
    </row>
  </sheetData>
  <autoFilter ref="A4:K261"/>
  <dataValidations count="1">
    <dataValidation type="list" allowBlank="1" showInputMessage="1" showErrorMessage="1" sqref="J32:J36 J71:J74">
      <formula1>"KRW, USD, CNY, VND, JPY"</formula1>
    </dataValidation>
  </dataValidations>
  <pageMargins left="0.7" right="0.7" top="0.75" bottom="0.75" header="0.3" footer="0.3"/>
  <pageSetup orientation="portrait" verticalDpi="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76"/>
  <sheetViews>
    <sheetView topLeftCell="A131" zoomScale="80" zoomScaleNormal="80" workbookViewId="0">
      <selection activeCell="A149" sqref="A149:XFD149"/>
    </sheetView>
  </sheetViews>
  <sheetFormatPr defaultColWidth="9.140625" defaultRowHeight="15"/>
  <cols>
    <col min="1" max="1" width="11.42578125" style="313" bestFit="1" customWidth="1"/>
    <col min="2" max="2" width="5.42578125" style="299" bestFit="1" customWidth="1"/>
    <col min="3" max="3" width="75.85546875" style="299" bestFit="1" customWidth="1"/>
    <col min="4" max="4" width="76" style="299" bestFit="1" customWidth="1"/>
    <col min="5" max="5" width="33.28515625" style="299" customWidth="1"/>
    <col min="6" max="6" width="28.7109375" style="299" customWidth="1"/>
    <col min="7" max="7" width="34.42578125" style="299" customWidth="1"/>
    <col min="8" max="8" width="22.5703125" style="299" customWidth="1"/>
    <col min="9" max="9" width="28.7109375" style="299" customWidth="1"/>
    <col min="10" max="10" width="14.140625" style="299" customWidth="1"/>
    <col min="11" max="11" width="12.5703125" style="299" customWidth="1"/>
    <col min="12" max="12" width="16.42578125" style="299" bestFit="1" customWidth="1"/>
    <col min="13" max="16384" width="9.140625" style="299"/>
  </cols>
  <sheetData>
    <row r="2" spans="1:11">
      <c r="A2" s="299"/>
      <c r="I2" s="299">
        <v>22557.971202737961</v>
      </c>
      <c r="K2" s="299">
        <v>22593.134895178089</v>
      </c>
    </row>
    <row r="3" spans="1:11" ht="38.25">
      <c r="A3" s="669" t="s">
        <v>198</v>
      </c>
      <c r="B3" s="669" t="s">
        <v>427</v>
      </c>
      <c r="C3" s="670" t="s">
        <v>129</v>
      </c>
      <c r="D3" s="670" t="s">
        <v>109</v>
      </c>
      <c r="E3" s="670" t="s">
        <v>126</v>
      </c>
      <c r="F3" s="671" t="s">
        <v>110</v>
      </c>
      <c r="G3" s="671" t="s">
        <v>111</v>
      </c>
      <c r="H3" s="670" t="s">
        <v>112</v>
      </c>
      <c r="I3" s="672" t="s">
        <v>113</v>
      </c>
      <c r="J3" s="671" t="s">
        <v>429</v>
      </c>
      <c r="K3" s="671" t="s">
        <v>428</v>
      </c>
    </row>
    <row r="4" spans="1:11">
      <c r="A4" s="673"/>
      <c r="B4" s="673"/>
      <c r="C4" s="674"/>
      <c r="D4" s="674"/>
      <c r="E4" s="674"/>
      <c r="F4" s="675">
        <f>+SUBTOTAL(9,F5:F59766)</f>
        <v>23247508.009999998</v>
      </c>
      <c r="G4" s="676">
        <f>+SUBTOTAL(9,G188:G59766)</f>
        <v>0</v>
      </c>
      <c r="H4" s="676">
        <f>+SUBTOTAL(9,H188:H59766)</f>
        <v>13738512.379999995</v>
      </c>
      <c r="I4" s="677">
        <f>+SUBTOTAL(9,I188:I59766)</f>
        <v>318144526236</v>
      </c>
      <c r="J4" s="677"/>
      <c r="K4" s="677"/>
    </row>
    <row r="5" spans="1:11" s="313" customFormat="1">
      <c r="A5" s="612">
        <v>44510</v>
      </c>
      <c r="B5" s="320"/>
      <c r="C5" s="297" t="s">
        <v>1588</v>
      </c>
      <c r="D5" s="297" t="s">
        <v>2166</v>
      </c>
      <c r="E5" s="463" t="s">
        <v>81</v>
      </c>
      <c r="F5" s="301">
        <v>2460988.61</v>
      </c>
      <c r="G5" s="321">
        <f t="shared" ref="G5:G21" si="0">+ROUND(F5*$I$2,0)</f>
        <v>55514910195</v>
      </c>
      <c r="H5" s="303"/>
      <c r="I5" s="303"/>
      <c r="J5" s="297" t="s">
        <v>115</v>
      </c>
      <c r="K5" s="297"/>
    </row>
    <row r="6" spans="1:11" s="313" customFormat="1">
      <c r="A6" s="612">
        <v>44510</v>
      </c>
      <c r="B6" s="320"/>
      <c r="C6" s="297" t="s">
        <v>1383</v>
      </c>
      <c r="D6" s="297" t="s">
        <v>2306</v>
      </c>
      <c r="E6" s="463" t="s">
        <v>117</v>
      </c>
      <c r="F6" s="301">
        <v>145443.93</v>
      </c>
      <c r="G6" s="321">
        <f t="shared" si="0"/>
        <v>3280919985</v>
      </c>
      <c r="H6" s="303"/>
      <c r="I6" s="303"/>
      <c r="J6" s="297" t="s">
        <v>115</v>
      </c>
      <c r="K6" s="297"/>
    </row>
    <row r="7" spans="1:11" s="313" customFormat="1">
      <c r="A7" s="612">
        <v>44530</v>
      </c>
      <c r="B7" s="320"/>
      <c r="C7" s="297" t="s">
        <v>1383</v>
      </c>
      <c r="D7" s="297" t="s">
        <v>2306</v>
      </c>
      <c r="E7" s="463" t="s">
        <v>117</v>
      </c>
      <c r="F7" s="301">
        <v>199853.73</v>
      </c>
      <c r="G7" s="321">
        <f t="shared" si="0"/>
        <v>4508294686</v>
      </c>
      <c r="H7" s="303"/>
      <c r="I7" s="303"/>
      <c r="J7" s="297" t="s">
        <v>115</v>
      </c>
      <c r="K7" s="297"/>
    </row>
    <row r="8" spans="1:11" s="313" customFormat="1">
      <c r="A8" s="612">
        <v>44530</v>
      </c>
      <c r="B8" s="320"/>
      <c r="C8" s="297" t="s">
        <v>1907</v>
      </c>
      <c r="D8" s="297" t="s">
        <v>2306</v>
      </c>
      <c r="E8" s="463" t="s">
        <v>117</v>
      </c>
      <c r="F8" s="301">
        <v>385730.13</v>
      </c>
      <c r="G8" s="321">
        <f t="shared" si="0"/>
        <v>8701289165</v>
      </c>
      <c r="H8" s="303"/>
      <c r="I8" s="303"/>
      <c r="J8" s="297" t="s">
        <v>115</v>
      </c>
      <c r="K8" s="297"/>
    </row>
    <row r="9" spans="1:11" s="313" customFormat="1">
      <c r="A9" s="612">
        <v>44505</v>
      </c>
      <c r="B9" s="320"/>
      <c r="C9" s="297" t="s">
        <v>128</v>
      </c>
      <c r="D9" s="297" t="s">
        <v>2306</v>
      </c>
      <c r="E9" s="463" t="s">
        <v>117</v>
      </c>
      <c r="F9" s="301">
        <v>1478906.5999999999</v>
      </c>
      <c r="G9" s="321">
        <f t="shared" si="0"/>
        <v>33361132494</v>
      </c>
      <c r="H9" s="303"/>
      <c r="I9" s="303"/>
      <c r="J9" s="297" t="s">
        <v>115</v>
      </c>
      <c r="K9" s="297"/>
    </row>
    <row r="10" spans="1:11" s="313" customFormat="1">
      <c r="A10" s="612">
        <v>44519</v>
      </c>
      <c r="B10" s="320"/>
      <c r="C10" s="297" t="s">
        <v>128</v>
      </c>
      <c r="D10" s="297" t="s">
        <v>2306</v>
      </c>
      <c r="E10" s="463" t="s">
        <v>117</v>
      </c>
      <c r="F10" s="301">
        <v>1102959.6000000001</v>
      </c>
      <c r="G10" s="321">
        <f>+ROUND(F10*$I$2,0)</f>
        <v>24880530895</v>
      </c>
      <c r="H10" s="303"/>
      <c r="I10" s="303"/>
      <c r="J10" s="297" t="s">
        <v>115</v>
      </c>
      <c r="K10" s="297"/>
    </row>
    <row r="11" spans="1:11" s="313" customFormat="1">
      <c r="A11" s="612">
        <v>44505</v>
      </c>
      <c r="B11" s="320"/>
      <c r="C11" s="297" t="s">
        <v>127</v>
      </c>
      <c r="D11" s="297" t="s">
        <v>2306</v>
      </c>
      <c r="E11" s="463" t="s">
        <v>117</v>
      </c>
      <c r="F11" s="301">
        <v>3505796</v>
      </c>
      <c r="G11" s="321">
        <f>+ROUND(F11*$I$2,0)</f>
        <v>79083645211</v>
      </c>
      <c r="H11" s="303"/>
      <c r="I11" s="303"/>
      <c r="J11" s="297" t="s">
        <v>115</v>
      </c>
      <c r="K11" s="297"/>
    </row>
    <row r="12" spans="1:11" s="313" customFormat="1">
      <c r="A12" s="612">
        <v>44519</v>
      </c>
      <c r="B12" s="320"/>
      <c r="C12" s="297" t="s">
        <v>127</v>
      </c>
      <c r="D12" s="297" t="s">
        <v>2306</v>
      </c>
      <c r="E12" s="463" t="s">
        <v>117</v>
      </c>
      <c r="F12" s="301">
        <v>2623313.7999999998</v>
      </c>
      <c r="G12" s="321">
        <f>+ROUND(F12*$I$2,0)</f>
        <v>59176637156</v>
      </c>
      <c r="H12" s="303"/>
      <c r="I12" s="303"/>
      <c r="J12" s="297" t="s">
        <v>115</v>
      </c>
      <c r="K12" s="297"/>
    </row>
    <row r="13" spans="1:11" s="313" customFormat="1">
      <c r="A13" s="612">
        <v>44530</v>
      </c>
      <c r="B13" s="320"/>
      <c r="C13" s="297" t="s">
        <v>1383</v>
      </c>
      <c r="D13" s="297" t="s">
        <v>2306</v>
      </c>
      <c r="E13" s="463" t="s">
        <v>117</v>
      </c>
      <c r="F13" s="301">
        <v>328301.53000000003</v>
      </c>
      <c r="G13" s="321">
        <f t="shared" ref="G13" si="1">+ROUND(F13*$I$2,0)</f>
        <v>7405816460</v>
      </c>
      <c r="H13" s="303"/>
      <c r="I13" s="303"/>
      <c r="J13" s="297" t="s">
        <v>115</v>
      </c>
      <c r="K13" s="297"/>
    </row>
    <row r="14" spans="1:11" s="313" customFormat="1">
      <c r="A14" s="612">
        <v>44522</v>
      </c>
      <c r="B14" s="320"/>
      <c r="C14" s="297" t="s">
        <v>933</v>
      </c>
      <c r="D14" s="297" t="s">
        <v>2306</v>
      </c>
      <c r="E14" s="463" t="s">
        <v>117</v>
      </c>
      <c r="F14" s="301">
        <v>852.45</v>
      </c>
      <c r="G14" s="321">
        <f t="shared" si="0"/>
        <v>19229543</v>
      </c>
      <c r="H14" s="303"/>
      <c r="I14" s="303"/>
      <c r="J14" s="297" t="s">
        <v>115</v>
      </c>
      <c r="K14" s="297"/>
    </row>
    <row r="15" spans="1:11" s="313" customFormat="1">
      <c r="A15" s="612">
        <v>44519</v>
      </c>
      <c r="B15" s="320"/>
      <c r="C15" s="297" t="s">
        <v>2167</v>
      </c>
      <c r="D15" s="297" t="s">
        <v>2306</v>
      </c>
      <c r="E15" s="463" t="s">
        <v>117</v>
      </c>
      <c r="F15" s="301">
        <v>7858.85</v>
      </c>
      <c r="G15" s="321">
        <f t="shared" si="0"/>
        <v>177279712</v>
      </c>
      <c r="H15" s="303"/>
      <c r="I15" s="303"/>
      <c r="J15" s="297" t="s">
        <v>115</v>
      </c>
      <c r="K15" s="297"/>
    </row>
    <row r="16" spans="1:11" s="313" customFormat="1">
      <c r="A16" s="612">
        <v>44515</v>
      </c>
      <c r="B16" s="320"/>
      <c r="C16" s="297" t="s">
        <v>2307</v>
      </c>
      <c r="D16" s="297" t="s">
        <v>2306</v>
      </c>
      <c r="E16" s="463" t="s">
        <v>117</v>
      </c>
      <c r="F16" s="301">
        <v>67900</v>
      </c>
      <c r="G16" s="321">
        <f t="shared" si="0"/>
        <v>1531686245</v>
      </c>
      <c r="H16" s="303"/>
      <c r="I16" s="303"/>
      <c r="J16" s="297" t="s">
        <v>115</v>
      </c>
      <c r="K16" s="297"/>
    </row>
    <row r="17" spans="1:11" s="313" customFormat="1">
      <c r="A17" s="612">
        <v>44530</v>
      </c>
      <c r="B17" s="320"/>
      <c r="C17" s="297" t="s">
        <v>2307</v>
      </c>
      <c r="D17" s="297" t="s">
        <v>2306</v>
      </c>
      <c r="E17" s="463" t="s">
        <v>117</v>
      </c>
      <c r="F17" s="301">
        <v>1083684</v>
      </c>
      <c r="G17" s="321">
        <f t="shared" si="0"/>
        <v>24445712465</v>
      </c>
      <c r="H17" s="303"/>
      <c r="I17" s="303"/>
      <c r="J17" s="297" t="s">
        <v>115</v>
      </c>
      <c r="K17" s="297"/>
    </row>
    <row r="18" spans="1:11" s="313" customFormat="1">
      <c r="A18" s="612">
        <v>44501</v>
      </c>
      <c r="B18" s="320"/>
      <c r="C18" s="297" t="s">
        <v>1383</v>
      </c>
      <c r="D18" s="297" t="s">
        <v>2166</v>
      </c>
      <c r="E18" s="463" t="s">
        <v>117</v>
      </c>
      <c r="F18" s="301">
        <v>91026.33</v>
      </c>
      <c r="G18" s="321">
        <f t="shared" si="0"/>
        <v>2053369331</v>
      </c>
      <c r="H18" s="303"/>
      <c r="I18" s="303"/>
      <c r="J18" s="297" t="s">
        <v>115</v>
      </c>
      <c r="K18" s="297"/>
    </row>
    <row r="19" spans="1:11" s="313" customFormat="1">
      <c r="A19" s="612">
        <v>44501</v>
      </c>
      <c r="B19" s="320"/>
      <c r="C19" s="297" t="s">
        <v>1383</v>
      </c>
      <c r="D19" s="297" t="s">
        <v>2166</v>
      </c>
      <c r="E19" s="463" t="s">
        <v>117</v>
      </c>
      <c r="F19" s="301">
        <v>326116.93</v>
      </c>
      <c r="G19" s="321">
        <f t="shared" si="0"/>
        <v>7356536316</v>
      </c>
      <c r="H19" s="303"/>
      <c r="I19" s="303"/>
      <c r="J19" s="297" t="s">
        <v>115</v>
      </c>
      <c r="K19" s="297"/>
    </row>
    <row r="20" spans="1:11" s="313" customFormat="1">
      <c r="A20" s="612">
        <v>44501</v>
      </c>
      <c r="B20" s="320"/>
      <c r="C20" s="297" t="s">
        <v>1907</v>
      </c>
      <c r="D20" s="297" t="s">
        <v>2166</v>
      </c>
      <c r="E20" s="463" t="s">
        <v>117</v>
      </c>
      <c r="F20" s="301">
        <v>132874.73000000001</v>
      </c>
      <c r="G20" s="321">
        <f t="shared" si="0"/>
        <v>2997384333</v>
      </c>
      <c r="H20" s="303"/>
      <c r="I20" s="303"/>
      <c r="J20" s="297" t="s">
        <v>115</v>
      </c>
      <c r="K20" s="297"/>
    </row>
    <row r="21" spans="1:11" s="313" customFormat="1">
      <c r="A21" s="612">
        <v>44501</v>
      </c>
      <c r="B21" s="320"/>
      <c r="C21" s="297" t="s">
        <v>1790</v>
      </c>
      <c r="D21" s="297" t="s">
        <v>2166</v>
      </c>
      <c r="E21" s="463" t="s">
        <v>117</v>
      </c>
      <c r="F21" s="301">
        <v>1284762.73</v>
      </c>
      <c r="G21" s="321">
        <f t="shared" si="0"/>
        <v>28981640666</v>
      </c>
      <c r="H21" s="303"/>
      <c r="I21" s="303"/>
      <c r="J21" s="297" t="s">
        <v>115</v>
      </c>
      <c r="K21" s="297"/>
    </row>
    <row r="22" spans="1:11" s="313" customFormat="1">
      <c r="A22" s="612">
        <v>44515</v>
      </c>
      <c r="B22" s="320"/>
      <c r="C22" s="297" t="s">
        <v>2305</v>
      </c>
      <c r="D22" s="297" t="s">
        <v>2306</v>
      </c>
      <c r="E22" s="463" t="s">
        <v>96</v>
      </c>
      <c r="F22" s="301"/>
      <c r="G22" s="321">
        <v>15163456000</v>
      </c>
      <c r="H22" s="303"/>
      <c r="I22" s="303"/>
      <c r="J22" s="297" t="s">
        <v>114</v>
      </c>
      <c r="K22" s="297"/>
    </row>
    <row r="23" spans="1:11" s="313" customFormat="1">
      <c r="A23" s="612">
        <v>44501</v>
      </c>
      <c r="B23" s="320"/>
      <c r="C23" s="297" t="s">
        <v>2305</v>
      </c>
      <c r="D23" s="297" t="s">
        <v>2166</v>
      </c>
      <c r="E23" s="463" t="s">
        <v>96</v>
      </c>
      <c r="F23" s="301"/>
      <c r="G23" s="321">
        <v>10105048000</v>
      </c>
      <c r="H23" s="303"/>
      <c r="I23" s="303"/>
      <c r="J23" s="297" t="s">
        <v>114</v>
      </c>
      <c r="K23" s="297"/>
    </row>
    <row r="24" spans="1:11" s="313" customFormat="1">
      <c r="A24" s="612">
        <v>44501</v>
      </c>
      <c r="B24" s="320"/>
      <c r="C24" s="297" t="s">
        <v>432</v>
      </c>
      <c r="D24" s="297" t="s">
        <v>2168</v>
      </c>
      <c r="E24" s="463" t="s">
        <v>17</v>
      </c>
      <c r="F24" s="301"/>
      <c r="G24" s="321">
        <v>13397</v>
      </c>
      <c r="H24" s="303"/>
      <c r="I24" s="303"/>
      <c r="J24" s="297" t="s">
        <v>114</v>
      </c>
      <c r="K24" s="297"/>
    </row>
    <row r="25" spans="1:11" s="313" customFormat="1">
      <c r="A25" s="612">
        <v>44520</v>
      </c>
      <c r="B25" s="320"/>
      <c r="C25" s="297" t="s">
        <v>430</v>
      </c>
      <c r="D25" s="297" t="s">
        <v>2308</v>
      </c>
      <c r="E25" s="463" t="s">
        <v>17</v>
      </c>
      <c r="F25" s="301"/>
      <c r="G25" s="321">
        <v>148426</v>
      </c>
      <c r="H25" s="303"/>
      <c r="I25" s="303"/>
      <c r="J25" s="297" t="s">
        <v>114</v>
      </c>
      <c r="K25" s="297"/>
    </row>
    <row r="26" spans="1:11" s="313" customFormat="1">
      <c r="A26" s="612">
        <v>44520</v>
      </c>
      <c r="B26" s="320"/>
      <c r="C26" s="297" t="s">
        <v>131</v>
      </c>
      <c r="D26" s="297" t="s">
        <v>2308</v>
      </c>
      <c r="E26" s="463" t="s">
        <v>17</v>
      </c>
      <c r="F26" s="301"/>
      <c r="G26" s="321">
        <v>823727</v>
      </c>
      <c r="H26" s="303"/>
      <c r="I26" s="303"/>
      <c r="J26" s="297" t="s">
        <v>114</v>
      </c>
      <c r="K26" s="297"/>
    </row>
    <row r="27" spans="1:11" s="313" customFormat="1">
      <c r="A27" s="612">
        <v>44526</v>
      </c>
      <c r="B27" s="320"/>
      <c r="C27" s="297" t="s">
        <v>431</v>
      </c>
      <c r="D27" s="297" t="s">
        <v>2308</v>
      </c>
      <c r="E27" s="463" t="s">
        <v>17</v>
      </c>
      <c r="F27" s="301"/>
      <c r="G27" s="321">
        <v>3249</v>
      </c>
      <c r="H27" s="303"/>
      <c r="I27" s="303"/>
      <c r="J27" s="297" t="s">
        <v>114</v>
      </c>
      <c r="K27" s="297"/>
    </row>
    <row r="28" spans="1:11" s="313" customFormat="1">
      <c r="A28" s="612">
        <v>44529</v>
      </c>
      <c r="B28" s="320"/>
      <c r="C28" s="297" t="s">
        <v>256</v>
      </c>
      <c r="D28" s="297" t="s">
        <v>2308</v>
      </c>
      <c r="E28" s="463" t="s">
        <v>17</v>
      </c>
      <c r="F28" s="301"/>
      <c r="G28" s="321">
        <v>2300</v>
      </c>
      <c r="H28" s="303"/>
      <c r="I28" s="303"/>
      <c r="J28" s="297" t="s">
        <v>114</v>
      </c>
      <c r="K28" s="297"/>
    </row>
    <row r="29" spans="1:11" s="313" customFormat="1">
      <c r="A29" s="612">
        <v>44529</v>
      </c>
      <c r="B29" s="320"/>
      <c r="C29" s="297" t="s">
        <v>2412</v>
      </c>
      <c r="D29" s="297" t="s">
        <v>2415</v>
      </c>
      <c r="E29" s="463" t="s">
        <v>18</v>
      </c>
      <c r="F29" s="301"/>
      <c r="G29" s="298">
        <v>9000</v>
      </c>
      <c r="H29" s="303"/>
      <c r="I29" s="303"/>
      <c r="J29" s="297" t="s">
        <v>114</v>
      </c>
      <c r="K29" s="297"/>
    </row>
    <row r="30" spans="1:11" s="313" customFormat="1">
      <c r="A30" s="612">
        <v>44503</v>
      </c>
      <c r="B30" s="320"/>
      <c r="C30" s="297" t="s">
        <v>2413</v>
      </c>
      <c r="D30" s="297" t="s">
        <v>2416</v>
      </c>
      <c r="E30" s="463" t="s">
        <v>18</v>
      </c>
      <c r="F30" s="301"/>
      <c r="G30" s="298">
        <v>16830000</v>
      </c>
      <c r="H30" s="303"/>
      <c r="I30" s="303"/>
      <c r="J30" s="297" t="s">
        <v>114</v>
      </c>
      <c r="K30" s="297"/>
    </row>
    <row r="31" spans="1:11" s="313" customFormat="1">
      <c r="A31" s="612">
        <v>44516</v>
      </c>
      <c r="B31" s="320"/>
      <c r="C31" s="297" t="s">
        <v>2414</v>
      </c>
      <c r="D31" s="297" t="s">
        <v>2309</v>
      </c>
      <c r="E31" s="463" t="s">
        <v>18</v>
      </c>
      <c r="F31" s="301"/>
      <c r="G31" s="298">
        <v>141395200</v>
      </c>
      <c r="H31" s="303"/>
      <c r="I31" s="303"/>
      <c r="J31" s="297" t="s">
        <v>114</v>
      </c>
      <c r="K31" s="297"/>
    </row>
    <row r="32" spans="1:11" s="313" customFormat="1">
      <c r="A32" s="612">
        <v>44517</v>
      </c>
      <c r="B32" s="320"/>
      <c r="C32" s="297" t="s">
        <v>1078</v>
      </c>
      <c r="D32" s="297" t="s">
        <v>2310</v>
      </c>
      <c r="E32" s="463" t="s">
        <v>18</v>
      </c>
      <c r="F32" s="298"/>
      <c r="G32" s="321">
        <v>35393800</v>
      </c>
      <c r="H32" s="303"/>
      <c r="I32" s="303"/>
      <c r="J32" s="297" t="s">
        <v>114</v>
      </c>
      <c r="K32" s="297"/>
    </row>
    <row r="33" spans="1:12" s="313" customFormat="1">
      <c r="A33" s="612">
        <v>44508</v>
      </c>
      <c r="B33" s="320"/>
      <c r="C33" s="297" t="s">
        <v>1001</v>
      </c>
      <c r="D33" s="297" t="s">
        <v>2417</v>
      </c>
      <c r="E33" s="297" t="s">
        <v>161</v>
      </c>
      <c r="F33" s="298"/>
      <c r="G33" s="321">
        <v>14641250000</v>
      </c>
      <c r="H33" s="303"/>
      <c r="I33" s="303"/>
      <c r="J33" s="297" t="s">
        <v>114</v>
      </c>
      <c r="K33" s="297"/>
    </row>
    <row r="34" spans="1:12" s="313" customFormat="1">
      <c r="A34" s="612">
        <v>44523</v>
      </c>
      <c r="B34" s="320"/>
      <c r="C34" s="297" t="s">
        <v>267</v>
      </c>
      <c r="D34" s="297" t="s">
        <v>2418</v>
      </c>
      <c r="E34" s="457"/>
      <c r="F34" s="298">
        <v>2021138.06</v>
      </c>
      <c r="G34" s="321">
        <f t="shared" ref="G34:G35" si="2">+ROUND(F34*$I$2,0)</f>
        <v>45592774154</v>
      </c>
      <c r="H34" s="303"/>
      <c r="I34" s="303"/>
      <c r="J34" s="297" t="s">
        <v>115</v>
      </c>
      <c r="K34" s="297"/>
    </row>
    <row r="35" spans="1:12" s="313" customFormat="1">
      <c r="A35" s="612">
        <v>44523</v>
      </c>
      <c r="B35" s="320"/>
      <c r="C35" s="297" t="s">
        <v>1296</v>
      </c>
      <c r="D35" s="297" t="s">
        <v>187</v>
      </c>
      <c r="E35" s="457" t="s">
        <v>15</v>
      </c>
      <c r="F35" s="298">
        <v>6000000</v>
      </c>
      <c r="G35" s="321">
        <f t="shared" si="2"/>
        <v>135347827216</v>
      </c>
      <c r="H35" s="303"/>
      <c r="I35" s="303"/>
      <c r="J35" s="297" t="s">
        <v>115</v>
      </c>
      <c r="K35" s="297"/>
    </row>
    <row r="36" spans="1:12" s="313" customFormat="1">
      <c r="A36" s="612">
        <v>44510</v>
      </c>
      <c r="B36" s="320"/>
      <c r="C36" s="297" t="s">
        <v>267</v>
      </c>
      <c r="D36" s="297" t="s">
        <v>2419</v>
      </c>
      <c r="E36" s="457"/>
      <c r="F36" s="301"/>
      <c r="G36" s="298">
        <v>22000000</v>
      </c>
      <c r="H36" s="303"/>
      <c r="I36" s="303"/>
      <c r="J36" s="297" t="s">
        <v>114</v>
      </c>
      <c r="K36" s="297"/>
    </row>
    <row r="37" spans="1:12" s="313" customFormat="1">
      <c r="A37" s="612">
        <v>44510</v>
      </c>
      <c r="B37" s="320"/>
      <c r="C37" s="297" t="s">
        <v>219</v>
      </c>
      <c r="D37" s="297" t="s">
        <v>2311</v>
      </c>
      <c r="E37" s="463" t="s">
        <v>19</v>
      </c>
      <c r="F37" s="301"/>
      <c r="G37" s="321"/>
      <c r="H37" s="303"/>
      <c r="I37" s="624">
        <v>5817148953</v>
      </c>
      <c r="J37" s="625" t="s">
        <v>114</v>
      </c>
      <c r="K37" s="297"/>
      <c r="L37" s="678"/>
    </row>
    <row r="38" spans="1:12" s="313" customFormat="1">
      <c r="A38" s="612">
        <v>44510</v>
      </c>
      <c r="B38" s="320"/>
      <c r="C38" s="297" t="s">
        <v>219</v>
      </c>
      <c r="D38" s="297" t="s">
        <v>2171</v>
      </c>
      <c r="E38" s="463" t="s">
        <v>19</v>
      </c>
      <c r="F38" s="301"/>
      <c r="G38" s="321"/>
      <c r="H38" s="303"/>
      <c r="I38" s="624">
        <v>105292185</v>
      </c>
      <c r="J38" s="625" t="s">
        <v>114</v>
      </c>
      <c r="K38" s="297"/>
    </row>
    <row r="39" spans="1:12" s="313" customFormat="1">
      <c r="A39" s="612">
        <v>44510</v>
      </c>
      <c r="B39" s="320"/>
      <c r="C39" s="297" t="s">
        <v>219</v>
      </c>
      <c r="D39" s="297" t="s">
        <v>2171</v>
      </c>
      <c r="E39" s="463" t="s">
        <v>19</v>
      </c>
      <c r="F39" s="301"/>
      <c r="G39" s="321"/>
      <c r="H39" s="689">
        <v>18184</v>
      </c>
      <c r="I39" s="298">
        <f t="shared" ref="I39:I40" si="3">+ROUND(H39*$K$2,0)</f>
        <v>410833565</v>
      </c>
      <c r="J39" s="625" t="s">
        <v>115</v>
      </c>
      <c r="K39" s="297"/>
    </row>
    <row r="40" spans="1:12" s="313" customFormat="1">
      <c r="A40" s="612">
        <v>44519</v>
      </c>
      <c r="B40" s="320"/>
      <c r="C40" s="297" t="s">
        <v>219</v>
      </c>
      <c r="D40" s="297" t="s">
        <v>787</v>
      </c>
      <c r="E40" s="463" t="s">
        <v>19</v>
      </c>
      <c r="F40" s="301"/>
      <c r="G40" s="321"/>
      <c r="H40" s="690">
        <v>36523</v>
      </c>
      <c r="I40" s="298">
        <f t="shared" si="3"/>
        <v>825169066</v>
      </c>
      <c r="J40" s="625" t="s">
        <v>115</v>
      </c>
      <c r="K40" s="297"/>
    </row>
    <row r="41" spans="1:12" s="313" customFormat="1">
      <c r="A41" s="612">
        <v>44519</v>
      </c>
      <c r="B41" s="320"/>
      <c r="C41" s="297" t="s">
        <v>219</v>
      </c>
      <c r="D41" s="297" t="s">
        <v>787</v>
      </c>
      <c r="E41" s="463" t="s">
        <v>19</v>
      </c>
      <c r="F41" s="301"/>
      <c r="G41" s="321"/>
      <c r="H41" s="624"/>
      <c r="I41" s="298">
        <v>303966950</v>
      </c>
      <c r="J41" s="625" t="s">
        <v>114</v>
      </c>
      <c r="K41" s="297"/>
    </row>
    <row r="42" spans="1:12" s="313" customFormat="1">
      <c r="A42" s="612">
        <v>44515</v>
      </c>
      <c r="B42" s="320"/>
      <c r="C42" s="297" t="s">
        <v>131</v>
      </c>
      <c r="D42" s="297" t="s">
        <v>1424</v>
      </c>
      <c r="E42" s="297" t="s">
        <v>20</v>
      </c>
      <c r="F42" s="301"/>
      <c r="G42" s="321"/>
      <c r="H42" s="303"/>
      <c r="I42" s="303">
        <v>20469900</v>
      </c>
      <c r="J42" s="297" t="s">
        <v>114</v>
      </c>
      <c r="K42" s="297"/>
    </row>
    <row r="43" spans="1:12" s="313" customFormat="1">
      <c r="A43" s="612">
        <v>44515</v>
      </c>
      <c r="B43" s="320"/>
      <c r="C43" s="297" t="s">
        <v>131</v>
      </c>
      <c r="D43" s="297" t="s">
        <v>2093</v>
      </c>
      <c r="E43" s="297" t="s">
        <v>20</v>
      </c>
      <c r="F43" s="301"/>
      <c r="G43" s="321"/>
      <c r="H43" s="303"/>
      <c r="I43" s="303">
        <v>5896000</v>
      </c>
      <c r="J43" s="297" t="s">
        <v>114</v>
      </c>
      <c r="K43" s="297"/>
    </row>
    <row r="44" spans="1:12" s="313" customFormat="1">
      <c r="A44" s="612">
        <v>44515</v>
      </c>
      <c r="B44" s="320"/>
      <c r="C44" s="297" t="s">
        <v>131</v>
      </c>
      <c r="D44" s="297" t="s">
        <v>631</v>
      </c>
      <c r="E44" s="297" t="s">
        <v>20</v>
      </c>
      <c r="F44" s="301"/>
      <c r="G44" s="321"/>
      <c r="H44" s="303"/>
      <c r="I44" s="303">
        <v>25007504</v>
      </c>
      <c r="J44" s="297" t="s">
        <v>114</v>
      </c>
      <c r="K44" s="297"/>
    </row>
    <row r="45" spans="1:12" s="313" customFormat="1">
      <c r="A45" s="612">
        <v>44515</v>
      </c>
      <c r="B45" s="320"/>
      <c r="C45" s="297" t="s">
        <v>131</v>
      </c>
      <c r="D45" s="297" t="s">
        <v>1608</v>
      </c>
      <c r="E45" s="297" t="s">
        <v>20</v>
      </c>
      <c r="F45" s="301"/>
      <c r="G45" s="321"/>
      <c r="H45" s="303"/>
      <c r="I45" s="303">
        <v>3720000</v>
      </c>
      <c r="J45" s="297" t="s">
        <v>114</v>
      </c>
      <c r="K45" s="297"/>
    </row>
    <row r="46" spans="1:12" s="313" customFormat="1">
      <c r="A46" s="612">
        <v>44515</v>
      </c>
      <c r="B46" s="320"/>
      <c r="C46" s="297" t="s">
        <v>131</v>
      </c>
      <c r="D46" s="297" t="s">
        <v>2174</v>
      </c>
      <c r="E46" s="297" t="s">
        <v>20</v>
      </c>
      <c r="F46" s="301"/>
      <c r="G46" s="321"/>
      <c r="H46" s="303"/>
      <c r="I46" s="303">
        <v>18323000</v>
      </c>
      <c r="J46" s="297" t="s">
        <v>114</v>
      </c>
      <c r="K46" s="297"/>
    </row>
    <row r="47" spans="1:12" s="313" customFormat="1">
      <c r="A47" s="612">
        <v>44515</v>
      </c>
      <c r="B47" s="320"/>
      <c r="C47" s="297" t="s">
        <v>131</v>
      </c>
      <c r="D47" s="297" t="s">
        <v>2172</v>
      </c>
      <c r="E47" s="297" t="s">
        <v>20</v>
      </c>
      <c r="F47" s="301"/>
      <c r="G47" s="321"/>
      <c r="H47" s="303"/>
      <c r="I47" s="303">
        <v>2400000</v>
      </c>
      <c r="J47" s="297" t="s">
        <v>114</v>
      </c>
      <c r="K47" s="297"/>
    </row>
    <row r="48" spans="1:12" s="313" customFormat="1">
      <c r="A48" s="612">
        <v>44529</v>
      </c>
      <c r="B48" s="320"/>
      <c r="C48" s="297" t="s">
        <v>133</v>
      </c>
      <c r="D48" s="297" t="s">
        <v>2165</v>
      </c>
      <c r="E48" s="297" t="s">
        <v>116</v>
      </c>
      <c r="F48" s="301"/>
      <c r="G48" s="321"/>
      <c r="H48" s="303"/>
      <c r="I48" s="303">
        <v>1831670439</v>
      </c>
      <c r="J48" s="297" t="s">
        <v>114</v>
      </c>
      <c r="K48" s="297"/>
    </row>
    <row r="49" spans="1:11" s="313" customFormat="1">
      <c r="A49" s="612">
        <v>44529</v>
      </c>
      <c r="B49" s="320"/>
      <c r="C49" s="297" t="s">
        <v>132</v>
      </c>
      <c r="D49" s="297" t="s">
        <v>2314</v>
      </c>
      <c r="E49" s="297" t="s">
        <v>116</v>
      </c>
      <c r="F49" s="301"/>
      <c r="G49" s="321"/>
      <c r="H49" s="303"/>
      <c r="I49" s="303">
        <v>12764953</v>
      </c>
      <c r="J49" s="297" t="s">
        <v>114</v>
      </c>
      <c r="K49" s="297"/>
    </row>
    <row r="50" spans="1:11" s="313" customFormat="1">
      <c r="A50" s="612">
        <v>44529</v>
      </c>
      <c r="B50" s="320"/>
      <c r="C50" s="297" t="s">
        <v>658</v>
      </c>
      <c r="D50" s="297" t="s">
        <v>2314</v>
      </c>
      <c r="E50" s="297" t="s">
        <v>116</v>
      </c>
      <c r="F50" s="301"/>
      <c r="G50" s="321"/>
      <c r="H50" s="303"/>
      <c r="I50" s="303">
        <v>5693467</v>
      </c>
      <c r="J50" s="297" t="s">
        <v>114</v>
      </c>
      <c r="K50" s="297"/>
    </row>
    <row r="51" spans="1:11" s="313" customFormat="1">
      <c r="A51" s="612">
        <v>44529</v>
      </c>
      <c r="B51" s="320"/>
      <c r="C51" s="297" t="s">
        <v>531</v>
      </c>
      <c r="D51" s="297" t="s">
        <v>2314</v>
      </c>
      <c r="E51" s="297" t="s">
        <v>116</v>
      </c>
      <c r="F51" s="301"/>
      <c r="G51" s="321"/>
      <c r="H51" s="303"/>
      <c r="I51" s="303">
        <v>580811791</v>
      </c>
      <c r="J51" s="297" t="s">
        <v>114</v>
      </c>
      <c r="K51" s="297"/>
    </row>
    <row r="52" spans="1:11" s="313" customFormat="1">
      <c r="A52" s="612">
        <v>44529</v>
      </c>
      <c r="B52" s="320"/>
      <c r="C52" s="297" t="s">
        <v>222</v>
      </c>
      <c r="D52" s="297" t="s">
        <v>2314</v>
      </c>
      <c r="E52" s="297" t="s">
        <v>116</v>
      </c>
      <c r="F52" s="301"/>
      <c r="G52" s="321"/>
      <c r="H52" s="303"/>
      <c r="I52" s="303">
        <v>2742000</v>
      </c>
      <c r="J52" s="297" t="s">
        <v>114</v>
      </c>
      <c r="K52" s="297"/>
    </row>
    <row r="53" spans="1:11" s="313" customFormat="1">
      <c r="A53" s="612">
        <v>44519</v>
      </c>
      <c r="B53" s="320"/>
      <c r="C53" s="297" t="s">
        <v>201</v>
      </c>
      <c r="D53" s="297" t="s">
        <v>2314</v>
      </c>
      <c r="E53" s="297" t="s">
        <v>116</v>
      </c>
      <c r="F53" s="301"/>
      <c r="G53" s="321"/>
      <c r="H53" s="303"/>
      <c r="I53" s="303">
        <v>22784363</v>
      </c>
      <c r="J53" s="297" t="s">
        <v>114</v>
      </c>
      <c r="K53" s="297"/>
    </row>
    <row r="54" spans="1:11" s="313" customFormat="1">
      <c r="A54" s="612">
        <v>44526</v>
      </c>
      <c r="B54" s="320"/>
      <c r="C54" s="297" t="s">
        <v>392</v>
      </c>
      <c r="D54" s="297" t="s">
        <v>2315</v>
      </c>
      <c r="E54" s="297" t="s">
        <v>116</v>
      </c>
      <c r="F54" s="301"/>
      <c r="G54" s="321"/>
      <c r="H54" s="303"/>
      <c r="I54" s="303">
        <v>22000</v>
      </c>
      <c r="J54" s="297" t="s">
        <v>114</v>
      </c>
      <c r="K54" s="297"/>
    </row>
    <row r="55" spans="1:11" s="313" customFormat="1">
      <c r="A55" s="612">
        <v>44515</v>
      </c>
      <c r="B55" s="320"/>
      <c r="C55" s="297" t="s">
        <v>621</v>
      </c>
      <c r="D55" s="297" t="s">
        <v>2249</v>
      </c>
      <c r="E55" s="297" t="s">
        <v>116</v>
      </c>
      <c r="F55" s="301"/>
      <c r="G55" s="321"/>
      <c r="H55" s="303"/>
      <c r="I55" s="303">
        <v>150000</v>
      </c>
      <c r="J55" s="297" t="s">
        <v>114</v>
      </c>
      <c r="K55" s="297"/>
    </row>
    <row r="56" spans="1:11" s="313" customFormat="1">
      <c r="A56" s="612">
        <v>44510</v>
      </c>
      <c r="B56" s="320"/>
      <c r="C56" s="297" t="s">
        <v>219</v>
      </c>
      <c r="D56" s="297" t="s">
        <v>2316</v>
      </c>
      <c r="E56" s="297" t="s">
        <v>116</v>
      </c>
      <c r="F56" s="301"/>
      <c r="G56" s="321"/>
      <c r="H56" s="303"/>
      <c r="I56" s="303">
        <v>5500000</v>
      </c>
      <c r="J56" s="297" t="s">
        <v>114</v>
      </c>
      <c r="K56" s="297"/>
    </row>
    <row r="57" spans="1:11" s="313" customFormat="1">
      <c r="A57" s="612">
        <v>44519</v>
      </c>
      <c r="B57" s="320"/>
      <c r="C57" s="297" t="s">
        <v>649</v>
      </c>
      <c r="D57" s="297" t="s">
        <v>2317</v>
      </c>
      <c r="E57" s="297" t="s">
        <v>116</v>
      </c>
      <c r="F57" s="301"/>
      <c r="G57" s="321"/>
      <c r="H57" s="303"/>
      <c r="I57" s="303">
        <v>100000</v>
      </c>
      <c r="J57" s="297" t="s">
        <v>114</v>
      </c>
      <c r="K57" s="297"/>
    </row>
    <row r="58" spans="1:11" s="313" customFormat="1">
      <c r="A58" s="612">
        <v>44519</v>
      </c>
      <c r="B58" s="320"/>
      <c r="C58" s="297" t="s">
        <v>259</v>
      </c>
      <c r="D58" s="297" t="s">
        <v>2317</v>
      </c>
      <c r="E58" s="297" t="s">
        <v>116</v>
      </c>
      <c r="F58" s="301"/>
      <c r="G58" s="321"/>
      <c r="H58" s="303"/>
      <c r="I58" s="303">
        <v>70000</v>
      </c>
      <c r="J58" s="297" t="s">
        <v>114</v>
      </c>
      <c r="K58" s="297"/>
    </row>
    <row r="59" spans="1:11" s="313" customFormat="1">
      <c r="A59" s="612">
        <v>44519</v>
      </c>
      <c r="B59" s="320"/>
      <c r="C59" s="297" t="s">
        <v>2204</v>
      </c>
      <c r="D59" s="297" t="s">
        <v>2317</v>
      </c>
      <c r="E59" s="297" t="s">
        <v>116</v>
      </c>
      <c r="F59" s="301"/>
      <c r="G59" s="321"/>
      <c r="H59" s="303"/>
      <c r="I59" s="303">
        <v>790000</v>
      </c>
      <c r="J59" s="297" t="s">
        <v>114</v>
      </c>
      <c r="K59" s="297"/>
    </row>
    <row r="60" spans="1:11" s="313" customFormat="1">
      <c r="A60" s="612">
        <v>44510</v>
      </c>
      <c r="B60" s="320"/>
      <c r="C60" s="297" t="s">
        <v>594</v>
      </c>
      <c r="D60" s="297" t="s">
        <v>2249</v>
      </c>
      <c r="E60" s="297" t="s">
        <v>116</v>
      </c>
      <c r="F60" s="301"/>
      <c r="G60" s="321"/>
      <c r="H60" s="298">
        <v>0.4</v>
      </c>
      <c r="I60" s="298">
        <f t="shared" ref="I60" si="4">+ROUND(H60*$K$2,0)</f>
        <v>9037</v>
      </c>
      <c r="J60" s="297" t="s">
        <v>115</v>
      </c>
      <c r="K60" s="297"/>
    </row>
    <row r="61" spans="1:11" s="313" customFormat="1">
      <c r="A61" s="612">
        <v>44510</v>
      </c>
      <c r="B61" s="320"/>
      <c r="C61" s="297" t="s">
        <v>260</v>
      </c>
      <c r="D61" s="297" t="s">
        <v>1640</v>
      </c>
      <c r="E61" s="297" t="s">
        <v>116</v>
      </c>
      <c r="F61" s="301"/>
      <c r="G61" s="321"/>
      <c r="H61" s="303"/>
      <c r="I61" s="303">
        <v>1520000</v>
      </c>
      <c r="J61" s="297" t="s">
        <v>114</v>
      </c>
      <c r="K61" s="297"/>
    </row>
    <row r="62" spans="1:11" s="313" customFormat="1">
      <c r="A62" s="612">
        <v>44510</v>
      </c>
      <c r="B62" s="320"/>
      <c r="C62" s="297" t="s">
        <v>1488</v>
      </c>
      <c r="D62" s="297" t="s">
        <v>264</v>
      </c>
      <c r="E62" s="297" t="s">
        <v>116</v>
      </c>
      <c r="F62" s="301"/>
      <c r="G62" s="321"/>
      <c r="H62" s="303"/>
      <c r="I62" s="298">
        <v>344671</v>
      </c>
      <c r="J62" s="297" t="s">
        <v>114</v>
      </c>
      <c r="K62" s="297"/>
    </row>
    <row r="63" spans="1:11" s="313" customFormat="1">
      <c r="A63" s="612">
        <v>44510</v>
      </c>
      <c r="B63" s="320"/>
      <c r="C63" s="297" t="s">
        <v>1009</v>
      </c>
      <c r="D63" s="297" t="s">
        <v>2408</v>
      </c>
      <c r="E63" s="297" t="s">
        <v>116</v>
      </c>
      <c r="F63" s="301"/>
      <c r="G63" s="321"/>
      <c r="H63" s="303"/>
      <c r="I63" s="303">
        <v>990000</v>
      </c>
      <c r="J63" s="297" t="s">
        <v>114</v>
      </c>
      <c r="K63" s="297"/>
    </row>
    <row r="64" spans="1:11" s="313" customFormat="1">
      <c r="A64" s="612">
        <v>44501</v>
      </c>
      <c r="B64" s="320"/>
      <c r="C64" s="297" t="s">
        <v>2266</v>
      </c>
      <c r="D64" s="297" t="s">
        <v>2424</v>
      </c>
      <c r="E64" s="297" t="s">
        <v>116</v>
      </c>
      <c r="F64" s="301"/>
      <c r="G64" s="321"/>
      <c r="H64" s="303"/>
      <c r="I64" s="303">
        <v>17950000</v>
      </c>
      <c r="J64" s="297" t="s">
        <v>114</v>
      </c>
      <c r="K64" s="297"/>
    </row>
    <row r="65" spans="1:11" s="313" customFormat="1">
      <c r="A65" s="612">
        <v>44501</v>
      </c>
      <c r="B65" s="320"/>
      <c r="C65" s="297" t="s">
        <v>130</v>
      </c>
      <c r="D65" s="297" t="s">
        <v>2425</v>
      </c>
      <c r="E65" s="297" t="s">
        <v>116</v>
      </c>
      <c r="F65" s="301"/>
      <c r="G65" s="321"/>
      <c r="H65" s="303"/>
      <c r="I65" s="624">
        <v>900000</v>
      </c>
      <c r="J65" s="625" t="s">
        <v>114</v>
      </c>
      <c r="K65" s="297"/>
    </row>
    <row r="66" spans="1:11" s="313" customFormat="1">
      <c r="A66" s="612">
        <v>44501</v>
      </c>
      <c r="B66" s="320"/>
      <c r="C66" s="297" t="s">
        <v>1143</v>
      </c>
      <c r="D66" s="297" t="s">
        <v>2249</v>
      </c>
      <c r="E66" s="297" t="s">
        <v>116</v>
      </c>
      <c r="F66" s="301"/>
      <c r="G66" s="321"/>
      <c r="H66" s="303"/>
      <c r="I66" s="624">
        <v>8800</v>
      </c>
      <c r="J66" s="625" t="s">
        <v>114</v>
      </c>
      <c r="K66" s="297"/>
    </row>
    <row r="67" spans="1:11" s="313" customFormat="1">
      <c r="A67" s="612">
        <v>44502</v>
      </c>
      <c r="B67" s="320"/>
      <c r="C67" s="297" t="s">
        <v>130</v>
      </c>
      <c r="D67" s="297" t="s">
        <v>2426</v>
      </c>
      <c r="E67" s="297" t="s">
        <v>116</v>
      </c>
      <c r="F67" s="301"/>
      <c r="G67" s="321"/>
      <c r="H67" s="303"/>
      <c r="I67" s="298">
        <v>1000000</v>
      </c>
      <c r="J67" s="297" t="s">
        <v>114</v>
      </c>
      <c r="K67" s="297"/>
    </row>
    <row r="68" spans="1:11" s="313" customFormat="1">
      <c r="A68" s="612">
        <v>44504</v>
      </c>
      <c r="B68" s="320"/>
      <c r="C68" s="297" t="s">
        <v>130</v>
      </c>
      <c r="D68" s="297" t="s">
        <v>2427</v>
      </c>
      <c r="E68" s="297" t="s">
        <v>116</v>
      </c>
      <c r="F68" s="301"/>
      <c r="G68" s="321"/>
      <c r="H68" s="298"/>
      <c r="I68" s="298">
        <v>1000000</v>
      </c>
      <c r="J68" s="297" t="s">
        <v>114</v>
      </c>
      <c r="K68" s="297"/>
    </row>
    <row r="69" spans="1:11" s="313" customFormat="1">
      <c r="A69" s="612">
        <v>44504</v>
      </c>
      <c r="B69" s="320"/>
      <c r="C69" s="297" t="s">
        <v>594</v>
      </c>
      <c r="D69" s="297" t="s">
        <v>264</v>
      </c>
      <c r="E69" s="297" t="s">
        <v>116</v>
      </c>
      <c r="F69" s="301"/>
      <c r="G69" s="321"/>
      <c r="H69" s="298">
        <v>5.45</v>
      </c>
      <c r="I69" s="298">
        <f t="shared" ref="I69" si="5">+ROUND(H69*$K$2,0)</f>
        <v>123133</v>
      </c>
      <c r="J69" s="297" t="s">
        <v>115</v>
      </c>
      <c r="K69" s="297"/>
    </row>
    <row r="70" spans="1:11" s="313" customFormat="1">
      <c r="A70" s="612">
        <v>44505</v>
      </c>
      <c r="B70" s="320"/>
      <c r="C70" s="297" t="s">
        <v>2420</v>
      </c>
      <c r="D70" s="297" t="s">
        <v>528</v>
      </c>
      <c r="E70" s="297" t="s">
        <v>116</v>
      </c>
      <c r="F70" s="301"/>
      <c r="G70" s="321"/>
      <c r="H70" s="298"/>
      <c r="I70" s="298">
        <v>48678</v>
      </c>
      <c r="J70" s="297" t="s">
        <v>114</v>
      </c>
      <c r="K70" s="297"/>
    </row>
    <row r="71" spans="1:11" s="313" customFormat="1">
      <c r="A71" s="612">
        <v>44505</v>
      </c>
      <c r="B71" s="320"/>
      <c r="C71" s="297" t="s">
        <v>130</v>
      </c>
      <c r="D71" s="297" t="s">
        <v>2428</v>
      </c>
      <c r="E71" s="297" t="s">
        <v>116</v>
      </c>
      <c r="F71" s="301"/>
      <c r="G71" s="321"/>
      <c r="H71" s="303"/>
      <c r="I71" s="298">
        <v>6440400</v>
      </c>
      <c r="J71" s="297" t="s">
        <v>114</v>
      </c>
      <c r="K71" s="297"/>
    </row>
    <row r="72" spans="1:11" s="313" customFormat="1">
      <c r="A72" s="612">
        <v>44505</v>
      </c>
      <c r="B72" s="320"/>
      <c r="C72" s="297" t="s">
        <v>1970</v>
      </c>
      <c r="D72" s="297" t="s">
        <v>528</v>
      </c>
      <c r="E72" s="297" t="s">
        <v>116</v>
      </c>
      <c r="F72" s="301"/>
      <c r="G72" s="321"/>
      <c r="H72" s="303"/>
      <c r="I72" s="298">
        <v>7000</v>
      </c>
      <c r="J72" s="297" t="s">
        <v>114</v>
      </c>
      <c r="K72" s="297"/>
    </row>
    <row r="73" spans="1:11" s="313" customFormat="1">
      <c r="A73" s="612">
        <v>44505</v>
      </c>
      <c r="B73" s="320"/>
      <c r="C73" s="297" t="s">
        <v>1970</v>
      </c>
      <c r="D73" s="297" t="s">
        <v>528</v>
      </c>
      <c r="E73" s="297" t="s">
        <v>116</v>
      </c>
      <c r="F73" s="301"/>
      <c r="G73" s="321"/>
      <c r="H73" s="298">
        <v>54.54</v>
      </c>
      <c r="I73" s="298">
        <f t="shared" ref="I73" si="6">+ROUND(H73*$K$2,0)</f>
        <v>1232230</v>
      </c>
      <c r="J73" s="297" t="s">
        <v>115</v>
      </c>
      <c r="K73" s="297"/>
    </row>
    <row r="74" spans="1:11" s="313" customFormat="1">
      <c r="A74" s="612">
        <v>44506</v>
      </c>
      <c r="B74" s="320"/>
      <c r="C74" s="297" t="s">
        <v>594</v>
      </c>
      <c r="D74" s="297" t="s">
        <v>528</v>
      </c>
      <c r="E74" s="297" t="s">
        <v>116</v>
      </c>
      <c r="F74" s="301"/>
      <c r="G74" s="321"/>
      <c r="H74" s="303"/>
      <c r="I74" s="298">
        <v>7000</v>
      </c>
      <c r="J74" s="297" t="s">
        <v>114</v>
      </c>
      <c r="K74" s="297"/>
    </row>
    <row r="75" spans="1:11" s="313" customFormat="1">
      <c r="A75" s="612">
        <v>44506</v>
      </c>
      <c r="B75" s="320"/>
      <c r="C75" s="297" t="s">
        <v>130</v>
      </c>
      <c r="D75" s="297" t="s">
        <v>2429</v>
      </c>
      <c r="E75" s="297" t="s">
        <v>116</v>
      </c>
      <c r="F75" s="301"/>
      <c r="G75" s="321"/>
      <c r="H75" s="303"/>
      <c r="I75" s="298">
        <v>800000</v>
      </c>
      <c r="J75" s="297" t="s">
        <v>114</v>
      </c>
      <c r="K75" s="297"/>
    </row>
    <row r="76" spans="1:11" s="313" customFormat="1">
      <c r="A76" s="612">
        <v>44508</v>
      </c>
      <c r="B76" s="320"/>
      <c r="C76" s="297" t="s">
        <v>130</v>
      </c>
      <c r="D76" s="297" t="s">
        <v>2430</v>
      </c>
      <c r="E76" s="297" t="s">
        <v>116</v>
      </c>
      <c r="F76" s="301"/>
      <c r="G76" s="321"/>
      <c r="H76" s="303"/>
      <c r="I76" s="298">
        <v>2000000</v>
      </c>
      <c r="J76" s="297" t="s">
        <v>114</v>
      </c>
      <c r="K76" s="297"/>
    </row>
    <row r="77" spans="1:11" s="313" customFormat="1">
      <c r="A77" s="612">
        <v>44508</v>
      </c>
      <c r="B77" s="320"/>
      <c r="C77" s="297" t="s">
        <v>2001</v>
      </c>
      <c r="D77" s="297" t="s">
        <v>2431</v>
      </c>
      <c r="E77" s="297" t="s">
        <v>116</v>
      </c>
      <c r="F77" s="301"/>
      <c r="G77" s="321"/>
      <c r="H77" s="303"/>
      <c r="I77" s="298">
        <v>5060000</v>
      </c>
      <c r="J77" s="297" t="s">
        <v>114</v>
      </c>
      <c r="K77" s="297"/>
    </row>
    <row r="78" spans="1:11" s="313" customFormat="1">
      <c r="A78" s="612">
        <v>44508</v>
      </c>
      <c r="B78" s="320"/>
      <c r="C78" s="297" t="s">
        <v>2420</v>
      </c>
      <c r="D78" s="297" t="s">
        <v>264</v>
      </c>
      <c r="E78" s="297" t="s">
        <v>116</v>
      </c>
      <c r="F78" s="301"/>
      <c r="G78" s="321"/>
      <c r="H78" s="303"/>
      <c r="I78" s="298">
        <v>9000</v>
      </c>
      <c r="J78" s="297" t="s">
        <v>114</v>
      </c>
      <c r="K78" s="297"/>
    </row>
    <row r="79" spans="1:11" s="313" customFormat="1">
      <c r="A79" s="612">
        <v>44509</v>
      </c>
      <c r="B79" s="320"/>
      <c r="C79" s="297" t="s">
        <v>130</v>
      </c>
      <c r="D79" s="297" t="s">
        <v>2432</v>
      </c>
      <c r="E79" s="297" t="s">
        <v>116</v>
      </c>
      <c r="F79" s="301"/>
      <c r="G79" s="321"/>
      <c r="H79" s="303"/>
      <c r="I79" s="298">
        <v>1000000</v>
      </c>
      <c r="J79" s="297" t="s">
        <v>114</v>
      </c>
      <c r="K79" s="297"/>
    </row>
    <row r="80" spans="1:11" s="313" customFormat="1">
      <c r="A80" s="612">
        <v>44510</v>
      </c>
      <c r="B80" s="320"/>
      <c r="C80" s="297" t="s">
        <v>130</v>
      </c>
      <c r="D80" s="297" t="s">
        <v>2433</v>
      </c>
      <c r="E80" s="297" t="s">
        <v>116</v>
      </c>
      <c r="F80" s="301"/>
      <c r="G80" s="321"/>
      <c r="H80" s="303"/>
      <c r="I80" s="298">
        <v>2000000</v>
      </c>
      <c r="J80" s="297" t="s">
        <v>114</v>
      </c>
      <c r="K80" s="297"/>
    </row>
    <row r="81" spans="1:11" s="313" customFormat="1">
      <c r="A81" s="612">
        <v>44510</v>
      </c>
      <c r="B81" s="320"/>
      <c r="C81" s="297" t="s">
        <v>1970</v>
      </c>
      <c r="D81" s="297" t="s">
        <v>264</v>
      </c>
      <c r="E81" s="297" t="s">
        <v>116</v>
      </c>
      <c r="F81" s="301"/>
      <c r="G81" s="321"/>
      <c r="H81" s="303"/>
      <c r="I81" s="298">
        <v>448942</v>
      </c>
      <c r="J81" s="297" t="s">
        <v>114</v>
      </c>
      <c r="K81" s="297"/>
    </row>
    <row r="82" spans="1:11" s="313" customFormat="1">
      <c r="A82" s="612">
        <v>44510</v>
      </c>
      <c r="B82" s="320"/>
      <c r="C82" s="297" t="s">
        <v>1970</v>
      </c>
      <c r="D82" s="297" t="s">
        <v>264</v>
      </c>
      <c r="E82" s="297" t="s">
        <v>116</v>
      </c>
      <c r="F82" s="301"/>
      <c r="G82" s="321"/>
      <c r="H82" s="298">
        <v>96.36</v>
      </c>
      <c r="I82" s="298">
        <f t="shared" ref="I82" si="7">+ROUND(H82*$K$2,0)</f>
        <v>2177074</v>
      </c>
      <c r="J82" s="297" t="s">
        <v>115</v>
      </c>
      <c r="K82" s="297"/>
    </row>
    <row r="83" spans="1:11" s="313" customFormat="1">
      <c r="A83" s="612">
        <v>44512</v>
      </c>
      <c r="B83" s="320"/>
      <c r="C83" s="297" t="s">
        <v>130</v>
      </c>
      <c r="D83" s="297" t="s">
        <v>2434</v>
      </c>
      <c r="E83" s="297" t="s">
        <v>116</v>
      </c>
      <c r="F83" s="301"/>
      <c r="G83" s="321"/>
      <c r="H83" s="303"/>
      <c r="I83" s="298">
        <v>3000000</v>
      </c>
      <c r="J83" s="297" t="s">
        <v>114</v>
      </c>
      <c r="K83" s="297"/>
    </row>
    <row r="84" spans="1:11" s="313" customFormat="1">
      <c r="A84" s="612">
        <v>44515</v>
      </c>
      <c r="B84" s="320"/>
      <c r="C84" s="297" t="s">
        <v>130</v>
      </c>
      <c r="D84" s="297" t="s">
        <v>2435</v>
      </c>
      <c r="E84" s="297" t="s">
        <v>116</v>
      </c>
      <c r="F84" s="301"/>
      <c r="G84" s="321"/>
      <c r="H84" s="303"/>
      <c r="I84" s="298">
        <v>3000000</v>
      </c>
      <c r="J84" s="297" t="s">
        <v>114</v>
      </c>
      <c r="K84" s="297"/>
    </row>
    <row r="85" spans="1:11" s="313" customFormat="1">
      <c r="A85" s="612">
        <v>44517</v>
      </c>
      <c r="B85" s="320"/>
      <c r="C85" s="297" t="s">
        <v>130</v>
      </c>
      <c r="D85" s="297" t="s">
        <v>2436</v>
      </c>
      <c r="E85" s="297" t="s">
        <v>116</v>
      </c>
      <c r="F85" s="301"/>
      <c r="G85" s="321"/>
      <c r="H85" s="303"/>
      <c r="I85" s="298">
        <v>2000000</v>
      </c>
      <c r="J85" s="297" t="s">
        <v>114</v>
      </c>
      <c r="K85" s="297"/>
    </row>
    <row r="86" spans="1:11" s="313" customFormat="1">
      <c r="A86" s="612">
        <v>44518</v>
      </c>
      <c r="B86" s="320"/>
      <c r="C86" s="297" t="s">
        <v>130</v>
      </c>
      <c r="D86" s="297" t="s">
        <v>2437</v>
      </c>
      <c r="E86" s="297" t="s">
        <v>116</v>
      </c>
      <c r="F86" s="301"/>
      <c r="G86" s="321"/>
      <c r="H86" s="303"/>
      <c r="I86" s="298">
        <v>2000000</v>
      </c>
      <c r="J86" s="297" t="s">
        <v>114</v>
      </c>
      <c r="K86" s="297"/>
    </row>
    <row r="87" spans="1:11" s="313" customFormat="1">
      <c r="A87" s="612">
        <v>44519</v>
      </c>
      <c r="B87" s="320"/>
      <c r="C87" s="297" t="s">
        <v>649</v>
      </c>
      <c r="D87" s="297" t="s">
        <v>2318</v>
      </c>
      <c r="E87" s="297" t="s">
        <v>116</v>
      </c>
      <c r="F87" s="301"/>
      <c r="G87" s="321"/>
      <c r="H87" s="303"/>
      <c r="I87" s="298">
        <v>3300000</v>
      </c>
      <c r="J87" s="297" t="s">
        <v>114</v>
      </c>
      <c r="K87" s="297"/>
    </row>
    <row r="88" spans="1:11" s="313" customFormat="1">
      <c r="A88" s="612">
        <v>44519</v>
      </c>
      <c r="B88" s="320"/>
      <c r="C88" s="297" t="s">
        <v>1009</v>
      </c>
      <c r="D88" s="297" t="s">
        <v>646</v>
      </c>
      <c r="E88" s="297" t="s">
        <v>116</v>
      </c>
      <c r="F88" s="301"/>
      <c r="G88" s="321"/>
      <c r="H88" s="303"/>
      <c r="I88" s="298">
        <v>800000</v>
      </c>
      <c r="J88" s="297" t="s">
        <v>114</v>
      </c>
      <c r="K88" s="297"/>
    </row>
    <row r="89" spans="1:11" s="313" customFormat="1">
      <c r="A89" s="612">
        <v>44519</v>
      </c>
      <c r="B89" s="320"/>
      <c r="C89" s="297" t="s">
        <v>1009</v>
      </c>
      <c r="D89" s="297" t="s">
        <v>2438</v>
      </c>
      <c r="E89" s="297" t="s">
        <v>116</v>
      </c>
      <c r="F89" s="301"/>
      <c r="G89" s="321"/>
      <c r="H89" s="303"/>
      <c r="I89" s="298">
        <v>2250000</v>
      </c>
      <c r="J89" s="297" t="s">
        <v>114</v>
      </c>
      <c r="K89" s="297"/>
    </row>
    <row r="90" spans="1:11" s="313" customFormat="1">
      <c r="A90" s="612">
        <v>44519</v>
      </c>
      <c r="B90" s="320"/>
      <c r="C90" s="297" t="s">
        <v>130</v>
      </c>
      <c r="D90" s="297" t="s">
        <v>2439</v>
      </c>
      <c r="E90" s="297" t="s">
        <v>116</v>
      </c>
      <c r="F90" s="301"/>
      <c r="G90" s="321"/>
      <c r="H90" s="303"/>
      <c r="I90" s="298">
        <v>1000000</v>
      </c>
      <c r="J90" s="297" t="s">
        <v>114</v>
      </c>
      <c r="K90" s="297"/>
    </row>
    <row r="91" spans="1:11" s="313" customFormat="1">
      <c r="A91" s="612">
        <v>44519</v>
      </c>
      <c r="B91" s="320"/>
      <c r="C91" s="297" t="s">
        <v>1294</v>
      </c>
      <c r="D91" s="297" t="s">
        <v>264</v>
      </c>
      <c r="E91" s="297" t="s">
        <v>116</v>
      </c>
      <c r="F91" s="301"/>
      <c r="G91" s="321"/>
      <c r="H91" s="303"/>
      <c r="I91" s="298">
        <v>369121</v>
      </c>
      <c r="J91" s="297" t="s">
        <v>114</v>
      </c>
      <c r="K91" s="297"/>
    </row>
    <row r="92" spans="1:11" s="313" customFormat="1">
      <c r="A92" s="612">
        <v>44519</v>
      </c>
      <c r="B92" s="320"/>
      <c r="C92" s="297" t="s">
        <v>1294</v>
      </c>
      <c r="D92" s="297" t="s">
        <v>264</v>
      </c>
      <c r="E92" s="297" t="s">
        <v>116</v>
      </c>
      <c r="F92" s="301"/>
      <c r="G92" s="321"/>
      <c r="H92" s="298">
        <v>349.98</v>
      </c>
      <c r="I92" s="298">
        <f t="shared" ref="I92:I93" si="8">+ROUND(H92*$K$2,0)</f>
        <v>7907145</v>
      </c>
      <c r="J92" s="297" t="s">
        <v>115</v>
      </c>
      <c r="K92" s="297"/>
    </row>
    <row r="93" spans="1:11" s="313" customFormat="1">
      <c r="A93" s="612">
        <v>44519</v>
      </c>
      <c r="B93" s="320"/>
      <c r="C93" s="297" t="s">
        <v>2421</v>
      </c>
      <c r="D93" s="297" t="s">
        <v>264</v>
      </c>
      <c r="E93" s="297" t="s">
        <v>116</v>
      </c>
      <c r="F93" s="301"/>
      <c r="G93" s="321"/>
      <c r="H93" s="298">
        <v>5</v>
      </c>
      <c r="I93" s="298">
        <f t="shared" si="8"/>
        <v>112966</v>
      </c>
      <c r="J93" s="297" t="s">
        <v>115</v>
      </c>
      <c r="K93" s="297"/>
    </row>
    <row r="94" spans="1:11" s="313" customFormat="1">
      <c r="A94" s="612">
        <v>44520</v>
      </c>
      <c r="B94" s="320"/>
      <c r="C94" s="297" t="s">
        <v>130</v>
      </c>
      <c r="D94" s="297" t="s">
        <v>2440</v>
      </c>
      <c r="E94" s="297" t="s">
        <v>116</v>
      </c>
      <c r="F94" s="301"/>
      <c r="G94" s="321"/>
      <c r="H94" s="303"/>
      <c r="I94" s="298">
        <v>1000000</v>
      </c>
      <c r="J94" s="297" t="s">
        <v>114</v>
      </c>
      <c r="K94" s="297"/>
    </row>
    <row r="95" spans="1:11" s="313" customFormat="1">
      <c r="A95" s="612">
        <v>44522</v>
      </c>
      <c r="B95" s="320"/>
      <c r="C95" s="297" t="s">
        <v>130</v>
      </c>
      <c r="D95" s="297" t="s">
        <v>2441</v>
      </c>
      <c r="E95" s="297" t="s">
        <v>116</v>
      </c>
      <c r="F95" s="301"/>
      <c r="G95" s="321"/>
      <c r="H95" s="303"/>
      <c r="I95" s="298">
        <v>2000000</v>
      </c>
      <c r="J95" s="297" t="s">
        <v>114</v>
      </c>
      <c r="K95" s="297"/>
    </row>
    <row r="96" spans="1:11" s="313" customFormat="1">
      <c r="A96" s="612">
        <v>44523</v>
      </c>
      <c r="B96" s="320"/>
      <c r="C96" s="297" t="s">
        <v>130</v>
      </c>
      <c r="D96" s="297" t="s">
        <v>2441</v>
      </c>
      <c r="E96" s="297" t="s">
        <v>116</v>
      </c>
      <c r="F96" s="301"/>
      <c r="G96" s="321"/>
      <c r="H96" s="303"/>
      <c r="I96" s="298">
        <v>2000000</v>
      </c>
      <c r="J96" s="297" t="s">
        <v>114</v>
      </c>
      <c r="K96" s="297"/>
    </row>
    <row r="97" spans="1:11" s="313" customFormat="1">
      <c r="A97" s="612">
        <v>44523</v>
      </c>
      <c r="B97" s="320"/>
      <c r="C97" s="297" t="s">
        <v>1970</v>
      </c>
      <c r="D97" s="297" t="s">
        <v>264</v>
      </c>
      <c r="E97" s="297" t="s">
        <v>116</v>
      </c>
      <c r="F97" s="301"/>
      <c r="G97" s="321"/>
      <c r="H97" s="303"/>
      <c r="I97" s="298">
        <v>34463</v>
      </c>
      <c r="J97" s="297" t="s">
        <v>114</v>
      </c>
      <c r="K97" s="297"/>
    </row>
    <row r="98" spans="1:11" s="313" customFormat="1">
      <c r="A98" s="612">
        <v>44523</v>
      </c>
      <c r="B98" s="320"/>
      <c r="C98" s="297" t="s">
        <v>2422</v>
      </c>
      <c r="D98" s="297" t="s">
        <v>2442</v>
      </c>
      <c r="E98" s="297" t="s">
        <v>116</v>
      </c>
      <c r="F98" s="301"/>
      <c r="G98" s="321"/>
      <c r="H98" s="303"/>
      <c r="I98" s="298">
        <v>2267000</v>
      </c>
      <c r="J98" s="297" t="s">
        <v>114</v>
      </c>
      <c r="K98" s="297"/>
    </row>
    <row r="99" spans="1:11" s="313" customFormat="1">
      <c r="A99" s="612">
        <v>44523</v>
      </c>
      <c r="B99" s="320"/>
      <c r="C99" s="297" t="s">
        <v>1970</v>
      </c>
      <c r="D99" s="297" t="s">
        <v>264</v>
      </c>
      <c r="E99" s="297" t="s">
        <v>116</v>
      </c>
      <c r="F99" s="301"/>
      <c r="G99" s="321"/>
      <c r="H99" s="298">
        <v>163.62</v>
      </c>
      <c r="I99" s="298">
        <f t="shared" ref="I99" si="9">+ROUND(H99*$K$2,0)</f>
        <v>3696689</v>
      </c>
      <c r="J99" s="297" t="s">
        <v>115</v>
      </c>
      <c r="K99" s="297"/>
    </row>
    <row r="100" spans="1:11" s="313" customFormat="1">
      <c r="A100" s="612">
        <v>44524</v>
      </c>
      <c r="B100" s="320"/>
      <c r="C100" s="297" t="s">
        <v>130</v>
      </c>
      <c r="D100" s="297" t="s">
        <v>2443</v>
      </c>
      <c r="E100" s="297" t="s">
        <v>116</v>
      </c>
      <c r="F100" s="301"/>
      <c r="G100" s="321"/>
      <c r="H100" s="303"/>
      <c r="I100" s="298">
        <v>1000000</v>
      </c>
      <c r="J100" s="297" t="s">
        <v>114</v>
      </c>
      <c r="K100" s="297"/>
    </row>
    <row r="101" spans="1:11" s="313" customFormat="1">
      <c r="A101" s="612">
        <v>44525</v>
      </c>
      <c r="B101" s="320"/>
      <c r="C101" s="297" t="s">
        <v>130</v>
      </c>
      <c r="D101" s="297" t="s">
        <v>2444</v>
      </c>
      <c r="E101" s="297" t="s">
        <v>116</v>
      </c>
      <c r="F101" s="301"/>
      <c r="G101" s="321"/>
      <c r="H101" s="303"/>
      <c r="I101" s="298">
        <v>2000000</v>
      </c>
      <c r="J101" s="297" t="s">
        <v>114</v>
      </c>
      <c r="K101" s="297"/>
    </row>
    <row r="102" spans="1:11" s="313" customFormat="1">
      <c r="A102" s="612">
        <v>44526</v>
      </c>
      <c r="B102" s="320"/>
      <c r="C102" s="297" t="s">
        <v>130</v>
      </c>
      <c r="D102" s="297" t="s">
        <v>2445</v>
      </c>
      <c r="E102" s="297" t="s">
        <v>116</v>
      </c>
      <c r="F102" s="301"/>
      <c r="G102" s="321"/>
      <c r="H102" s="303"/>
      <c r="I102" s="298">
        <v>1000000</v>
      </c>
      <c r="J102" s="297" t="s">
        <v>114</v>
      </c>
      <c r="K102" s="297"/>
    </row>
    <row r="103" spans="1:11" s="313" customFormat="1">
      <c r="A103" s="612">
        <v>44526</v>
      </c>
      <c r="B103" s="320"/>
      <c r="C103" s="297" t="s">
        <v>594</v>
      </c>
      <c r="D103" s="297" t="s">
        <v>264</v>
      </c>
      <c r="E103" s="297" t="s">
        <v>116</v>
      </c>
      <c r="F103" s="301"/>
      <c r="G103" s="321"/>
      <c r="H103" s="303"/>
      <c r="I103" s="298">
        <v>84200</v>
      </c>
      <c r="J103" s="297" t="s">
        <v>114</v>
      </c>
      <c r="K103" s="297"/>
    </row>
    <row r="104" spans="1:11" s="313" customFormat="1">
      <c r="A104" s="612">
        <v>44527</v>
      </c>
      <c r="B104" s="320"/>
      <c r="C104" s="297" t="s">
        <v>130</v>
      </c>
      <c r="D104" s="297" t="s">
        <v>2446</v>
      </c>
      <c r="E104" s="297" t="s">
        <v>116</v>
      </c>
      <c r="F104" s="301"/>
      <c r="G104" s="321"/>
      <c r="H104" s="303"/>
      <c r="I104" s="298">
        <v>2000000</v>
      </c>
      <c r="J104" s="297" t="s">
        <v>114</v>
      </c>
      <c r="K104" s="297"/>
    </row>
    <row r="105" spans="1:11" s="313" customFormat="1">
      <c r="A105" s="612">
        <v>44529</v>
      </c>
      <c r="B105" s="320"/>
      <c r="C105" s="297" t="s">
        <v>540</v>
      </c>
      <c r="D105" s="297" t="s">
        <v>2447</v>
      </c>
      <c r="E105" s="297" t="s">
        <v>116</v>
      </c>
      <c r="F105" s="301"/>
      <c r="G105" s="321"/>
      <c r="H105" s="303"/>
      <c r="I105" s="298">
        <v>11742167</v>
      </c>
      <c r="J105" s="297" t="s">
        <v>114</v>
      </c>
      <c r="K105" s="297"/>
    </row>
    <row r="106" spans="1:11" s="313" customFormat="1">
      <c r="A106" s="612">
        <v>44529</v>
      </c>
      <c r="B106" s="320"/>
      <c r="C106" s="297" t="s">
        <v>1009</v>
      </c>
      <c r="D106" s="297" t="s">
        <v>2448</v>
      </c>
      <c r="E106" s="297" t="s">
        <v>116</v>
      </c>
      <c r="F106" s="301"/>
      <c r="G106" s="321"/>
      <c r="H106" s="303"/>
      <c r="I106" s="298">
        <v>4840000</v>
      </c>
      <c r="J106" s="297" t="s">
        <v>114</v>
      </c>
      <c r="K106" s="297"/>
    </row>
    <row r="107" spans="1:11" s="313" customFormat="1">
      <c r="A107" s="612">
        <v>44529</v>
      </c>
      <c r="B107" s="320"/>
      <c r="C107" s="297" t="s">
        <v>450</v>
      </c>
      <c r="D107" s="297" t="s">
        <v>1640</v>
      </c>
      <c r="E107" s="297" t="s">
        <v>116</v>
      </c>
      <c r="F107" s="301"/>
      <c r="G107" s="321"/>
      <c r="H107" s="303"/>
      <c r="I107" s="298">
        <v>2390000</v>
      </c>
      <c r="J107" s="297" t="s">
        <v>114</v>
      </c>
      <c r="K107" s="297"/>
    </row>
    <row r="108" spans="1:11" s="313" customFormat="1">
      <c r="A108" s="612">
        <v>44529</v>
      </c>
      <c r="B108" s="320"/>
      <c r="C108" s="297" t="s">
        <v>2423</v>
      </c>
      <c r="D108" s="297" t="s">
        <v>2449</v>
      </c>
      <c r="E108" s="297" t="s">
        <v>116</v>
      </c>
      <c r="F108" s="301"/>
      <c r="G108" s="321"/>
      <c r="H108" s="303"/>
      <c r="I108" s="298">
        <v>213000</v>
      </c>
      <c r="J108" s="297" t="s">
        <v>114</v>
      </c>
      <c r="K108" s="297"/>
    </row>
    <row r="109" spans="1:11" s="313" customFormat="1">
      <c r="A109" s="612">
        <v>44529</v>
      </c>
      <c r="B109" s="320"/>
      <c r="C109" s="297" t="s">
        <v>2266</v>
      </c>
      <c r="D109" s="297" t="s">
        <v>2450</v>
      </c>
      <c r="E109" s="297" t="s">
        <v>116</v>
      </c>
      <c r="F109" s="301"/>
      <c r="G109" s="321"/>
      <c r="H109" s="303"/>
      <c r="I109" s="298">
        <v>1470000</v>
      </c>
      <c r="J109" s="297" t="s">
        <v>114</v>
      </c>
      <c r="K109" s="297"/>
    </row>
    <row r="110" spans="1:11" s="313" customFormat="1">
      <c r="A110" s="612">
        <v>44529</v>
      </c>
      <c r="B110" s="320"/>
      <c r="C110" s="297" t="s">
        <v>260</v>
      </c>
      <c r="D110" s="297" t="s">
        <v>1640</v>
      </c>
      <c r="E110" s="297" t="s">
        <v>116</v>
      </c>
      <c r="F110" s="301"/>
      <c r="G110" s="321"/>
      <c r="H110" s="303"/>
      <c r="I110" s="298">
        <v>17936800</v>
      </c>
      <c r="J110" s="297" t="s">
        <v>114</v>
      </c>
      <c r="K110" s="297"/>
    </row>
    <row r="111" spans="1:11" s="313" customFormat="1">
      <c r="A111" s="612">
        <v>44529</v>
      </c>
      <c r="B111" s="320"/>
      <c r="C111" s="297" t="s">
        <v>2421</v>
      </c>
      <c r="D111" s="297" t="s">
        <v>264</v>
      </c>
      <c r="E111" s="297" t="s">
        <v>116</v>
      </c>
      <c r="F111" s="301"/>
      <c r="G111" s="321"/>
      <c r="H111" s="303"/>
      <c r="I111" s="298">
        <v>90564</v>
      </c>
      <c r="J111" s="297" t="s">
        <v>114</v>
      </c>
      <c r="K111" s="297"/>
    </row>
    <row r="112" spans="1:11" s="313" customFormat="1">
      <c r="A112" s="612">
        <v>44529</v>
      </c>
      <c r="B112" s="320"/>
      <c r="C112" s="297" t="s">
        <v>262</v>
      </c>
      <c r="D112" s="297" t="s">
        <v>2451</v>
      </c>
      <c r="E112" s="297" t="s">
        <v>116</v>
      </c>
      <c r="F112" s="301"/>
      <c r="G112" s="321"/>
      <c r="H112" s="303"/>
      <c r="I112" s="298">
        <v>1000000</v>
      </c>
      <c r="J112" s="297" t="s">
        <v>114</v>
      </c>
      <c r="K112" s="297"/>
    </row>
    <row r="113" spans="1:11" s="313" customFormat="1">
      <c r="A113" s="612">
        <v>44529</v>
      </c>
      <c r="B113" s="320"/>
      <c r="C113" s="297" t="s">
        <v>1970</v>
      </c>
      <c r="D113" s="297" t="s">
        <v>264</v>
      </c>
      <c r="E113" s="297" t="s">
        <v>116</v>
      </c>
      <c r="F113" s="301"/>
      <c r="G113" s="321"/>
      <c r="H113" s="303"/>
      <c r="I113" s="298">
        <v>859645</v>
      </c>
      <c r="J113" s="297" t="s">
        <v>114</v>
      </c>
      <c r="K113" s="297"/>
    </row>
    <row r="114" spans="1:11" s="313" customFormat="1">
      <c r="A114" s="612">
        <v>44529</v>
      </c>
      <c r="B114" s="320"/>
      <c r="C114" s="297" t="s">
        <v>1970</v>
      </c>
      <c r="D114" s="297" t="s">
        <v>264</v>
      </c>
      <c r="E114" s="297" t="s">
        <v>116</v>
      </c>
      <c r="F114" s="301"/>
      <c r="G114" s="321"/>
      <c r="H114" s="298">
        <v>1209.6199999999999</v>
      </c>
      <c r="I114" s="298">
        <f t="shared" ref="I114" si="10">+ROUND(H114*$K$2,0)</f>
        <v>27329108</v>
      </c>
      <c r="J114" s="297" t="s">
        <v>115</v>
      </c>
      <c r="K114" s="297"/>
    </row>
    <row r="115" spans="1:11" s="313" customFormat="1">
      <c r="A115" s="612">
        <v>44530</v>
      </c>
      <c r="B115" s="320"/>
      <c r="C115" s="297" t="s">
        <v>130</v>
      </c>
      <c r="D115" s="297" t="s">
        <v>2452</v>
      </c>
      <c r="E115" s="297" t="s">
        <v>116</v>
      </c>
      <c r="F115" s="301"/>
      <c r="G115" s="321"/>
      <c r="H115" s="303"/>
      <c r="I115" s="298">
        <v>2400000</v>
      </c>
      <c r="J115" s="297" t="s">
        <v>114</v>
      </c>
      <c r="K115" s="297"/>
    </row>
    <row r="116" spans="1:11" s="313" customFormat="1">
      <c r="A116" s="612">
        <v>44510</v>
      </c>
      <c r="B116" s="320"/>
      <c r="C116" s="297" t="s">
        <v>260</v>
      </c>
      <c r="D116" s="297" t="s">
        <v>2319</v>
      </c>
      <c r="E116" s="297" t="s">
        <v>116</v>
      </c>
      <c r="F116" s="301"/>
      <c r="G116" s="321"/>
      <c r="H116" s="303"/>
      <c r="I116" s="298">
        <v>420000</v>
      </c>
      <c r="J116" s="297" t="s">
        <v>114</v>
      </c>
      <c r="K116" s="297"/>
    </row>
    <row r="117" spans="1:11" s="313" customFormat="1">
      <c r="A117" s="612">
        <v>44510</v>
      </c>
      <c r="B117" s="320"/>
      <c r="C117" s="297" t="s">
        <v>134</v>
      </c>
      <c r="D117" s="297" t="s">
        <v>2320</v>
      </c>
      <c r="E117" s="297" t="s">
        <v>116</v>
      </c>
      <c r="F117" s="301"/>
      <c r="G117" s="321"/>
      <c r="H117" s="303"/>
      <c r="I117" s="298">
        <v>48570000</v>
      </c>
      <c r="J117" s="297" t="s">
        <v>114</v>
      </c>
      <c r="K117" s="297"/>
    </row>
    <row r="118" spans="1:11" s="313" customFormat="1">
      <c r="A118" s="612">
        <v>44523</v>
      </c>
      <c r="B118" s="320"/>
      <c r="C118" s="297" t="s">
        <v>260</v>
      </c>
      <c r="D118" s="297" t="s">
        <v>2458</v>
      </c>
      <c r="E118" s="297" t="s">
        <v>116</v>
      </c>
      <c r="F118" s="301"/>
      <c r="G118" s="321"/>
      <c r="H118" s="303"/>
      <c r="I118" s="298">
        <v>141395200</v>
      </c>
      <c r="J118" s="297" t="s">
        <v>114</v>
      </c>
      <c r="K118" s="297"/>
    </row>
    <row r="119" spans="1:11" s="313" customFormat="1">
      <c r="A119" s="612">
        <v>44510</v>
      </c>
      <c r="B119" s="320"/>
      <c r="C119" s="297" t="s">
        <v>144</v>
      </c>
      <c r="D119" s="297" t="s">
        <v>2325</v>
      </c>
      <c r="E119" s="297" t="s">
        <v>116</v>
      </c>
      <c r="F119" s="301"/>
      <c r="G119" s="321"/>
      <c r="H119" s="303"/>
      <c r="I119" s="298">
        <v>1526785259</v>
      </c>
      <c r="J119" s="297" t="s">
        <v>114</v>
      </c>
      <c r="K119" s="297"/>
    </row>
    <row r="120" spans="1:11" s="313" customFormat="1">
      <c r="A120" s="612">
        <v>44519</v>
      </c>
      <c r="B120" s="320"/>
      <c r="C120" s="297" t="s">
        <v>144</v>
      </c>
      <c r="D120" s="297" t="s">
        <v>2326</v>
      </c>
      <c r="E120" s="297" t="s">
        <v>116</v>
      </c>
      <c r="F120" s="301"/>
      <c r="G120" s="321"/>
      <c r="H120" s="303"/>
      <c r="I120" s="298">
        <v>1192131481</v>
      </c>
      <c r="J120" s="297" t="s">
        <v>114</v>
      </c>
      <c r="K120" s="297"/>
    </row>
    <row r="121" spans="1:11" s="313" customFormat="1">
      <c r="A121" s="612">
        <v>44519</v>
      </c>
      <c r="B121" s="320"/>
      <c r="C121" s="297" t="s">
        <v>352</v>
      </c>
      <c r="D121" s="297" t="s">
        <v>2322</v>
      </c>
      <c r="E121" s="297" t="s">
        <v>116</v>
      </c>
      <c r="F121" s="301"/>
      <c r="G121" s="321"/>
      <c r="H121" s="303"/>
      <c r="I121" s="298">
        <v>8017724</v>
      </c>
      <c r="J121" s="297" t="s">
        <v>114</v>
      </c>
      <c r="K121" s="297"/>
    </row>
    <row r="122" spans="1:11" s="313" customFormat="1">
      <c r="A122" s="612">
        <v>44519</v>
      </c>
      <c r="B122" s="320"/>
      <c r="C122" s="297" t="s">
        <v>352</v>
      </c>
      <c r="D122" s="297" t="s">
        <v>2323</v>
      </c>
      <c r="E122" s="297" t="s">
        <v>116</v>
      </c>
      <c r="F122" s="301"/>
      <c r="G122" s="321"/>
      <c r="H122" s="303"/>
      <c r="I122" s="298">
        <v>24460700</v>
      </c>
      <c r="J122" s="297" t="s">
        <v>114</v>
      </c>
      <c r="K122" s="297"/>
    </row>
    <row r="123" spans="1:11" s="313" customFormat="1">
      <c r="A123" s="612">
        <v>44519</v>
      </c>
      <c r="B123" s="320"/>
      <c r="C123" s="297" t="s">
        <v>441</v>
      </c>
      <c r="D123" s="297" t="s">
        <v>2324</v>
      </c>
      <c r="E123" s="297" t="s">
        <v>116</v>
      </c>
      <c r="F123" s="301"/>
      <c r="G123" s="321"/>
      <c r="H123" s="303"/>
      <c r="I123" s="298">
        <v>37506795</v>
      </c>
      <c r="J123" s="297" t="s">
        <v>114</v>
      </c>
      <c r="K123" s="297"/>
    </row>
    <row r="124" spans="1:11" s="313" customFormat="1">
      <c r="A124" s="612">
        <v>44526</v>
      </c>
      <c r="B124" s="320"/>
      <c r="C124" s="297" t="s">
        <v>144</v>
      </c>
      <c r="D124" s="297" t="s">
        <v>2327</v>
      </c>
      <c r="E124" s="297" t="s">
        <v>116</v>
      </c>
      <c r="F124" s="301"/>
      <c r="G124" s="321"/>
      <c r="H124" s="303"/>
      <c r="I124" s="303">
        <v>926200081</v>
      </c>
      <c r="J124" s="297" t="s">
        <v>114</v>
      </c>
      <c r="K124" s="297"/>
    </row>
    <row r="125" spans="1:11" s="313" customFormat="1">
      <c r="A125" s="612">
        <v>44529</v>
      </c>
      <c r="B125" s="320"/>
      <c r="C125" s="297" t="s">
        <v>156</v>
      </c>
      <c r="D125" s="297" t="s">
        <v>2328</v>
      </c>
      <c r="E125" s="297" t="s">
        <v>116</v>
      </c>
      <c r="F125" s="301"/>
      <c r="G125" s="321"/>
      <c r="H125" s="303"/>
      <c r="I125" s="303">
        <v>35623913</v>
      </c>
      <c r="J125" s="297" t="s">
        <v>114</v>
      </c>
      <c r="K125" s="297"/>
    </row>
    <row r="126" spans="1:11" s="313" customFormat="1">
      <c r="A126" s="612">
        <v>44529</v>
      </c>
      <c r="B126" s="320"/>
      <c r="C126" s="297" t="s">
        <v>595</v>
      </c>
      <c r="D126" s="297" t="s">
        <v>2328</v>
      </c>
      <c r="E126" s="297" t="s">
        <v>116</v>
      </c>
      <c r="F126" s="301"/>
      <c r="G126" s="321"/>
      <c r="H126" s="303"/>
      <c r="I126" s="298">
        <v>70060020</v>
      </c>
      <c r="J126" s="297" t="s">
        <v>114</v>
      </c>
      <c r="K126" s="297"/>
    </row>
    <row r="127" spans="1:11" s="313" customFormat="1">
      <c r="A127" s="612">
        <v>44529</v>
      </c>
      <c r="B127" s="320"/>
      <c r="C127" s="297" t="s">
        <v>260</v>
      </c>
      <c r="D127" s="297" t="s">
        <v>2329</v>
      </c>
      <c r="E127" s="297" t="s">
        <v>116</v>
      </c>
      <c r="F127" s="301"/>
      <c r="G127" s="321"/>
      <c r="H127" s="303"/>
      <c r="I127" s="303">
        <v>4500000</v>
      </c>
      <c r="J127" s="297" t="s">
        <v>114</v>
      </c>
      <c r="K127" s="297"/>
    </row>
    <row r="128" spans="1:11" s="313" customFormat="1">
      <c r="A128" s="612">
        <v>44510</v>
      </c>
      <c r="B128" s="320"/>
      <c r="C128" s="297" t="s">
        <v>2390</v>
      </c>
      <c r="D128" s="297" t="s">
        <v>2391</v>
      </c>
      <c r="E128" s="297" t="s">
        <v>116</v>
      </c>
      <c r="F128" s="301"/>
      <c r="G128" s="321"/>
      <c r="H128" s="303"/>
      <c r="I128" s="303">
        <v>114705000</v>
      </c>
      <c r="J128" s="297" t="s">
        <v>114</v>
      </c>
      <c r="K128" s="297"/>
    </row>
    <row r="129" spans="1:11" s="313" customFormat="1">
      <c r="A129" s="612">
        <v>44510</v>
      </c>
      <c r="B129" s="320"/>
      <c r="C129" s="297" t="s">
        <v>2082</v>
      </c>
      <c r="D129" s="297" t="s">
        <v>2083</v>
      </c>
      <c r="E129" s="297" t="s">
        <v>116</v>
      </c>
      <c r="F129" s="301"/>
      <c r="G129" s="321"/>
      <c r="H129" s="303"/>
      <c r="I129" s="303">
        <v>14312000</v>
      </c>
      <c r="J129" s="297" t="s">
        <v>114</v>
      </c>
      <c r="K129" s="297"/>
    </row>
    <row r="130" spans="1:11" s="313" customFormat="1">
      <c r="A130" s="612">
        <v>44510</v>
      </c>
      <c r="B130" s="320"/>
      <c r="C130" s="297" t="s">
        <v>1657</v>
      </c>
      <c r="D130" s="297" t="s">
        <v>2397</v>
      </c>
      <c r="E130" s="297" t="s">
        <v>116</v>
      </c>
      <c r="F130" s="301"/>
      <c r="G130" s="321"/>
      <c r="H130" s="303"/>
      <c r="I130" s="303">
        <v>9912000</v>
      </c>
      <c r="J130" s="297" t="s">
        <v>114</v>
      </c>
      <c r="K130" s="297"/>
    </row>
    <row r="131" spans="1:11" s="313" customFormat="1">
      <c r="A131" s="612">
        <v>44510</v>
      </c>
      <c r="B131" s="320"/>
      <c r="C131" s="297" t="s">
        <v>2398</v>
      </c>
      <c r="D131" s="297" t="s">
        <v>2399</v>
      </c>
      <c r="E131" s="297" t="s">
        <v>116</v>
      </c>
      <c r="F131" s="301"/>
      <c r="G131" s="321"/>
      <c r="H131" s="303"/>
      <c r="I131" s="303">
        <v>4800000</v>
      </c>
      <c r="J131" s="297" t="s">
        <v>114</v>
      </c>
      <c r="K131" s="297"/>
    </row>
    <row r="132" spans="1:11" s="313" customFormat="1">
      <c r="A132" s="612">
        <v>44510</v>
      </c>
      <c r="B132" s="320"/>
      <c r="C132" s="297" t="s">
        <v>2405</v>
      </c>
      <c r="D132" s="297" t="s">
        <v>2278</v>
      </c>
      <c r="E132" s="297" t="s">
        <v>116</v>
      </c>
      <c r="F132" s="301"/>
      <c r="G132" s="321"/>
      <c r="H132" s="303"/>
      <c r="I132" s="303">
        <v>4251500</v>
      </c>
      <c r="J132" s="297" t="s">
        <v>114</v>
      </c>
      <c r="K132" s="297"/>
    </row>
    <row r="133" spans="1:11" s="313" customFormat="1">
      <c r="A133" s="612">
        <v>44506</v>
      </c>
      <c r="B133" s="320"/>
      <c r="C133" s="297" t="s">
        <v>2453</v>
      </c>
      <c r="D133" s="297" t="s">
        <v>2459</v>
      </c>
      <c r="E133" s="297" t="s">
        <v>116</v>
      </c>
      <c r="F133" s="301"/>
      <c r="G133" s="321"/>
      <c r="H133" s="303"/>
      <c r="I133" s="303">
        <v>73195800</v>
      </c>
      <c r="J133" s="297" t="s">
        <v>114</v>
      </c>
      <c r="K133" s="297"/>
    </row>
    <row r="134" spans="1:11" s="313" customFormat="1">
      <c r="A134" s="612">
        <v>44510</v>
      </c>
      <c r="B134" s="320"/>
      <c r="C134" s="297" t="s">
        <v>1035</v>
      </c>
      <c r="D134" s="297" t="s">
        <v>2460</v>
      </c>
      <c r="E134" s="297" t="s">
        <v>116</v>
      </c>
      <c r="F134" s="301"/>
      <c r="G134" s="321"/>
      <c r="H134" s="303"/>
      <c r="I134" s="303">
        <v>11044000</v>
      </c>
      <c r="J134" s="297" t="s">
        <v>114</v>
      </c>
      <c r="K134" s="297"/>
    </row>
    <row r="135" spans="1:11" s="313" customFormat="1">
      <c r="A135" s="612">
        <v>44510</v>
      </c>
      <c r="B135" s="320"/>
      <c r="C135" s="297" t="s">
        <v>624</v>
      </c>
      <c r="D135" s="297" t="s">
        <v>2389</v>
      </c>
      <c r="E135" s="297" t="s">
        <v>116</v>
      </c>
      <c r="F135" s="301"/>
      <c r="G135" s="321"/>
      <c r="H135" s="303"/>
      <c r="I135" s="303">
        <v>6380000</v>
      </c>
      <c r="J135" s="297" t="s">
        <v>114</v>
      </c>
      <c r="K135" s="297"/>
    </row>
    <row r="136" spans="1:11" s="313" customFormat="1">
      <c r="A136" s="612">
        <v>44510</v>
      </c>
      <c r="B136" s="320"/>
      <c r="C136" s="297" t="s">
        <v>2003</v>
      </c>
      <c r="D136" s="297" t="s">
        <v>2461</v>
      </c>
      <c r="E136" s="297" t="s">
        <v>116</v>
      </c>
      <c r="F136" s="301"/>
      <c r="G136" s="321"/>
      <c r="H136" s="303"/>
      <c r="I136" s="303">
        <v>21658000</v>
      </c>
      <c r="J136" s="297" t="s">
        <v>114</v>
      </c>
      <c r="K136" s="297"/>
    </row>
    <row r="137" spans="1:11" s="313" customFormat="1">
      <c r="A137" s="612">
        <v>44512</v>
      </c>
      <c r="B137" s="320"/>
      <c r="C137" s="297" t="s">
        <v>2454</v>
      </c>
      <c r="D137" s="297" t="s">
        <v>2462</v>
      </c>
      <c r="E137" s="297" t="s">
        <v>116</v>
      </c>
      <c r="F137" s="301"/>
      <c r="G137" s="321"/>
      <c r="H137" s="303"/>
      <c r="I137" s="303">
        <v>8193600</v>
      </c>
      <c r="J137" s="297" t="s">
        <v>114</v>
      </c>
      <c r="K137" s="297"/>
    </row>
    <row r="138" spans="1:11" s="313" customFormat="1">
      <c r="A138" s="612">
        <v>44519</v>
      </c>
      <c r="B138" s="320"/>
      <c r="C138" s="297" t="s">
        <v>624</v>
      </c>
      <c r="D138" s="297" t="s">
        <v>2463</v>
      </c>
      <c r="E138" s="297" t="s">
        <v>116</v>
      </c>
      <c r="F138" s="301"/>
      <c r="G138" s="321"/>
      <c r="H138" s="303"/>
      <c r="I138" s="303">
        <v>6710000</v>
      </c>
      <c r="J138" s="297" t="s">
        <v>114</v>
      </c>
      <c r="K138" s="297"/>
    </row>
    <row r="139" spans="1:11" s="313" customFormat="1">
      <c r="A139" s="612">
        <v>44519</v>
      </c>
      <c r="B139" s="320"/>
      <c r="C139" s="297" t="s">
        <v>2455</v>
      </c>
      <c r="D139" s="297" t="s">
        <v>2464</v>
      </c>
      <c r="E139" s="297" t="s">
        <v>116</v>
      </c>
      <c r="F139" s="301"/>
      <c r="G139" s="321"/>
      <c r="H139" s="303"/>
      <c r="I139" s="303">
        <v>21700000</v>
      </c>
      <c r="J139" s="297" t="s">
        <v>114</v>
      </c>
      <c r="K139" s="297"/>
    </row>
    <row r="140" spans="1:11" s="313" customFormat="1">
      <c r="A140" s="612">
        <v>44519</v>
      </c>
      <c r="B140" s="320"/>
      <c r="C140" s="297" t="s">
        <v>2289</v>
      </c>
      <c r="D140" s="297" t="s">
        <v>2270</v>
      </c>
      <c r="E140" s="297" t="s">
        <v>116</v>
      </c>
      <c r="F140" s="301"/>
      <c r="G140" s="321"/>
      <c r="H140" s="303"/>
      <c r="I140" s="303">
        <v>12430000</v>
      </c>
      <c r="J140" s="297" t="s">
        <v>114</v>
      </c>
      <c r="K140" s="297"/>
    </row>
    <row r="141" spans="1:11" s="313" customFormat="1">
      <c r="A141" s="612">
        <v>44523</v>
      </c>
      <c r="B141" s="320"/>
      <c r="C141" s="297" t="s">
        <v>2456</v>
      </c>
      <c r="D141" s="297" t="s">
        <v>2270</v>
      </c>
      <c r="E141" s="297" t="s">
        <v>116</v>
      </c>
      <c r="F141" s="301"/>
      <c r="G141" s="321"/>
      <c r="H141" s="303"/>
      <c r="I141" s="303">
        <v>2090780</v>
      </c>
      <c r="J141" s="297" t="s">
        <v>114</v>
      </c>
      <c r="K141" s="297"/>
    </row>
    <row r="142" spans="1:11" s="313" customFormat="1">
      <c r="A142" s="612">
        <v>44523</v>
      </c>
      <c r="B142" s="320"/>
      <c r="C142" s="297" t="s">
        <v>1331</v>
      </c>
      <c r="D142" s="297" t="s">
        <v>2465</v>
      </c>
      <c r="E142" s="297" t="s">
        <v>116</v>
      </c>
      <c r="F142" s="301"/>
      <c r="G142" s="321"/>
      <c r="H142" s="303"/>
      <c r="I142" s="303">
        <v>16000000</v>
      </c>
      <c r="J142" s="297" t="s">
        <v>114</v>
      </c>
      <c r="K142" s="297"/>
    </row>
    <row r="143" spans="1:11" s="313" customFormat="1">
      <c r="A143" s="612">
        <v>44523</v>
      </c>
      <c r="B143" s="320"/>
      <c r="C143" s="297" t="s">
        <v>2001</v>
      </c>
      <c r="D143" s="297" t="s">
        <v>2466</v>
      </c>
      <c r="E143" s="297" t="s">
        <v>116</v>
      </c>
      <c r="F143" s="301"/>
      <c r="G143" s="321"/>
      <c r="H143" s="303"/>
      <c r="I143" s="303">
        <v>125092000</v>
      </c>
      <c r="J143" s="297" t="s">
        <v>114</v>
      </c>
      <c r="K143" s="297"/>
    </row>
    <row r="144" spans="1:11" s="313" customFormat="1">
      <c r="A144" s="612">
        <v>44523</v>
      </c>
      <c r="B144" s="320"/>
      <c r="C144" s="297" t="s">
        <v>2457</v>
      </c>
      <c r="D144" s="297" t="s">
        <v>2467</v>
      </c>
      <c r="E144" s="297" t="s">
        <v>116</v>
      </c>
      <c r="F144" s="301"/>
      <c r="G144" s="321"/>
      <c r="H144" s="303"/>
      <c r="I144" s="303">
        <v>17400000</v>
      </c>
      <c r="J144" s="297" t="s">
        <v>114</v>
      </c>
      <c r="K144" s="297"/>
    </row>
    <row r="145" spans="1:11" s="313" customFormat="1">
      <c r="A145" s="612">
        <v>44529</v>
      </c>
      <c r="B145" s="320"/>
      <c r="C145" s="297" t="s">
        <v>1657</v>
      </c>
      <c r="D145" s="297" t="s">
        <v>2397</v>
      </c>
      <c r="E145" s="297" t="s">
        <v>116</v>
      </c>
      <c r="F145" s="301"/>
      <c r="G145" s="321"/>
      <c r="H145" s="303"/>
      <c r="I145" s="303">
        <v>5910000</v>
      </c>
      <c r="J145" s="297" t="s">
        <v>114</v>
      </c>
      <c r="K145" s="297"/>
    </row>
    <row r="146" spans="1:11" s="313" customFormat="1">
      <c r="A146" s="612">
        <v>44529</v>
      </c>
      <c r="B146" s="320"/>
      <c r="C146" s="297" t="s">
        <v>2455</v>
      </c>
      <c r="D146" s="297" t="s">
        <v>2468</v>
      </c>
      <c r="E146" s="297" t="s">
        <v>116</v>
      </c>
      <c r="F146" s="301"/>
      <c r="G146" s="321"/>
      <c r="H146" s="303"/>
      <c r="I146" s="303">
        <v>12800000</v>
      </c>
      <c r="J146" s="297" t="s">
        <v>114</v>
      </c>
      <c r="K146" s="297"/>
    </row>
    <row r="147" spans="1:11" s="313" customFormat="1">
      <c r="A147" s="612">
        <v>44529</v>
      </c>
      <c r="B147" s="320"/>
      <c r="C147" s="297" t="s">
        <v>393</v>
      </c>
      <c r="D147" s="297" t="s">
        <v>2469</v>
      </c>
      <c r="E147" s="297" t="s">
        <v>116</v>
      </c>
      <c r="F147" s="301"/>
      <c r="G147" s="321"/>
      <c r="H147" s="303"/>
      <c r="I147" s="303">
        <v>41000000</v>
      </c>
      <c r="J147" s="297" t="s">
        <v>114</v>
      </c>
      <c r="K147" s="297"/>
    </row>
    <row r="148" spans="1:11" s="313" customFormat="1">
      <c r="A148" s="612">
        <v>44529</v>
      </c>
      <c r="B148" s="320"/>
      <c r="C148" s="297" t="s">
        <v>1033</v>
      </c>
      <c r="D148" s="297" t="s">
        <v>1862</v>
      </c>
      <c r="E148" s="297" t="s">
        <v>116</v>
      </c>
      <c r="F148" s="301"/>
      <c r="G148" s="321"/>
      <c r="H148" s="303"/>
      <c r="I148" s="303">
        <v>2706000</v>
      </c>
      <c r="J148" s="297" t="s">
        <v>114</v>
      </c>
      <c r="K148" s="297"/>
    </row>
    <row r="149" spans="1:11" s="313" customFormat="1">
      <c r="A149" s="612">
        <v>44529</v>
      </c>
      <c r="B149" s="320"/>
      <c r="C149" s="297" t="s">
        <v>2456</v>
      </c>
      <c r="D149" s="297" t="s">
        <v>2270</v>
      </c>
      <c r="E149" s="297" t="s">
        <v>116</v>
      </c>
      <c r="F149" s="301"/>
      <c r="G149" s="321"/>
      <c r="H149" s="303"/>
      <c r="I149" s="303">
        <v>19581000</v>
      </c>
      <c r="J149" s="297" t="s">
        <v>114</v>
      </c>
      <c r="K149" s="297"/>
    </row>
    <row r="150" spans="1:11" s="313" customFormat="1">
      <c r="A150" s="612">
        <v>44529</v>
      </c>
      <c r="B150" s="320"/>
      <c r="C150" s="297" t="s">
        <v>265</v>
      </c>
      <c r="D150" s="297" t="s">
        <v>2470</v>
      </c>
      <c r="E150" s="297" t="s">
        <v>116</v>
      </c>
      <c r="F150" s="301"/>
      <c r="G150" s="321"/>
      <c r="H150" s="303"/>
      <c r="I150" s="303">
        <v>21062000</v>
      </c>
      <c r="J150" s="297" t="s">
        <v>114</v>
      </c>
      <c r="K150" s="297"/>
    </row>
    <row r="151" spans="1:11" s="313" customFormat="1">
      <c r="A151" s="612">
        <v>44529</v>
      </c>
      <c r="B151" s="320"/>
      <c r="C151" s="297" t="s">
        <v>265</v>
      </c>
      <c r="D151" s="297" t="s">
        <v>2471</v>
      </c>
      <c r="E151" s="297" t="s">
        <v>116</v>
      </c>
      <c r="F151" s="301"/>
      <c r="G151" s="321"/>
      <c r="H151" s="303"/>
      <c r="I151" s="303">
        <v>24478000</v>
      </c>
      <c r="J151" s="297" t="s">
        <v>114</v>
      </c>
      <c r="K151" s="297"/>
    </row>
    <row r="152" spans="1:11" s="313" customFormat="1">
      <c r="A152" s="612">
        <v>44529</v>
      </c>
      <c r="B152" s="320"/>
      <c r="C152" s="297" t="s">
        <v>1335</v>
      </c>
      <c r="D152" s="297" t="s">
        <v>2472</v>
      </c>
      <c r="E152" s="297" t="s">
        <v>116</v>
      </c>
      <c r="F152" s="301"/>
      <c r="G152" s="321"/>
      <c r="H152" s="303"/>
      <c r="I152" s="303">
        <v>4336530</v>
      </c>
      <c r="J152" s="297" t="s">
        <v>114</v>
      </c>
      <c r="K152" s="297"/>
    </row>
    <row r="153" spans="1:11" s="313" customFormat="1">
      <c r="A153" s="612">
        <v>44519</v>
      </c>
      <c r="B153" s="320"/>
      <c r="C153" s="297" t="s">
        <v>507</v>
      </c>
      <c r="D153" s="297" t="s">
        <v>2386</v>
      </c>
      <c r="E153" s="297" t="s">
        <v>116</v>
      </c>
      <c r="F153" s="301"/>
      <c r="G153" s="321"/>
      <c r="H153" s="303"/>
      <c r="I153" s="303">
        <v>84465391</v>
      </c>
      <c r="J153" s="297" t="s">
        <v>114</v>
      </c>
      <c r="K153" s="297"/>
    </row>
    <row r="154" spans="1:11" s="313" customFormat="1">
      <c r="A154" s="612">
        <v>44519</v>
      </c>
      <c r="B154" s="320"/>
      <c r="C154" s="297" t="s">
        <v>444</v>
      </c>
      <c r="D154" s="297" t="s">
        <v>2386</v>
      </c>
      <c r="E154" s="297" t="s">
        <v>116</v>
      </c>
      <c r="F154" s="301"/>
      <c r="G154" s="321"/>
      <c r="H154" s="303"/>
      <c r="I154" s="303">
        <v>16694999</v>
      </c>
      <c r="J154" s="297" t="s">
        <v>114</v>
      </c>
      <c r="K154" s="297"/>
    </row>
    <row r="155" spans="1:11" s="313" customFormat="1">
      <c r="A155" s="612">
        <v>44510</v>
      </c>
      <c r="B155" s="320"/>
      <c r="C155" s="297" t="s">
        <v>444</v>
      </c>
      <c r="D155" s="297" t="s">
        <v>2386</v>
      </c>
      <c r="E155" s="297" t="s">
        <v>116</v>
      </c>
      <c r="F155" s="301"/>
      <c r="G155" s="321"/>
      <c r="H155" s="303"/>
      <c r="I155" s="303">
        <v>5280000</v>
      </c>
      <c r="J155" s="297" t="s">
        <v>114</v>
      </c>
      <c r="K155" s="297"/>
    </row>
    <row r="156" spans="1:11" s="313" customFormat="1">
      <c r="A156" s="612">
        <v>44529</v>
      </c>
      <c r="B156" s="320"/>
      <c r="C156" s="297" t="s">
        <v>277</v>
      </c>
      <c r="D156" s="297" t="s">
        <v>2374</v>
      </c>
      <c r="E156" s="297" t="s">
        <v>116</v>
      </c>
      <c r="F156" s="301"/>
      <c r="G156" s="321"/>
      <c r="H156" s="303"/>
      <c r="I156" s="303">
        <v>25551700</v>
      </c>
      <c r="J156" s="297" t="s">
        <v>114</v>
      </c>
      <c r="K156" s="297"/>
    </row>
    <row r="157" spans="1:11" s="313" customFormat="1">
      <c r="A157" s="612">
        <v>44529</v>
      </c>
      <c r="B157" s="320"/>
      <c r="C157" s="297" t="s">
        <v>1881</v>
      </c>
      <c r="D157" s="297" t="s">
        <v>2032</v>
      </c>
      <c r="E157" s="297" t="s">
        <v>116</v>
      </c>
      <c r="F157" s="301"/>
      <c r="G157" s="321"/>
      <c r="H157" s="303"/>
      <c r="I157" s="303">
        <v>28160000</v>
      </c>
      <c r="J157" s="297" t="s">
        <v>114</v>
      </c>
      <c r="K157" s="297"/>
    </row>
    <row r="158" spans="1:11" s="313" customFormat="1">
      <c r="A158" s="612">
        <v>44529</v>
      </c>
      <c r="B158" s="320"/>
      <c r="C158" s="297" t="s">
        <v>552</v>
      </c>
      <c r="D158" s="297" t="s">
        <v>2385</v>
      </c>
      <c r="E158" s="297" t="s">
        <v>116</v>
      </c>
      <c r="F158" s="301"/>
      <c r="G158" s="321"/>
      <c r="H158" s="303"/>
      <c r="I158" s="303">
        <v>23470200</v>
      </c>
      <c r="J158" s="297" t="s">
        <v>114</v>
      </c>
      <c r="K158" s="297"/>
    </row>
    <row r="159" spans="1:11" s="313" customFormat="1">
      <c r="A159" s="612">
        <v>44529</v>
      </c>
      <c r="B159" s="320"/>
      <c r="C159" s="297" t="s">
        <v>552</v>
      </c>
      <c r="D159" s="297" t="s">
        <v>1640</v>
      </c>
      <c r="E159" s="297" t="s">
        <v>116</v>
      </c>
      <c r="F159" s="301"/>
      <c r="G159" s="321"/>
      <c r="H159" s="303"/>
      <c r="I159" s="303">
        <v>20860000</v>
      </c>
      <c r="J159" s="297" t="s">
        <v>114</v>
      </c>
      <c r="K159" s="297"/>
    </row>
    <row r="160" spans="1:11" s="313" customFormat="1">
      <c r="A160" s="612">
        <v>44529</v>
      </c>
      <c r="B160" s="320"/>
      <c r="C160" s="297" t="s">
        <v>155</v>
      </c>
      <c r="D160" s="297" t="s">
        <v>2384</v>
      </c>
      <c r="E160" s="297" t="s">
        <v>116</v>
      </c>
      <c r="F160" s="301"/>
      <c r="G160" s="321"/>
      <c r="H160" s="303"/>
      <c r="I160" s="303">
        <v>867226297</v>
      </c>
      <c r="J160" s="297" t="s">
        <v>114</v>
      </c>
      <c r="K160" s="297"/>
    </row>
    <row r="161" spans="1:11" s="313" customFormat="1">
      <c r="A161" s="612">
        <v>44519</v>
      </c>
      <c r="B161" s="320"/>
      <c r="C161" s="297" t="s">
        <v>453</v>
      </c>
      <c r="D161" s="297" t="s">
        <v>2474</v>
      </c>
      <c r="E161" s="297" t="s">
        <v>116</v>
      </c>
      <c r="F161" s="301"/>
      <c r="G161" s="321"/>
      <c r="H161" s="303"/>
      <c r="I161" s="303">
        <v>4000000</v>
      </c>
      <c r="J161" s="297" t="s">
        <v>114</v>
      </c>
      <c r="K161" s="297"/>
    </row>
    <row r="162" spans="1:11" s="313" customFormat="1">
      <c r="A162" s="612">
        <v>44519</v>
      </c>
      <c r="B162" s="320"/>
      <c r="C162" s="297" t="s">
        <v>153</v>
      </c>
      <c r="D162" s="297" t="s">
        <v>2475</v>
      </c>
      <c r="E162" s="297" t="s">
        <v>116</v>
      </c>
      <c r="F162" s="301"/>
      <c r="G162" s="321"/>
      <c r="H162" s="303"/>
      <c r="I162" s="303">
        <v>2144000</v>
      </c>
      <c r="J162" s="297" t="s">
        <v>114</v>
      </c>
      <c r="K162" s="297"/>
    </row>
    <row r="163" spans="1:11" s="313" customFormat="1">
      <c r="A163" s="612">
        <v>44519</v>
      </c>
      <c r="B163" s="320"/>
      <c r="C163" s="297" t="s">
        <v>444</v>
      </c>
      <c r="D163" s="297" t="s">
        <v>2386</v>
      </c>
      <c r="E163" s="297" t="s">
        <v>116</v>
      </c>
      <c r="F163" s="301"/>
      <c r="G163" s="321"/>
      <c r="H163" s="303"/>
      <c r="I163" s="303">
        <v>5136000</v>
      </c>
      <c r="J163" s="297" t="s">
        <v>114</v>
      </c>
      <c r="K163" s="297"/>
    </row>
    <row r="164" spans="1:11" s="313" customFormat="1">
      <c r="A164" s="612">
        <v>44510</v>
      </c>
      <c r="B164" s="320"/>
      <c r="C164" s="297" t="s">
        <v>559</v>
      </c>
      <c r="D164" s="297" t="s">
        <v>2375</v>
      </c>
      <c r="E164" s="297" t="s">
        <v>116</v>
      </c>
      <c r="F164" s="301"/>
      <c r="G164" s="321"/>
      <c r="H164" s="303"/>
      <c r="I164" s="303">
        <v>25580000</v>
      </c>
      <c r="J164" s="297" t="s">
        <v>114</v>
      </c>
      <c r="K164" s="297"/>
    </row>
    <row r="165" spans="1:11" s="313" customFormat="1">
      <c r="A165" s="612">
        <v>44510</v>
      </c>
      <c r="B165" s="320"/>
      <c r="C165" s="297" t="s">
        <v>1454</v>
      </c>
      <c r="D165" s="297" t="s">
        <v>2394</v>
      </c>
      <c r="E165" s="297" t="s">
        <v>116</v>
      </c>
      <c r="F165" s="301"/>
      <c r="G165" s="321"/>
      <c r="H165" s="303"/>
      <c r="I165" s="303">
        <v>8200000</v>
      </c>
      <c r="J165" s="297" t="s">
        <v>114</v>
      </c>
      <c r="K165" s="297"/>
    </row>
    <row r="166" spans="1:11" s="313" customFormat="1">
      <c r="A166" s="612">
        <v>44510</v>
      </c>
      <c r="B166" s="320"/>
      <c r="C166" s="297" t="s">
        <v>973</v>
      </c>
      <c r="D166" s="297" t="s">
        <v>2476</v>
      </c>
      <c r="E166" s="297" t="s">
        <v>116</v>
      </c>
      <c r="F166" s="301"/>
      <c r="G166" s="321"/>
      <c r="H166" s="303"/>
      <c r="I166" s="303">
        <v>5300000</v>
      </c>
      <c r="J166" s="297" t="s">
        <v>114</v>
      </c>
      <c r="K166" s="297"/>
    </row>
    <row r="167" spans="1:11" s="313" customFormat="1">
      <c r="A167" s="612">
        <v>44519</v>
      </c>
      <c r="B167" s="320"/>
      <c r="C167" s="297" t="s">
        <v>154</v>
      </c>
      <c r="D167" s="297" t="s">
        <v>2376</v>
      </c>
      <c r="E167" s="297" t="s">
        <v>116</v>
      </c>
      <c r="F167" s="301"/>
      <c r="G167" s="321"/>
      <c r="H167" s="303"/>
      <c r="I167" s="303">
        <v>994109</v>
      </c>
      <c r="J167" s="297" t="s">
        <v>114</v>
      </c>
      <c r="K167" s="297"/>
    </row>
    <row r="168" spans="1:11" s="313" customFormat="1">
      <c r="A168" s="612">
        <v>44529</v>
      </c>
      <c r="B168" s="320"/>
      <c r="C168" s="297" t="s">
        <v>605</v>
      </c>
      <c r="D168" s="297" t="s">
        <v>2377</v>
      </c>
      <c r="E168" s="297" t="s">
        <v>116</v>
      </c>
      <c r="F168" s="301"/>
      <c r="G168" s="321"/>
      <c r="H168" s="303"/>
      <c r="I168" s="303">
        <v>20945333</v>
      </c>
      <c r="J168" s="297" t="s">
        <v>114</v>
      </c>
      <c r="K168" s="297"/>
    </row>
    <row r="169" spans="1:11" s="313" customFormat="1">
      <c r="A169" s="612">
        <v>44529</v>
      </c>
      <c r="B169" s="320"/>
      <c r="C169" s="297" t="s">
        <v>546</v>
      </c>
      <c r="D169" s="297" t="s">
        <v>2383</v>
      </c>
      <c r="E169" s="297" t="s">
        <v>116</v>
      </c>
      <c r="F169" s="301"/>
      <c r="G169" s="321"/>
      <c r="H169" s="303"/>
      <c r="I169" s="303">
        <v>40800000</v>
      </c>
      <c r="J169" s="297" t="s">
        <v>114</v>
      </c>
      <c r="K169" s="297"/>
    </row>
    <row r="170" spans="1:11" s="313" customFormat="1">
      <c r="A170" s="612">
        <v>44529</v>
      </c>
      <c r="B170" s="320"/>
      <c r="C170" s="297" t="s">
        <v>152</v>
      </c>
      <c r="D170" s="297" t="s">
        <v>2378</v>
      </c>
      <c r="E170" s="297" t="s">
        <v>116</v>
      </c>
      <c r="F170" s="301"/>
      <c r="G170" s="321"/>
      <c r="H170" s="303"/>
      <c r="I170" s="303">
        <v>212290800</v>
      </c>
      <c r="J170" s="297" t="s">
        <v>114</v>
      </c>
      <c r="K170" s="297"/>
    </row>
    <row r="171" spans="1:11" s="313" customFormat="1">
      <c r="A171" s="612">
        <v>44529</v>
      </c>
      <c r="B171" s="320"/>
      <c r="C171" s="297" t="s">
        <v>151</v>
      </c>
      <c r="D171" s="297" t="s">
        <v>2379</v>
      </c>
      <c r="E171" s="297" t="s">
        <v>116</v>
      </c>
      <c r="F171" s="301"/>
      <c r="G171" s="321"/>
      <c r="H171" s="303"/>
      <c r="I171" s="303">
        <v>40061290</v>
      </c>
      <c r="J171" s="297" t="s">
        <v>114</v>
      </c>
      <c r="K171" s="297"/>
    </row>
    <row r="172" spans="1:11" s="313" customFormat="1">
      <c r="A172" s="612">
        <v>44529</v>
      </c>
      <c r="B172" s="320"/>
      <c r="C172" s="297" t="s">
        <v>393</v>
      </c>
      <c r="D172" s="297" t="s">
        <v>2380</v>
      </c>
      <c r="E172" s="297" t="s">
        <v>116</v>
      </c>
      <c r="F172" s="301"/>
      <c r="G172" s="321"/>
      <c r="H172" s="303"/>
      <c r="I172" s="303">
        <v>58500000</v>
      </c>
      <c r="J172" s="297" t="s">
        <v>114</v>
      </c>
      <c r="K172" s="297"/>
    </row>
    <row r="173" spans="1:11" s="313" customFormat="1">
      <c r="A173" s="612">
        <v>44529</v>
      </c>
      <c r="B173" s="320"/>
      <c r="C173" s="297" t="s">
        <v>970</v>
      </c>
      <c r="D173" s="297" t="s">
        <v>2381</v>
      </c>
      <c r="E173" s="297" t="s">
        <v>116</v>
      </c>
      <c r="F173" s="301"/>
      <c r="G173" s="321"/>
      <c r="H173" s="303"/>
      <c r="I173" s="303">
        <v>96616400</v>
      </c>
      <c r="J173" s="297" t="s">
        <v>114</v>
      </c>
      <c r="K173" s="297"/>
    </row>
    <row r="174" spans="1:11" s="313" customFormat="1">
      <c r="A174" s="612">
        <v>44529</v>
      </c>
      <c r="B174" s="320"/>
      <c r="C174" s="297" t="s">
        <v>1273</v>
      </c>
      <c r="D174" s="297" t="s">
        <v>2373</v>
      </c>
      <c r="E174" s="297" t="s">
        <v>116</v>
      </c>
      <c r="F174" s="301"/>
      <c r="G174" s="321"/>
      <c r="H174" s="303"/>
      <c r="I174" s="303">
        <v>789542000</v>
      </c>
      <c r="J174" s="297" t="s">
        <v>114</v>
      </c>
      <c r="K174" s="297"/>
    </row>
    <row r="175" spans="1:11" s="313" customFormat="1">
      <c r="A175" s="612">
        <v>44510</v>
      </c>
      <c r="B175" s="320"/>
      <c r="C175" s="297" t="s">
        <v>614</v>
      </c>
      <c r="D175" s="297" t="s">
        <v>2382</v>
      </c>
      <c r="E175" s="297" t="s">
        <v>116</v>
      </c>
      <c r="F175" s="301"/>
      <c r="G175" s="321"/>
      <c r="H175" s="303"/>
      <c r="I175" s="303">
        <v>6530680</v>
      </c>
      <c r="J175" s="297" t="s">
        <v>114</v>
      </c>
      <c r="K175" s="297"/>
    </row>
    <row r="176" spans="1:11" s="313" customFormat="1">
      <c r="A176" s="612">
        <v>44510</v>
      </c>
      <c r="B176" s="320"/>
      <c r="C176" s="297" t="s">
        <v>613</v>
      </c>
      <c r="D176" s="297" t="s">
        <v>2382</v>
      </c>
      <c r="E176" s="297" t="s">
        <v>116</v>
      </c>
      <c r="F176" s="301"/>
      <c r="G176" s="321"/>
      <c r="H176" s="303"/>
      <c r="I176" s="303">
        <v>5355000</v>
      </c>
      <c r="J176" s="297" t="s">
        <v>114</v>
      </c>
      <c r="K176" s="297"/>
    </row>
    <row r="177" spans="1:11" s="313" customFormat="1">
      <c r="A177" s="612">
        <v>44501</v>
      </c>
      <c r="B177" s="320"/>
      <c r="C177" s="297" t="s">
        <v>218</v>
      </c>
      <c r="D177" s="297" t="s">
        <v>461</v>
      </c>
      <c r="E177" s="297" t="s">
        <v>121</v>
      </c>
      <c r="F177" s="301"/>
      <c r="G177" s="321"/>
      <c r="H177" s="303">
        <v>5507.38</v>
      </c>
      <c r="I177" s="298">
        <f t="shared" ref="I177:I178" si="11">+ROUND(H177*$K$2,0)</f>
        <v>124428979</v>
      </c>
      <c r="J177" s="297" t="s">
        <v>115</v>
      </c>
      <c r="K177" s="297"/>
    </row>
    <row r="178" spans="1:11" s="313" customFormat="1">
      <c r="A178" s="612">
        <v>44530</v>
      </c>
      <c r="B178" s="320"/>
      <c r="C178" s="297" t="s">
        <v>218</v>
      </c>
      <c r="D178" s="297" t="s">
        <v>461</v>
      </c>
      <c r="E178" s="297" t="s">
        <v>121</v>
      </c>
      <c r="F178" s="301"/>
      <c r="G178" s="321"/>
      <c r="H178" s="303">
        <v>1281.8599999999999</v>
      </c>
      <c r="I178" s="298">
        <f t="shared" si="11"/>
        <v>28961236</v>
      </c>
      <c r="J178" s="297" t="s">
        <v>115</v>
      </c>
      <c r="K178" s="297"/>
    </row>
    <row r="179" spans="1:11" s="313" customFormat="1">
      <c r="A179" s="612">
        <v>44510</v>
      </c>
      <c r="B179" s="320"/>
      <c r="C179" s="297" t="s">
        <v>135</v>
      </c>
      <c r="D179" s="297" t="s">
        <v>2313</v>
      </c>
      <c r="E179" s="297" t="s">
        <v>119</v>
      </c>
      <c r="F179" s="301"/>
      <c r="G179" s="321"/>
      <c r="H179" s="303"/>
      <c r="I179" s="303">
        <v>797806516</v>
      </c>
      <c r="J179" s="297" t="s">
        <v>114</v>
      </c>
      <c r="K179" s="297"/>
    </row>
    <row r="180" spans="1:11" s="313" customFormat="1">
      <c r="A180" s="612">
        <v>44505</v>
      </c>
      <c r="B180" s="320"/>
      <c r="C180" s="297" t="s">
        <v>2473</v>
      </c>
      <c r="D180" s="297" t="s">
        <v>2477</v>
      </c>
      <c r="E180" s="297" t="s">
        <v>119</v>
      </c>
      <c r="F180" s="301"/>
      <c r="G180" s="321"/>
      <c r="H180" s="303"/>
      <c r="I180" s="303">
        <v>13216752</v>
      </c>
      <c r="J180" s="297" t="s">
        <v>114</v>
      </c>
      <c r="K180" s="297"/>
    </row>
    <row r="181" spans="1:11" s="313" customFormat="1">
      <c r="A181" s="612">
        <v>44510</v>
      </c>
      <c r="B181" s="320"/>
      <c r="C181" s="297" t="s">
        <v>135</v>
      </c>
      <c r="D181" s="297" t="s">
        <v>2388</v>
      </c>
      <c r="E181" s="297" t="s">
        <v>119</v>
      </c>
      <c r="F181" s="301"/>
      <c r="G181" s="321"/>
      <c r="H181" s="303"/>
      <c r="I181" s="303">
        <v>3751884803</v>
      </c>
      <c r="J181" s="297" t="s">
        <v>114</v>
      </c>
      <c r="K181" s="297"/>
    </row>
    <row r="182" spans="1:11" s="313" customFormat="1">
      <c r="A182" s="612">
        <v>44529</v>
      </c>
      <c r="B182" s="320"/>
      <c r="C182" s="297" t="s">
        <v>135</v>
      </c>
      <c r="D182" s="297" t="s">
        <v>2312</v>
      </c>
      <c r="E182" s="297" t="s">
        <v>119</v>
      </c>
      <c r="F182" s="301"/>
      <c r="G182" s="321"/>
      <c r="H182" s="303"/>
      <c r="I182" s="303">
        <v>44363102</v>
      </c>
      <c r="J182" s="297" t="s">
        <v>114</v>
      </c>
      <c r="K182" s="297"/>
    </row>
    <row r="183" spans="1:11" s="313" customFormat="1">
      <c r="A183" s="612">
        <v>44522</v>
      </c>
      <c r="B183" s="320"/>
      <c r="C183" s="297" t="s">
        <v>594</v>
      </c>
      <c r="D183" s="297" t="s">
        <v>2342</v>
      </c>
      <c r="E183" s="297" t="s">
        <v>168</v>
      </c>
      <c r="F183" s="301"/>
      <c r="G183" s="321"/>
      <c r="H183" s="303">
        <v>6000000</v>
      </c>
      <c r="I183" s="298">
        <f t="shared" ref="I183:I186" si="12">+ROUND(H183*$K$2,0)</f>
        <v>135558809371</v>
      </c>
      <c r="J183" s="297" t="s">
        <v>115</v>
      </c>
      <c r="K183" s="297"/>
    </row>
    <row r="184" spans="1:11" s="313" customFormat="1">
      <c r="A184" s="612">
        <v>44522</v>
      </c>
      <c r="B184" s="320"/>
      <c r="C184" s="297" t="s">
        <v>594</v>
      </c>
      <c r="D184" s="297" t="s">
        <v>461</v>
      </c>
      <c r="E184" s="297" t="s">
        <v>121</v>
      </c>
      <c r="F184" s="301"/>
      <c r="G184" s="321"/>
      <c r="H184" s="303">
        <v>3908.47</v>
      </c>
      <c r="I184" s="298">
        <f t="shared" si="12"/>
        <v>88304590</v>
      </c>
      <c r="J184" s="297" t="s">
        <v>115</v>
      </c>
      <c r="K184" s="297"/>
    </row>
    <row r="185" spans="1:11" s="313" customFormat="1">
      <c r="A185" s="612">
        <v>44508</v>
      </c>
      <c r="B185" s="320"/>
      <c r="C185" s="297" t="s">
        <v>1001</v>
      </c>
      <c r="D185" s="297" t="s">
        <v>1290</v>
      </c>
      <c r="E185" s="297" t="s">
        <v>160</v>
      </c>
      <c r="F185" s="301"/>
      <c r="G185" s="321"/>
      <c r="H185" s="303">
        <v>650000</v>
      </c>
      <c r="I185" s="298">
        <f t="shared" si="12"/>
        <v>14685537682</v>
      </c>
      <c r="J185" s="297" t="s">
        <v>115</v>
      </c>
      <c r="K185" s="297"/>
    </row>
    <row r="186" spans="1:11" s="313" customFormat="1">
      <c r="A186" s="612">
        <v>44519</v>
      </c>
      <c r="B186" s="320"/>
      <c r="C186" s="297" t="s">
        <v>1001</v>
      </c>
      <c r="D186" s="297" t="s">
        <v>2242</v>
      </c>
      <c r="E186" s="297"/>
      <c r="F186" s="301"/>
      <c r="G186" s="321"/>
      <c r="H186" s="303">
        <v>2021138.06</v>
      </c>
      <c r="I186" s="298">
        <f t="shared" si="12"/>
        <v>45663844831</v>
      </c>
      <c r="J186" s="297" t="s">
        <v>115</v>
      </c>
      <c r="K186" s="297"/>
    </row>
    <row r="187" spans="1:11" s="313" customFormat="1">
      <c r="A187" s="612">
        <v>44510</v>
      </c>
      <c r="B187" s="320"/>
      <c r="C187" s="297" t="s">
        <v>267</v>
      </c>
      <c r="D187" s="297" t="s">
        <v>626</v>
      </c>
      <c r="E187" s="297"/>
      <c r="F187" s="301"/>
      <c r="G187" s="321"/>
      <c r="H187" s="303"/>
      <c r="I187" s="303">
        <v>22000000</v>
      </c>
      <c r="J187" s="297" t="s">
        <v>114</v>
      </c>
      <c r="K187" s="297"/>
    </row>
    <row r="188" spans="1:11" s="313" customFormat="1">
      <c r="A188" s="612">
        <v>44519</v>
      </c>
      <c r="B188" s="320"/>
      <c r="C188" s="297" t="s">
        <v>196</v>
      </c>
      <c r="D188" s="297" t="s">
        <v>2144</v>
      </c>
      <c r="E188" s="297" t="s">
        <v>120</v>
      </c>
      <c r="F188" s="301"/>
      <c r="G188" s="321"/>
      <c r="H188" s="301">
        <v>427847.49000000028</v>
      </c>
      <c r="I188" s="298">
        <f t="shared" ref="I188:I234" si="13">+ROUND(H188*$K$2,0)</f>
        <v>9666416056</v>
      </c>
      <c r="J188" s="297" t="s">
        <v>115</v>
      </c>
      <c r="K188" s="297"/>
    </row>
    <row r="189" spans="1:11" s="313" customFormat="1">
      <c r="A189" s="612">
        <v>44523</v>
      </c>
      <c r="B189" s="320"/>
      <c r="C189" s="297" t="s">
        <v>196</v>
      </c>
      <c r="D189" s="297" t="s">
        <v>2144</v>
      </c>
      <c r="E189" s="297" t="s">
        <v>120</v>
      </c>
      <c r="F189" s="301"/>
      <c r="G189" s="321"/>
      <c r="H189" s="301">
        <v>601066.80000000005</v>
      </c>
      <c r="I189" s="298">
        <f t="shared" si="13"/>
        <v>13579983293</v>
      </c>
      <c r="J189" s="297" t="s">
        <v>115</v>
      </c>
      <c r="K189" s="297"/>
    </row>
    <row r="190" spans="1:11" s="313" customFormat="1">
      <c r="A190" s="612">
        <v>44523</v>
      </c>
      <c r="B190" s="320"/>
      <c r="C190" s="297" t="s">
        <v>195</v>
      </c>
      <c r="D190" s="457" t="s">
        <v>2296</v>
      </c>
      <c r="E190" s="297" t="s">
        <v>89</v>
      </c>
      <c r="F190" s="301"/>
      <c r="G190" s="321"/>
      <c r="H190" s="301">
        <v>2021138.06</v>
      </c>
      <c r="I190" s="298">
        <f t="shared" si="13"/>
        <v>45663844831</v>
      </c>
      <c r="J190" s="297" t="s">
        <v>115</v>
      </c>
      <c r="K190" s="297"/>
    </row>
    <row r="191" spans="1:11" s="313" customFormat="1">
      <c r="A191" s="612">
        <v>44505</v>
      </c>
      <c r="B191" s="320"/>
      <c r="C191" s="297" t="s">
        <v>195</v>
      </c>
      <c r="D191" s="457" t="s">
        <v>2478</v>
      </c>
      <c r="E191" s="297" t="s">
        <v>89</v>
      </c>
      <c r="F191" s="301"/>
      <c r="G191" s="321"/>
      <c r="H191" s="301">
        <v>1728375.58</v>
      </c>
      <c r="I191" s="298">
        <f t="shared" si="13"/>
        <v>39049422628</v>
      </c>
      <c r="J191" s="297" t="s">
        <v>115</v>
      </c>
      <c r="K191" s="297"/>
    </row>
    <row r="192" spans="1:11" s="313" customFormat="1">
      <c r="A192" s="612">
        <v>44523</v>
      </c>
      <c r="B192" s="320"/>
      <c r="C192" s="297" t="s">
        <v>2330</v>
      </c>
      <c r="D192" s="457" t="s">
        <v>2177</v>
      </c>
      <c r="E192" s="297" t="s">
        <v>118</v>
      </c>
      <c r="F192" s="301"/>
      <c r="G192" s="321"/>
      <c r="H192" s="301">
        <v>179352</v>
      </c>
      <c r="I192" s="298">
        <f t="shared" si="13"/>
        <v>4052123930</v>
      </c>
      <c r="J192" s="297" t="s">
        <v>115</v>
      </c>
      <c r="K192" s="297"/>
    </row>
    <row r="193" spans="1:11" s="313" customFormat="1">
      <c r="A193" s="612">
        <v>44523</v>
      </c>
      <c r="B193" s="320"/>
      <c r="C193" s="297" t="s">
        <v>2331</v>
      </c>
      <c r="D193" s="457" t="s">
        <v>2177</v>
      </c>
      <c r="E193" s="297" t="s">
        <v>118</v>
      </c>
      <c r="F193" s="301"/>
      <c r="G193" s="321"/>
      <c r="H193" s="301">
        <v>5219581.2</v>
      </c>
      <c r="I193" s="298">
        <f t="shared" si="13"/>
        <v>117926702148</v>
      </c>
      <c r="J193" s="297" t="s">
        <v>115</v>
      </c>
      <c r="K193" s="297"/>
    </row>
    <row r="194" spans="1:11" s="313" customFormat="1">
      <c r="A194" s="612">
        <v>44519</v>
      </c>
      <c r="B194" s="320"/>
      <c r="C194" s="297" t="s">
        <v>2176</v>
      </c>
      <c r="D194" s="457" t="s">
        <v>2177</v>
      </c>
      <c r="E194" s="297" t="s">
        <v>118</v>
      </c>
      <c r="F194" s="301"/>
      <c r="G194" s="321"/>
      <c r="H194" s="301">
        <v>1040383.71</v>
      </c>
      <c r="I194" s="298">
        <f t="shared" si="13"/>
        <v>23505529503</v>
      </c>
      <c r="J194" s="297" t="s">
        <v>115</v>
      </c>
      <c r="K194" s="297"/>
    </row>
    <row r="195" spans="1:11" s="313" customFormat="1">
      <c r="A195" s="612">
        <v>44529</v>
      </c>
      <c r="B195" s="320"/>
      <c r="C195" s="297" t="s">
        <v>357</v>
      </c>
      <c r="D195" s="457" t="s">
        <v>2298</v>
      </c>
      <c r="E195" s="297" t="s">
        <v>118</v>
      </c>
      <c r="F195" s="301"/>
      <c r="G195" s="321"/>
      <c r="H195" s="301">
        <v>10350</v>
      </c>
      <c r="I195" s="298">
        <f t="shared" si="13"/>
        <v>233838946</v>
      </c>
      <c r="J195" s="297" t="s">
        <v>115</v>
      </c>
      <c r="K195" s="297"/>
    </row>
    <row r="196" spans="1:11" s="313" customFormat="1">
      <c r="A196" s="612">
        <v>44529</v>
      </c>
      <c r="B196" s="320"/>
      <c r="C196" s="297" t="s">
        <v>648</v>
      </c>
      <c r="D196" s="457" t="s">
        <v>2298</v>
      </c>
      <c r="E196" s="297" t="s">
        <v>118</v>
      </c>
      <c r="F196" s="301"/>
      <c r="G196" s="321"/>
      <c r="H196" s="301">
        <v>289441.2</v>
      </c>
      <c r="I196" s="298">
        <f t="shared" si="13"/>
        <v>6539384076</v>
      </c>
      <c r="J196" s="297" t="s">
        <v>115</v>
      </c>
      <c r="K196" s="297"/>
    </row>
    <row r="197" spans="1:11" s="313" customFormat="1">
      <c r="A197" s="612">
        <v>44529</v>
      </c>
      <c r="B197" s="320"/>
      <c r="C197" s="297" t="s">
        <v>911</v>
      </c>
      <c r="D197" s="457" t="s">
        <v>2298</v>
      </c>
      <c r="E197" s="297" t="s">
        <v>118</v>
      </c>
      <c r="F197" s="301"/>
      <c r="G197" s="321"/>
      <c r="H197" s="301">
        <v>15652.27</v>
      </c>
      <c r="I197" s="298">
        <f t="shared" si="13"/>
        <v>353633848</v>
      </c>
      <c r="J197" s="297" t="s">
        <v>115</v>
      </c>
      <c r="K197" s="297"/>
    </row>
    <row r="198" spans="1:11" s="313" customFormat="1">
      <c r="A198" s="612">
        <v>44529</v>
      </c>
      <c r="B198" s="320"/>
      <c r="C198" s="297" t="s">
        <v>139</v>
      </c>
      <c r="D198" s="457" t="s">
        <v>2298</v>
      </c>
      <c r="E198" s="297" t="s">
        <v>118</v>
      </c>
      <c r="F198" s="301"/>
      <c r="G198" s="321"/>
      <c r="H198" s="301">
        <v>11840</v>
      </c>
      <c r="I198" s="298">
        <f t="shared" si="13"/>
        <v>267502717</v>
      </c>
      <c r="J198" s="297" t="s">
        <v>115</v>
      </c>
      <c r="K198" s="297"/>
    </row>
    <row r="199" spans="1:11" s="313" customFormat="1">
      <c r="A199" s="612">
        <v>44529</v>
      </c>
      <c r="B199" s="320"/>
      <c r="C199" s="297" t="s">
        <v>268</v>
      </c>
      <c r="D199" s="457" t="s">
        <v>2298</v>
      </c>
      <c r="E199" s="297" t="s">
        <v>118</v>
      </c>
      <c r="F199" s="301"/>
      <c r="G199" s="321"/>
      <c r="H199" s="301">
        <v>9000</v>
      </c>
      <c r="I199" s="298">
        <f t="shared" si="13"/>
        <v>203338214</v>
      </c>
      <c r="J199" s="297" t="s">
        <v>115</v>
      </c>
      <c r="K199" s="297"/>
    </row>
    <row r="200" spans="1:11" s="313" customFormat="1">
      <c r="A200" s="612">
        <v>44529</v>
      </c>
      <c r="B200" s="320"/>
      <c r="C200" s="297" t="s">
        <v>143</v>
      </c>
      <c r="D200" s="457" t="s">
        <v>2298</v>
      </c>
      <c r="E200" s="297" t="s">
        <v>118</v>
      </c>
      <c r="F200" s="301"/>
      <c r="G200" s="321"/>
      <c r="H200" s="301">
        <v>77081.2</v>
      </c>
      <c r="I200" s="298">
        <f t="shared" si="13"/>
        <v>1741505949</v>
      </c>
      <c r="J200" s="297" t="s">
        <v>115</v>
      </c>
      <c r="K200" s="297"/>
    </row>
    <row r="201" spans="1:11" s="313" customFormat="1">
      <c r="A201" s="612">
        <v>44529</v>
      </c>
      <c r="B201" s="320"/>
      <c r="C201" s="297" t="s">
        <v>448</v>
      </c>
      <c r="D201" s="457" t="s">
        <v>2298</v>
      </c>
      <c r="E201" s="297" t="s">
        <v>118</v>
      </c>
      <c r="F201" s="301"/>
      <c r="G201" s="321"/>
      <c r="H201" s="301">
        <v>40139.199999999997</v>
      </c>
      <c r="I201" s="298">
        <f t="shared" si="13"/>
        <v>906870360</v>
      </c>
      <c r="J201" s="297" t="s">
        <v>115</v>
      </c>
      <c r="K201" s="297"/>
    </row>
    <row r="202" spans="1:11" s="313" customFormat="1">
      <c r="A202" s="612">
        <v>44529</v>
      </c>
      <c r="B202" s="320"/>
      <c r="C202" s="297" t="s">
        <v>141</v>
      </c>
      <c r="D202" s="457" t="s">
        <v>2298</v>
      </c>
      <c r="E202" s="297" t="s">
        <v>118</v>
      </c>
      <c r="F202" s="301"/>
      <c r="G202" s="321"/>
      <c r="H202" s="301">
        <v>563551.9</v>
      </c>
      <c r="I202" s="298">
        <f t="shared" si="13"/>
        <v>12732404097</v>
      </c>
      <c r="J202" s="297" t="s">
        <v>115</v>
      </c>
      <c r="K202" s="297"/>
    </row>
    <row r="203" spans="1:11" s="313" customFormat="1">
      <c r="A203" s="612">
        <v>44529</v>
      </c>
      <c r="B203" s="320"/>
      <c r="C203" s="297" t="s">
        <v>217</v>
      </c>
      <c r="D203" s="457" t="s">
        <v>2298</v>
      </c>
      <c r="E203" s="297" t="s">
        <v>118</v>
      </c>
      <c r="F203" s="301"/>
      <c r="G203" s="321"/>
      <c r="H203" s="301">
        <v>11640</v>
      </c>
      <c r="I203" s="298">
        <f t="shared" si="13"/>
        <v>262984090</v>
      </c>
      <c r="J203" s="297" t="s">
        <v>115</v>
      </c>
      <c r="K203" s="297"/>
    </row>
    <row r="204" spans="1:11" s="313" customFormat="1">
      <c r="A204" s="612">
        <v>44529</v>
      </c>
      <c r="B204" s="320"/>
      <c r="C204" s="297" t="s">
        <v>529</v>
      </c>
      <c r="D204" s="457" t="s">
        <v>2298</v>
      </c>
      <c r="E204" s="297" t="s">
        <v>118</v>
      </c>
      <c r="F204" s="301"/>
      <c r="G204" s="321"/>
      <c r="H204" s="301">
        <v>108504</v>
      </c>
      <c r="I204" s="298">
        <f t="shared" si="13"/>
        <v>2451445509</v>
      </c>
      <c r="J204" s="297" t="s">
        <v>115</v>
      </c>
      <c r="K204" s="297"/>
    </row>
    <row r="205" spans="1:11" s="313" customFormat="1">
      <c r="A205" s="612">
        <v>44529</v>
      </c>
      <c r="B205" s="320"/>
      <c r="C205" s="297" t="s">
        <v>447</v>
      </c>
      <c r="D205" s="457" t="s">
        <v>2298</v>
      </c>
      <c r="E205" s="297" t="s">
        <v>118</v>
      </c>
      <c r="F205" s="301"/>
      <c r="G205" s="321"/>
      <c r="H205" s="301">
        <v>111509.03</v>
      </c>
      <c r="I205" s="298">
        <f t="shared" si="13"/>
        <v>2519338557</v>
      </c>
      <c r="J205" s="297" t="s">
        <v>115</v>
      </c>
      <c r="K205" s="297"/>
    </row>
    <row r="206" spans="1:11" s="313" customFormat="1">
      <c r="A206" s="612">
        <v>44529</v>
      </c>
      <c r="B206" s="320"/>
      <c r="C206" s="297" t="s">
        <v>505</v>
      </c>
      <c r="D206" s="457" t="s">
        <v>2298</v>
      </c>
      <c r="E206" s="297" t="s">
        <v>118</v>
      </c>
      <c r="F206" s="301"/>
      <c r="G206" s="321"/>
      <c r="H206" s="301">
        <v>156823.1</v>
      </c>
      <c r="I206" s="298">
        <f t="shared" si="13"/>
        <v>3543125453</v>
      </c>
      <c r="J206" s="297" t="s">
        <v>115</v>
      </c>
      <c r="K206" s="297"/>
    </row>
    <row r="207" spans="1:11" s="313" customFormat="1">
      <c r="A207" s="612">
        <v>44529</v>
      </c>
      <c r="B207" s="320"/>
      <c r="C207" s="297" t="s">
        <v>596</v>
      </c>
      <c r="D207" s="457" t="s">
        <v>2298</v>
      </c>
      <c r="E207" s="297" t="s">
        <v>118</v>
      </c>
      <c r="F207" s="301"/>
      <c r="G207" s="321"/>
      <c r="H207" s="301">
        <v>233119.77</v>
      </c>
      <c r="I207" s="298">
        <f t="shared" si="13"/>
        <v>5266906410</v>
      </c>
      <c r="J207" s="297" t="s">
        <v>115</v>
      </c>
      <c r="K207" s="297"/>
    </row>
    <row r="208" spans="1:11" s="313" customFormat="1">
      <c r="A208" s="612">
        <v>44529</v>
      </c>
      <c r="B208" s="320"/>
      <c r="C208" s="297" t="s">
        <v>137</v>
      </c>
      <c r="D208" s="457" t="s">
        <v>2479</v>
      </c>
      <c r="E208" s="297" t="s">
        <v>118</v>
      </c>
      <c r="F208" s="301"/>
      <c r="G208" s="321"/>
      <c r="H208" s="321">
        <v>55384.31</v>
      </c>
      <c r="I208" s="298">
        <f t="shared" si="13"/>
        <v>1251305187</v>
      </c>
      <c r="J208" s="297" t="s">
        <v>115</v>
      </c>
      <c r="K208" s="297"/>
    </row>
    <row r="209" spans="1:11" s="313" customFormat="1">
      <c r="A209" s="612">
        <v>44529</v>
      </c>
      <c r="B209" s="320"/>
      <c r="C209" s="297" t="s">
        <v>615</v>
      </c>
      <c r="D209" s="457" t="s">
        <v>2341</v>
      </c>
      <c r="E209" s="297" t="s">
        <v>118</v>
      </c>
      <c r="F209" s="301"/>
      <c r="G209" s="321"/>
      <c r="H209" s="301">
        <v>100501.44</v>
      </c>
      <c r="I209" s="298">
        <f t="shared" si="13"/>
        <v>2270642591</v>
      </c>
      <c r="J209" s="297" t="s">
        <v>115</v>
      </c>
      <c r="K209" s="297"/>
    </row>
    <row r="210" spans="1:11" s="313" customFormat="1">
      <c r="A210" s="612">
        <v>44529</v>
      </c>
      <c r="B210" s="320"/>
      <c r="C210" s="297" t="s">
        <v>534</v>
      </c>
      <c r="D210" s="457" t="s">
        <v>2341</v>
      </c>
      <c r="E210" s="297" t="s">
        <v>118</v>
      </c>
      <c r="F210" s="301"/>
      <c r="G210" s="321"/>
      <c r="H210" s="321">
        <v>172617.33</v>
      </c>
      <c r="I210" s="298">
        <f t="shared" si="13"/>
        <v>3899966622</v>
      </c>
      <c r="J210" s="297" t="s">
        <v>115</v>
      </c>
      <c r="K210" s="297"/>
    </row>
    <row r="211" spans="1:11" s="313" customFormat="1">
      <c r="A211" s="612">
        <v>44529</v>
      </c>
      <c r="B211" s="320"/>
      <c r="C211" s="297" t="s">
        <v>1378</v>
      </c>
      <c r="D211" s="457" t="s">
        <v>2180</v>
      </c>
      <c r="E211" s="297" t="s">
        <v>118</v>
      </c>
      <c r="F211" s="301"/>
      <c r="G211" s="321"/>
      <c r="H211" s="321">
        <v>7560</v>
      </c>
      <c r="I211" s="298">
        <f t="shared" si="13"/>
        <v>170804100</v>
      </c>
      <c r="J211" s="297" t="s">
        <v>115</v>
      </c>
      <c r="K211" s="297"/>
    </row>
    <row r="212" spans="1:11" s="313" customFormat="1">
      <c r="A212" s="612">
        <v>44529</v>
      </c>
      <c r="B212" s="320"/>
      <c r="C212" s="297" t="s">
        <v>2480</v>
      </c>
      <c r="D212" s="457" t="s">
        <v>2180</v>
      </c>
      <c r="E212" s="297" t="s">
        <v>118</v>
      </c>
      <c r="F212" s="301"/>
      <c r="G212" s="321"/>
      <c r="H212" s="321">
        <v>1395.27</v>
      </c>
      <c r="I212" s="298">
        <f t="shared" si="13"/>
        <v>31523523</v>
      </c>
      <c r="J212" s="297" t="s">
        <v>115</v>
      </c>
      <c r="K212" s="297"/>
    </row>
    <row r="213" spans="1:11" s="313" customFormat="1">
      <c r="A213" s="612">
        <v>44529</v>
      </c>
      <c r="B213" s="320"/>
      <c r="C213" s="297" t="s">
        <v>317</v>
      </c>
      <c r="D213" s="457" t="s">
        <v>2180</v>
      </c>
      <c r="E213" s="297" t="s">
        <v>118</v>
      </c>
      <c r="F213" s="301"/>
      <c r="G213" s="321"/>
      <c r="H213" s="321">
        <v>20268</v>
      </c>
      <c r="I213" s="298">
        <f t="shared" si="13"/>
        <v>457917658</v>
      </c>
      <c r="J213" s="297" t="s">
        <v>115</v>
      </c>
      <c r="K213" s="297"/>
    </row>
    <row r="214" spans="1:11" s="313" customFormat="1">
      <c r="A214" s="612">
        <v>44529</v>
      </c>
      <c r="B214" s="320"/>
      <c r="C214" s="297" t="s">
        <v>359</v>
      </c>
      <c r="D214" s="457" t="s">
        <v>2180</v>
      </c>
      <c r="E214" s="297" t="s">
        <v>118</v>
      </c>
      <c r="F214" s="301"/>
      <c r="G214" s="321"/>
      <c r="H214" s="321">
        <v>1800</v>
      </c>
      <c r="I214" s="298">
        <f t="shared" si="13"/>
        <v>40667643</v>
      </c>
      <c r="J214" s="297" t="s">
        <v>115</v>
      </c>
      <c r="K214" s="297"/>
    </row>
    <row r="215" spans="1:11" s="313" customFormat="1">
      <c r="A215" s="612">
        <v>44529</v>
      </c>
      <c r="B215" s="320"/>
      <c r="C215" s="297" t="s">
        <v>675</v>
      </c>
      <c r="D215" s="457" t="s">
        <v>2180</v>
      </c>
      <c r="E215" s="297" t="s">
        <v>118</v>
      </c>
      <c r="F215" s="301"/>
      <c r="G215" s="321"/>
      <c r="H215" s="321">
        <v>10800</v>
      </c>
      <c r="I215" s="298">
        <f t="shared" si="13"/>
        <v>244005857</v>
      </c>
      <c r="J215" s="297" t="s">
        <v>115</v>
      </c>
      <c r="K215" s="297"/>
    </row>
    <row r="216" spans="1:11" s="313" customFormat="1">
      <c r="A216" s="612">
        <v>44529</v>
      </c>
      <c r="B216" s="320"/>
      <c r="C216" s="297" t="s">
        <v>556</v>
      </c>
      <c r="D216" s="457" t="s">
        <v>2180</v>
      </c>
      <c r="E216" s="297" t="s">
        <v>118</v>
      </c>
      <c r="F216" s="301"/>
      <c r="G216" s="321"/>
      <c r="H216" s="321">
        <v>5400.44</v>
      </c>
      <c r="I216" s="298">
        <f t="shared" si="13"/>
        <v>122012869</v>
      </c>
      <c r="J216" s="297" t="s">
        <v>115</v>
      </c>
      <c r="K216" s="297"/>
    </row>
    <row r="217" spans="1:11" s="313" customFormat="1">
      <c r="A217" s="612">
        <v>44529</v>
      </c>
      <c r="B217" s="320"/>
      <c r="C217" s="297" t="s">
        <v>555</v>
      </c>
      <c r="D217" s="457" t="s">
        <v>2180</v>
      </c>
      <c r="E217" s="297" t="s">
        <v>118</v>
      </c>
      <c r="F217" s="301"/>
      <c r="G217" s="321"/>
      <c r="H217" s="321">
        <v>24622.5</v>
      </c>
      <c r="I217" s="298">
        <f t="shared" si="13"/>
        <v>556299464</v>
      </c>
      <c r="J217" s="297" t="s">
        <v>115</v>
      </c>
      <c r="K217" s="297"/>
    </row>
    <row r="218" spans="1:11" s="313" customFormat="1">
      <c r="A218" s="612">
        <v>44529</v>
      </c>
      <c r="B218" s="320"/>
      <c r="C218" s="297" t="s">
        <v>157</v>
      </c>
      <c r="D218" s="457" t="s">
        <v>2362</v>
      </c>
      <c r="E218" s="297" t="s">
        <v>118</v>
      </c>
      <c r="F218" s="301"/>
      <c r="G218" s="321"/>
      <c r="H218" s="321">
        <v>18083.939999999999</v>
      </c>
      <c r="I218" s="298">
        <f t="shared" si="13"/>
        <v>408572896</v>
      </c>
      <c r="J218" s="297" t="s">
        <v>115</v>
      </c>
      <c r="K218" s="297"/>
    </row>
    <row r="219" spans="1:11" s="313" customFormat="1">
      <c r="A219" s="612">
        <v>44529</v>
      </c>
      <c r="B219" s="320"/>
      <c r="C219" s="297" t="s">
        <v>158</v>
      </c>
      <c r="D219" s="457" t="s">
        <v>2362</v>
      </c>
      <c r="E219" s="297" t="s">
        <v>118</v>
      </c>
      <c r="F219" s="301"/>
      <c r="G219" s="321"/>
      <c r="H219" s="321">
        <v>253601.07</v>
      </c>
      <c r="I219" s="298">
        <f t="shared" si="13"/>
        <v>5729643184</v>
      </c>
      <c r="J219" s="297" t="s">
        <v>115</v>
      </c>
      <c r="K219" s="297"/>
    </row>
    <row r="220" spans="1:11" s="313" customFormat="1">
      <c r="A220" s="612">
        <v>44529</v>
      </c>
      <c r="B220" s="320"/>
      <c r="C220" s="297" t="s">
        <v>283</v>
      </c>
      <c r="D220" s="457" t="s">
        <v>2362</v>
      </c>
      <c r="E220" s="297" t="s">
        <v>118</v>
      </c>
      <c r="F220" s="301"/>
      <c r="G220" s="321"/>
      <c r="H220" s="321">
        <v>52247.4</v>
      </c>
      <c r="I220" s="298">
        <f t="shared" si="13"/>
        <v>1180432556</v>
      </c>
      <c r="J220" s="297" t="s">
        <v>115</v>
      </c>
      <c r="K220" s="297"/>
    </row>
    <row r="221" spans="1:11" s="313" customFormat="1">
      <c r="A221" s="612">
        <v>44529</v>
      </c>
      <c r="B221" s="320"/>
      <c r="C221" s="297" t="s">
        <v>597</v>
      </c>
      <c r="D221" s="457" t="s">
        <v>2362</v>
      </c>
      <c r="E221" s="297" t="s">
        <v>118</v>
      </c>
      <c r="F221" s="301"/>
      <c r="G221" s="321"/>
      <c r="H221" s="321">
        <v>8686</v>
      </c>
      <c r="I221" s="298">
        <f t="shared" si="13"/>
        <v>196243970</v>
      </c>
      <c r="J221" s="297" t="s">
        <v>115</v>
      </c>
      <c r="K221" s="297"/>
    </row>
    <row r="222" spans="1:11" s="313" customFormat="1">
      <c r="A222" s="612">
        <v>44529</v>
      </c>
      <c r="B222" s="320"/>
      <c r="C222" s="297" t="s">
        <v>1379</v>
      </c>
      <c r="D222" s="457" t="s">
        <v>2362</v>
      </c>
      <c r="E222" s="297" t="s">
        <v>118</v>
      </c>
      <c r="F222" s="301"/>
      <c r="G222" s="321"/>
      <c r="H222" s="321">
        <v>1400</v>
      </c>
      <c r="I222" s="298">
        <f t="shared" si="13"/>
        <v>31630389</v>
      </c>
      <c r="J222" s="297" t="s">
        <v>115</v>
      </c>
      <c r="K222" s="297"/>
    </row>
    <row r="223" spans="1:11" s="313" customFormat="1">
      <c r="A223" s="612">
        <v>44529</v>
      </c>
      <c r="B223" s="320"/>
      <c r="C223" s="297" t="s">
        <v>504</v>
      </c>
      <c r="D223" s="457" t="s">
        <v>2362</v>
      </c>
      <c r="E223" s="297" t="s">
        <v>118</v>
      </c>
      <c r="F223" s="301"/>
      <c r="G223" s="321"/>
      <c r="H223" s="321">
        <v>11685.98</v>
      </c>
      <c r="I223" s="298">
        <f t="shared" si="13"/>
        <v>264022923</v>
      </c>
      <c r="J223" s="297" t="s">
        <v>115</v>
      </c>
      <c r="K223" s="297"/>
    </row>
    <row r="224" spans="1:11" s="313" customFormat="1">
      <c r="A224" s="612">
        <v>44529</v>
      </c>
      <c r="B224" s="320"/>
      <c r="C224" s="297" t="s">
        <v>665</v>
      </c>
      <c r="D224" s="457" t="s">
        <v>2362</v>
      </c>
      <c r="E224" s="297" t="s">
        <v>118</v>
      </c>
      <c r="F224" s="301"/>
      <c r="G224" s="321"/>
      <c r="H224" s="321">
        <v>1861.58</v>
      </c>
      <c r="I224" s="298">
        <f t="shared" si="13"/>
        <v>42058928</v>
      </c>
      <c r="J224" s="297" t="s">
        <v>115</v>
      </c>
      <c r="K224" s="297"/>
    </row>
    <row r="225" spans="1:11" s="313" customFormat="1">
      <c r="A225" s="612">
        <v>44529</v>
      </c>
      <c r="B225" s="320"/>
      <c r="C225" s="297" t="s">
        <v>650</v>
      </c>
      <c r="D225" s="457" t="s">
        <v>2362</v>
      </c>
      <c r="E225" s="297" t="s">
        <v>118</v>
      </c>
      <c r="F225" s="301"/>
      <c r="G225" s="321"/>
      <c r="H225" s="321">
        <v>3410</v>
      </c>
      <c r="I225" s="298">
        <f t="shared" si="13"/>
        <v>77042590</v>
      </c>
      <c r="J225" s="297" t="s">
        <v>115</v>
      </c>
      <c r="K225" s="297"/>
    </row>
    <row r="226" spans="1:11" s="313" customFormat="1">
      <c r="A226" s="612">
        <v>44529</v>
      </c>
      <c r="B226" s="320"/>
      <c r="C226" s="297" t="s">
        <v>360</v>
      </c>
      <c r="D226" s="457" t="s">
        <v>2362</v>
      </c>
      <c r="E226" s="297" t="s">
        <v>118</v>
      </c>
      <c r="F226" s="301"/>
      <c r="G226" s="321"/>
      <c r="H226" s="321">
        <v>19607.689999999999</v>
      </c>
      <c r="I226" s="298">
        <f t="shared" si="13"/>
        <v>442999185</v>
      </c>
      <c r="J226" s="297" t="s">
        <v>115</v>
      </c>
      <c r="K226" s="297"/>
    </row>
    <row r="227" spans="1:11" s="313" customFormat="1">
      <c r="A227" s="612">
        <v>44529</v>
      </c>
      <c r="B227" s="320"/>
      <c r="C227" s="297" t="s">
        <v>532</v>
      </c>
      <c r="D227" s="457" t="s">
        <v>2362</v>
      </c>
      <c r="E227" s="297" t="s">
        <v>118</v>
      </c>
      <c r="F227" s="301"/>
      <c r="G227" s="321"/>
      <c r="H227" s="321">
        <v>9120</v>
      </c>
      <c r="I227" s="298">
        <f t="shared" si="13"/>
        <v>206049390</v>
      </c>
      <c r="J227" s="297" t="s">
        <v>115</v>
      </c>
      <c r="K227" s="297"/>
    </row>
    <row r="228" spans="1:11" s="313" customFormat="1">
      <c r="A228" s="612">
        <v>44529</v>
      </c>
      <c r="B228" s="320"/>
      <c r="C228" s="297" t="s">
        <v>536</v>
      </c>
      <c r="D228" s="457" t="s">
        <v>2362</v>
      </c>
      <c r="E228" s="297" t="s">
        <v>118</v>
      </c>
      <c r="F228" s="301"/>
      <c r="G228" s="321"/>
      <c r="H228" s="321">
        <v>420.8</v>
      </c>
      <c r="I228" s="298">
        <f t="shared" si="13"/>
        <v>9507191</v>
      </c>
      <c r="J228" s="297" t="s">
        <v>115</v>
      </c>
      <c r="K228" s="297"/>
    </row>
    <row r="229" spans="1:11" s="313" customFormat="1">
      <c r="A229" s="612">
        <v>44529</v>
      </c>
      <c r="B229" s="320"/>
      <c r="C229" s="297" t="s">
        <v>272</v>
      </c>
      <c r="D229" s="457" t="s">
        <v>2362</v>
      </c>
      <c r="E229" s="297" t="s">
        <v>118</v>
      </c>
      <c r="F229" s="301"/>
      <c r="G229" s="321"/>
      <c r="H229" s="321">
        <v>3000</v>
      </c>
      <c r="I229" s="298">
        <f t="shared" si="13"/>
        <v>67779405</v>
      </c>
      <c r="J229" s="297" t="s">
        <v>115</v>
      </c>
      <c r="K229" s="297"/>
    </row>
    <row r="230" spans="1:11" s="313" customFormat="1">
      <c r="A230" s="612">
        <v>44529</v>
      </c>
      <c r="B230" s="320"/>
      <c r="C230" s="297" t="s">
        <v>395</v>
      </c>
      <c r="D230" s="457" t="s">
        <v>2362</v>
      </c>
      <c r="E230" s="297" t="s">
        <v>118</v>
      </c>
      <c r="F230" s="301"/>
      <c r="G230" s="321"/>
      <c r="H230" s="321">
        <v>171</v>
      </c>
      <c r="I230" s="298">
        <f t="shared" si="13"/>
        <v>3863426</v>
      </c>
      <c r="J230" s="297" t="s">
        <v>115</v>
      </c>
      <c r="K230" s="297"/>
    </row>
    <row r="231" spans="1:11" s="313" customFormat="1">
      <c r="A231" s="612">
        <v>44529</v>
      </c>
      <c r="B231" s="320"/>
      <c r="C231" s="297" t="s">
        <v>396</v>
      </c>
      <c r="D231" s="457" t="s">
        <v>2362</v>
      </c>
      <c r="E231" s="297" t="s">
        <v>118</v>
      </c>
      <c r="F231" s="301"/>
      <c r="G231" s="321"/>
      <c r="H231" s="321">
        <v>59230</v>
      </c>
      <c r="I231" s="298">
        <f t="shared" si="13"/>
        <v>1338191380</v>
      </c>
      <c r="J231" s="297" t="s">
        <v>115</v>
      </c>
      <c r="K231" s="297"/>
    </row>
    <row r="232" spans="1:11" s="313" customFormat="1">
      <c r="A232" s="612">
        <v>44529</v>
      </c>
      <c r="B232" s="320"/>
      <c r="C232" s="297" t="s">
        <v>2147</v>
      </c>
      <c r="D232" s="457" t="s">
        <v>2362</v>
      </c>
      <c r="E232" s="297" t="s">
        <v>118</v>
      </c>
      <c r="F232" s="301"/>
      <c r="G232" s="321"/>
      <c r="H232" s="321">
        <v>7789.68</v>
      </c>
      <c r="I232" s="298">
        <f t="shared" si="13"/>
        <v>175993291</v>
      </c>
      <c r="J232" s="297" t="s">
        <v>115</v>
      </c>
      <c r="K232" s="297"/>
    </row>
    <row r="233" spans="1:11" s="313" customFormat="1">
      <c r="A233" s="612">
        <v>44529</v>
      </c>
      <c r="B233" s="320"/>
      <c r="C233" s="297" t="s">
        <v>220</v>
      </c>
      <c r="D233" s="457" t="s">
        <v>2481</v>
      </c>
      <c r="E233" s="297" t="s">
        <v>118</v>
      </c>
      <c r="F233" s="301"/>
      <c r="G233" s="321"/>
      <c r="H233" s="321">
        <v>3227.44</v>
      </c>
      <c r="I233" s="298">
        <f t="shared" si="13"/>
        <v>72917987</v>
      </c>
      <c r="J233" s="297" t="s">
        <v>115</v>
      </c>
      <c r="K233" s="297"/>
    </row>
    <row r="234" spans="1:11" s="313" customFormat="1">
      <c r="A234" s="612">
        <v>44504</v>
      </c>
      <c r="B234" s="320"/>
      <c r="C234" s="297" t="s">
        <v>700</v>
      </c>
      <c r="D234" s="457" t="s">
        <v>2482</v>
      </c>
      <c r="E234" s="297" t="s">
        <v>162</v>
      </c>
      <c r="F234" s="301"/>
      <c r="G234" s="321"/>
      <c r="H234" s="321">
        <v>28224</v>
      </c>
      <c r="I234" s="298">
        <f t="shared" si="13"/>
        <v>637668639</v>
      </c>
      <c r="J234" s="297" t="s">
        <v>115</v>
      </c>
      <c r="K234" s="297"/>
    </row>
    <row r="235" spans="1:11" s="313" customFormat="1">
      <c r="A235" s="612">
        <v>44529</v>
      </c>
      <c r="B235" s="320"/>
      <c r="C235" s="297" t="s">
        <v>145</v>
      </c>
      <c r="D235" s="457" t="s">
        <v>2180</v>
      </c>
      <c r="E235" s="297" t="s">
        <v>97</v>
      </c>
      <c r="F235" s="301"/>
      <c r="G235" s="321"/>
      <c r="H235" s="321"/>
      <c r="I235" s="298">
        <v>32550000</v>
      </c>
      <c r="J235" s="297" t="s">
        <v>114</v>
      </c>
      <c r="K235" s="297"/>
    </row>
    <row r="236" spans="1:11" s="313" customFormat="1">
      <c r="A236" s="612">
        <v>44529</v>
      </c>
      <c r="B236" s="320"/>
      <c r="C236" s="297" t="s">
        <v>146</v>
      </c>
      <c r="D236" s="457" t="s">
        <v>2180</v>
      </c>
      <c r="E236" s="297" t="s">
        <v>97</v>
      </c>
      <c r="F236" s="301"/>
      <c r="G236" s="321"/>
      <c r="H236" s="321"/>
      <c r="I236" s="298">
        <v>165496000</v>
      </c>
      <c r="J236" s="297" t="s">
        <v>114</v>
      </c>
      <c r="K236" s="297"/>
    </row>
    <row r="237" spans="1:11" s="313" customFormat="1">
      <c r="A237" s="612">
        <v>44529</v>
      </c>
      <c r="B237" s="320"/>
      <c r="C237" s="297" t="s">
        <v>274</v>
      </c>
      <c r="D237" s="457" t="s">
        <v>2180</v>
      </c>
      <c r="E237" s="297" t="s">
        <v>97</v>
      </c>
      <c r="F237" s="301"/>
      <c r="G237" s="321"/>
      <c r="H237" s="321"/>
      <c r="I237" s="298">
        <v>58400000</v>
      </c>
      <c r="J237" s="297" t="s">
        <v>114</v>
      </c>
      <c r="K237" s="297"/>
    </row>
    <row r="238" spans="1:11" s="313" customFormat="1">
      <c r="A238" s="612">
        <v>44529</v>
      </c>
      <c r="B238" s="320"/>
      <c r="C238" s="297" t="s">
        <v>275</v>
      </c>
      <c r="D238" s="457" t="s">
        <v>2180</v>
      </c>
      <c r="E238" s="297" t="s">
        <v>97</v>
      </c>
      <c r="F238" s="301"/>
      <c r="G238" s="321"/>
      <c r="H238" s="321"/>
      <c r="I238" s="298">
        <v>20100000</v>
      </c>
      <c r="J238" s="297" t="s">
        <v>114</v>
      </c>
      <c r="K238" s="297"/>
    </row>
    <row r="239" spans="1:11" s="313" customFormat="1">
      <c r="A239" s="612">
        <v>44529</v>
      </c>
      <c r="B239" s="320"/>
      <c r="C239" s="297" t="s">
        <v>276</v>
      </c>
      <c r="D239" s="457" t="s">
        <v>2180</v>
      </c>
      <c r="E239" s="297" t="s">
        <v>97</v>
      </c>
      <c r="F239" s="301"/>
      <c r="G239" s="321"/>
      <c r="H239" s="321"/>
      <c r="I239" s="298">
        <v>115150000</v>
      </c>
      <c r="J239" s="297" t="s">
        <v>114</v>
      </c>
      <c r="K239" s="297"/>
    </row>
    <row r="240" spans="1:11" s="313" customFormat="1">
      <c r="A240" s="612">
        <v>44529</v>
      </c>
      <c r="B240" s="320"/>
      <c r="C240" s="297" t="s">
        <v>147</v>
      </c>
      <c r="D240" s="457" t="s">
        <v>2180</v>
      </c>
      <c r="E240" s="297" t="s">
        <v>97</v>
      </c>
      <c r="F240" s="301"/>
      <c r="G240" s="321"/>
      <c r="H240" s="321"/>
      <c r="I240" s="298">
        <v>11040000</v>
      </c>
      <c r="J240" s="297" t="s">
        <v>114</v>
      </c>
      <c r="K240" s="297"/>
    </row>
    <row r="241" spans="1:11" s="313" customFormat="1">
      <c r="A241" s="612">
        <v>44529</v>
      </c>
      <c r="B241" s="320"/>
      <c r="C241" s="297" t="s">
        <v>148</v>
      </c>
      <c r="D241" s="457" t="s">
        <v>2180</v>
      </c>
      <c r="E241" s="297" t="s">
        <v>97</v>
      </c>
      <c r="F241" s="301"/>
      <c r="G241" s="321"/>
      <c r="H241" s="321"/>
      <c r="I241" s="298">
        <v>64861500</v>
      </c>
      <c r="J241" s="297" t="s">
        <v>114</v>
      </c>
      <c r="K241" s="297"/>
    </row>
    <row r="242" spans="1:11" s="313" customFormat="1">
      <c r="A242" s="612">
        <v>44529</v>
      </c>
      <c r="B242" s="320"/>
      <c r="C242" s="297" t="s">
        <v>2483</v>
      </c>
      <c r="D242" s="457" t="s">
        <v>2180</v>
      </c>
      <c r="E242" s="297" t="s">
        <v>97</v>
      </c>
      <c r="F242" s="301"/>
      <c r="G242" s="321"/>
      <c r="H242" s="321"/>
      <c r="I242" s="298">
        <v>16230500</v>
      </c>
      <c r="J242" s="297" t="s">
        <v>114</v>
      </c>
      <c r="K242" s="297"/>
    </row>
    <row r="243" spans="1:11" s="313" customFormat="1">
      <c r="A243" s="612">
        <v>44529</v>
      </c>
      <c r="B243" s="320"/>
      <c r="C243" s="297" t="s">
        <v>214</v>
      </c>
      <c r="D243" s="457" t="s">
        <v>2180</v>
      </c>
      <c r="E243" s="297" t="s">
        <v>97</v>
      </c>
      <c r="F243" s="301"/>
      <c r="G243" s="321"/>
      <c r="H243" s="321"/>
      <c r="I243" s="298">
        <v>20480000</v>
      </c>
      <c r="J243" s="297" t="s">
        <v>114</v>
      </c>
      <c r="K243" s="297"/>
    </row>
    <row r="244" spans="1:11" s="313" customFormat="1">
      <c r="A244" s="612">
        <v>44529</v>
      </c>
      <c r="B244" s="320"/>
      <c r="C244" s="297" t="s">
        <v>319</v>
      </c>
      <c r="D244" s="457" t="s">
        <v>2180</v>
      </c>
      <c r="E244" s="297" t="s">
        <v>97</v>
      </c>
      <c r="F244" s="301"/>
      <c r="G244" s="321"/>
      <c r="H244" s="321"/>
      <c r="I244" s="298">
        <v>17550000</v>
      </c>
      <c r="J244" s="297" t="s">
        <v>114</v>
      </c>
      <c r="K244" s="297"/>
    </row>
    <row r="245" spans="1:11" s="313" customFormat="1">
      <c r="A245" s="612">
        <v>44529</v>
      </c>
      <c r="B245" s="320"/>
      <c r="C245" s="297" t="s">
        <v>278</v>
      </c>
      <c r="D245" s="457" t="s">
        <v>2180</v>
      </c>
      <c r="E245" s="297" t="s">
        <v>97</v>
      </c>
      <c r="F245" s="301"/>
      <c r="G245" s="321"/>
      <c r="H245" s="321"/>
      <c r="I245" s="298">
        <v>452220000</v>
      </c>
      <c r="J245" s="297" t="s">
        <v>114</v>
      </c>
      <c r="K245" s="297"/>
    </row>
    <row r="246" spans="1:11" s="313" customFormat="1">
      <c r="A246" s="612">
        <v>44529</v>
      </c>
      <c r="B246" s="320"/>
      <c r="C246" s="297" t="s">
        <v>599</v>
      </c>
      <c r="D246" s="457" t="s">
        <v>2180</v>
      </c>
      <c r="E246" s="297" t="s">
        <v>97</v>
      </c>
      <c r="F246" s="301"/>
      <c r="G246" s="321"/>
      <c r="H246" s="321"/>
      <c r="I246" s="298">
        <v>9327900</v>
      </c>
      <c r="J246" s="297" t="s">
        <v>114</v>
      </c>
      <c r="K246" s="297"/>
    </row>
    <row r="247" spans="1:11" s="313" customFormat="1">
      <c r="A247" s="612">
        <v>44529</v>
      </c>
      <c r="B247" s="320"/>
      <c r="C247" s="297" t="s">
        <v>2484</v>
      </c>
      <c r="D247" s="457" t="s">
        <v>2180</v>
      </c>
      <c r="E247" s="297" t="s">
        <v>97</v>
      </c>
      <c r="F247" s="301"/>
      <c r="G247" s="321"/>
      <c r="H247" s="321"/>
      <c r="I247" s="298">
        <v>7000000</v>
      </c>
      <c r="J247" s="297" t="s">
        <v>114</v>
      </c>
      <c r="K247" s="297"/>
    </row>
    <row r="248" spans="1:11" s="313" customFormat="1">
      <c r="A248" s="612">
        <v>44529</v>
      </c>
      <c r="B248" s="320"/>
      <c r="C248" s="297" t="s">
        <v>149</v>
      </c>
      <c r="D248" s="457" t="s">
        <v>2362</v>
      </c>
      <c r="E248" s="297" t="s">
        <v>97</v>
      </c>
      <c r="F248" s="301"/>
      <c r="G248" s="321"/>
      <c r="H248" s="321"/>
      <c r="I248" s="298">
        <v>49674000</v>
      </c>
      <c r="J248" s="297" t="s">
        <v>114</v>
      </c>
      <c r="K248" s="297"/>
    </row>
    <row r="249" spans="1:11" s="313" customFormat="1">
      <c r="A249" s="612">
        <v>44529</v>
      </c>
      <c r="B249" s="320"/>
      <c r="C249" s="297" t="s">
        <v>197</v>
      </c>
      <c r="D249" s="457" t="s">
        <v>2362</v>
      </c>
      <c r="E249" s="297" t="s">
        <v>97</v>
      </c>
      <c r="F249" s="301"/>
      <c r="G249" s="321"/>
      <c r="H249" s="321"/>
      <c r="I249" s="298">
        <v>15015000</v>
      </c>
      <c r="J249" s="297" t="s">
        <v>114</v>
      </c>
      <c r="K249" s="297"/>
    </row>
    <row r="250" spans="1:11" s="313" customFormat="1">
      <c r="A250" s="612">
        <v>44529</v>
      </c>
      <c r="B250" s="320"/>
      <c r="C250" s="297" t="s">
        <v>150</v>
      </c>
      <c r="D250" s="457" t="s">
        <v>2362</v>
      </c>
      <c r="E250" s="297" t="s">
        <v>97</v>
      </c>
      <c r="F250" s="301"/>
      <c r="G250" s="321"/>
      <c r="H250" s="321"/>
      <c r="I250" s="298">
        <v>207128300</v>
      </c>
      <c r="J250" s="297" t="s">
        <v>114</v>
      </c>
      <c r="K250" s="297"/>
    </row>
    <row r="251" spans="1:11" s="313" customFormat="1">
      <c r="A251" s="612">
        <v>44529</v>
      </c>
      <c r="B251" s="320"/>
      <c r="C251" s="297" t="s">
        <v>545</v>
      </c>
      <c r="D251" s="457" t="s">
        <v>2362</v>
      </c>
      <c r="E251" s="297" t="s">
        <v>97</v>
      </c>
      <c r="F251" s="301"/>
      <c r="G251" s="321"/>
      <c r="H251" s="321"/>
      <c r="I251" s="298">
        <v>24000000</v>
      </c>
      <c r="J251" s="297" t="s">
        <v>114</v>
      </c>
      <c r="K251" s="297"/>
    </row>
    <row r="252" spans="1:11" s="313" customFormat="1">
      <c r="A252" s="612">
        <v>44529</v>
      </c>
      <c r="B252" s="320"/>
      <c r="C252" s="297" t="s">
        <v>2485</v>
      </c>
      <c r="D252" s="457" t="s">
        <v>2362</v>
      </c>
      <c r="E252" s="297" t="s">
        <v>97</v>
      </c>
      <c r="F252" s="301"/>
      <c r="G252" s="321"/>
      <c r="H252" s="321"/>
      <c r="I252" s="298">
        <v>11500000</v>
      </c>
      <c r="J252" s="297" t="s">
        <v>114</v>
      </c>
      <c r="K252" s="297"/>
    </row>
    <row r="253" spans="1:11" s="313" customFormat="1">
      <c r="A253" s="612">
        <v>44529</v>
      </c>
      <c r="B253" s="320"/>
      <c r="C253" s="297" t="s">
        <v>455</v>
      </c>
      <c r="D253" s="457" t="s">
        <v>2362</v>
      </c>
      <c r="E253" s="297" t="s">
        <v>97</v>
      </c>
      <c r="F253" s="301"/>
      <c r="G253" s="321"/>
      <c r="H253" s="321"/>
      <c r="I253" s="298">
        <v>364949280</v>
      </c>
      <c r="J253" s="297" t="s">
        <v>114</v>
      </c>
      <c r="K253" s="297"/>
    </row>
    <row r="254" spans="1:11" s="313" customFormat="1">
      <c r="A254" s="612">
        <v>44529</v>
      </c>
      <c r="B254" s="320"/>
      <c r="C254" s="297" t="s">
        <v>456</v>
      </c>
      <c r="D254" s="457" t="s">
        <v>2362</v>
      </c>
      <c r="E254" s="297" t="s">
        <v>97</v>
      </c>
      <c r="F254" s="301"/>
      <c r="G254" s="321"/>
      <c r="H254" s="321"/>
      <c r="I254" s="298">
        <v>21303000</v>
      </c>
      <c r="J254" s="297" t="s">
        <v>114</v>
      </c>
      <c r="K254" s="297"/>
    </row>
    <row r="255" spans="1:11" s="313" customFormat="1">
      <c r="A255" s="612">
        <v>44529</v>
      </c>
      <c r="B255" s="320"/>
      <c r="C255" s="297" t="s">
        <v>1944</v>
      </c>
      <c r="D255" s="457" t="s">
        <v>2362</v>
      </c>
      <c r="E255" s="297" t="s">
        <v>97</v>
      </c>
      <c r="F255" s="301"/>
      <c r="G255" s="321"/>
      <c r="H255" s="321"/>
      <c r="I255" s="298">
        <v>31600000</v>
      </c>
      <c r="J255" s="297" t="s">
        <v>114</v>
      </c>
      <c r="K255" s="297"/>
    </row>
    <row r="256" spans="1:11" s="313" customFormat="1">
      <c r="A256" s="612">
        <v>44529</v>
      </c>
      <c r="B256" s="320"/>
      <c r="C256" s="297" t="s">
        <v>638</v>
      </c>
      <c r="D256" s="457" t="s">
        <v>2362</v>
      </c>
      <c r="E256" s="297" t="s">
        <v>97</v>
      </c>
      <c r="F256" s="301"/>
      <c r="G256" s="321"/>
      <c r="H256" s="321"/>
      <c r="I256" s="298">
        <v>372792000</v>
      </c>
      <c r="J256" s="297" t="s">
        <v>114</v>
      </c>
      <c r="K256" s="297"/>
    </row>
    <row r="257" spans="1:11" s="313" customFormat="1">
      <c r="A257" s="612">
        <v>44529</v>
      </c>
      <c r="B257" s="320"/>
      <c r="C257" s="297" t="s">
        <v>445</v>
      </c>
      <c r="D257" s="457" t="s">
        <v>2362</v>
      </c>
      <c r="E257" s="297" t="s">
        <v>97</v>
      </c>
      <c r="F257" s="301"/>
      <c r="G257" s="321"/>
      <c r="H257" s="321"/>
      <c r="I257" s="298">
        <v>34365000</v>
      </c>
      <c r="J257" s="297" t="s">
        <v>114</v>
      </c>
      <c r="K257" s="297"/>
    </row>
    <row r="258" spans="1:11" s="313" customFormat="1">
      <c r="A258" s="612">
        <v>44529</v>
      </c>
      <c r="B258" s="320"/>
      <c r="C258" s="297" t="s">
        <v>557</v>
      </c>
      <c r="D258" s="457" t="s">
        <v>2362</v>
      </c>
      <c r="E258" s="297" t="s">
        <v>97</v>
      </c>
      <c r="F258" s="301"/>
      <c r="G258" s="321"/>
      <c r="H258" s="321"/>
      <c r="I258" s="298">
        <v>115840000</v>
      </c>
      <c r="J258" s="297" t="s">
        <v>114</v>
      </c>
      <c r="K258" s="297"/>
    </row>
    <row r="259" spans="1:11" s="313" customFormat="1">
      <c r="A259" s="612">
        <v>44529</v>
      </c>
      <c r="B259" s="320"/>
      <c r="C259" s="297" t="s">
        <v>600</v>
      </c>
      <c r="D259" s="457" t="s">
        <v>2362</v>
      </c>
      <c r="E259" s="297" t="s">
        <v>97</v>
      </c>
      <c r="F259" s="301"/>
      <c r="G259" s="321"/>
      <c r="H259" s="321"/>
      <c r="I259" s="298">
        <v>18053500</v>
      </c>
      <c r="J259" s="297" t="s">
        <v>114</v>
      </c>
      <c r="K259" s="297"/>
    </row>
    <row r="260" spans="1:11" s="313" customFormat="1">
      <c r="A260" s="612">
        <v>44529</v>
      </c>
      <c r="B260" s="320"/>
      <c r="C260" s="297" t="s">
        <v>602</v>
      </c>
      <c r="D260" s="457" t="s">
        <v>2362</v>
      </c>
      <c r="E260" s="297" t="s">
        <v>97</v>
      </c>
      <c r="F260" s="301"/>
      <c r="G260" s="321"/>
      <c r="H260" s="321"/>
      <c r="I260" s="298">
        <v>144436057</v>
      </c>
      <c r="J260" s="297" t="s">
        <v>114</v>
      </c>
      <c r="K260" s="297"/>
    </row>
    <row r="261" spans="1:11" s="313" customFormat="1">
      <c r="A261" s="612">
        <v>44529</v>
      </c>
      <c r="B261" s="320"/>
      <c r="C261" s="297" t="s">
        <v>1223</v>
      </c>
      <c r="D261" s="457" t="s">
        <v>2362</v>
      </c>
      <c r="E261" s="297" t="s">
        <v>97</v>
      </c>
      <c r="F261" s="301"/>
      <c r="G261" s="321"/>
      <c r="H261" s="321"/>
      <c r="I261" s="298">
        <v>78160000</v>
      </c>
      <c r="J261" s="297" t="s">
        <v>114</v>
      </c>
      <c r="K261" s="297"/>
    </row>
    <row r="262" spans="1:11" s="313" customFormat="1">
      <c r="A262" s="612">
        <v>44529</v>
      </c>
      <c r="B262" s="320"/>
      <c r="C262" s="297" t="s">
        <v>2151</v>
      </c>
      <c r="D262" s="457" t="s">
        <v>2362</v>
      </c>
      <c r="E262" s="297" t="s">
        <v>97</v>
      </c>
      <c r="F262" s="301"/>
      <c r="G262" s="321"/>
      <c r="H262" s="321"/>
      <c r="I262" s="298">
        <v>59200000</v>
      </c>
      <c r="J262" s="297" t="s">
        <v>114</v>
      </c>
      <c r="K262" s="297"/>
    </row>
    <row r="263" spans="1:11" s="313" customFormat="1">
      <c r="A263" s="612">
        <v>44529</v>
      </c>
      <c r="B263" s="320"/>
      <c r="C263" s="297" t="s">
        <v>2486</v>
      </c>
      <c r="D263" s="457" t="s">
        <v>2362</v>
      </c>
      <c r="E263" s="297" t="s">
        <v>97</v>
      </c>
      <c r="F263" s="301"/>
      <c r="G263" s="321"/>
      <c r="H263" s="321"/>
      <c r="I263" s="298">
        <v>105000000</v>
      </c>
      <c r="J263" s="297" t="s">
        <v>114</v>
      </c>
      <c r="K263" s="297"/>
    </row>
    <row r="264" spans="1:11" s="313" customFormat="1">
      <c r="A264" s="612">
        <v>44510</v>
      </c>
      <c r="B264" s="320"/>
      <c r="C264" s="297" t="s">
        <v>2392</v>
      </c>
      <c r="D264" s="457" t="s">
        <v>2393</v>
      </c>
      <c r="E264" s="297" t="s">
        <v>97</v>
      </c>
      <c r="F264" s="301"/>
      <c r="G264" s="321"/>
      <c r="H264" s="321"/>
      <c r="I264" s="298">
        <v>16920000</v>
      </c>
      <c r="J264" s="297" t="s">
        <v>114</v>
      </c>
      <c r="K264" s="297"/>
    </row>
    <row r="265" spans="1:11" s="313" customFormat="1">
      <c r="A265" s="612">
        <v>44510</v>
      </c>
      <c r="B265" s="320"/>
      <c r="C265" s="297" t="s">
        <v>2395</v>
      </c>
      <c r="D265" s="457" t="s">
        <v>2396</v>
      </c>
      <c r="E265" s="297" t="s">
        <v>97</v>
      </c>
      <c r="F265" s="301"/>
      <c r="G265" s="321"/>
      <c r="H265" s="321"/>
      <c r="I265" s="298">
        <v>374856740</v>
      </c>
      <c r="J265" s="297" t="s">
        <v>114</v>
      </c>
      <c r="K265" s="297"/>
    </row>
    <row r="266" spans="1:11" s="313" customFormat="1">
      <c r="A266" s="612">
        <v>44510</v>
      </c>
      <c r="B266" s="320"/>
      <c r="C266" s="297" t="s">
        <v>270</v>
      </c>
      <c r="D266" s="457" t="s">
        <v>1903</v>
      </c>
      <c r="E266" s="297" t="s">
        <v>97</v>
      </c>
      <c r="F266" s="301"/>
      <c r="G266" s="321"/>
      <c r="H266" s="321"/>
      <c r="I266" s="298">
        <v>72000000</v>
      </c>
      <c r="J266" s="297" t="s">
        <v>114</v>
      </c>
      <c r="K266" s="297"/>
    </row>
    <row r="267" spans="1:11" s="313" customFormat="1">
      <c r="A267" s="612">
        <v>44529</v>
      </c>
      <c r="B267" s="320"/>
      <c r="C267" s="297" t="s">
        <v>2402</v>
      </c>
      <c r="D267" s="457" t="s">
        <v>2406</v>
      </c>
      <c r="E267" s="297" t="s">
        <v>97</v>
      </c>
      <c r="F267" s="301"/>
      <c r="G267" s="321"/>
      <c r="H267" s="321"/>
      <c r="I267" s="298">
        <v>554744000</v>
      </c>
      <c r="J267" s="297" t="s">
        <v>114</v>
      </c>
      <c r="K267" s="297"/>
    </row>
    <row r="268" spans="1:11" s="313" customFormat="1">
      <c r="A268" s="612">
        <v>44510</v>
      </c>
      <c r="B268" s="320"/>
      <c r="C268" s="297" t="s">
        <v>2403</v>
      </c>
      <c r="D268" s="457" t="s">
        <v>2407</v>
      </c>
      <c r="E268" s="297" t="s">
        <v>97</v>
      </c>
      <c r="F268" s="301"/>
      <c r="G268" s="321"/>
      <c r="H268" s="321"/>
      <c r="I268" s="298">
        <v>165960000</v>
      </c>
      <c r="J268" s="297" t="s">
        <v>114</v>
      </c>
      <c r="K268" s="297"/>
    </row>
    <row r="269" spans="1:11" s="313" customFormat="1">
      <c r="A269" s="612">
        <v>44510</v>
      </c>
      <c r="B269" s="320"/>
      <c r="C269" s="297" t="s">
        <v>2400</v>
      </c>
      <c r="D269" s="457" t="s">
        <v>2401</v>
      </c>
      <c r="E269" s="297" t="s">
        <v>162</v>
      </c>
      <c r="F269" s="301"/>
      <c r="G269" s="321"/>
      <c r="H269" s="321"/>
      <c r="I269" s="298">
        <v>1460000000</v>
      </c>
      <c r="J269" s="297" t="s">
        <v>114</v>
      </c>
      <c r="K269" s="297"/>
    </row>
    <row r="270" spans="1:11" s="313" customFormat="1">
      <c r="A270" s="612">
        <v>44519</v>
      </c>
      <c r="B270" s="320"/>
      <c r="C270" s="297" t="s">
        <v>2487</v>
      </c>
      <c r="D270" s="457" t="s">
        <v>2489</v>
      </c>
      <c r="E270" s="297" t="s">
        <v>97</v>
      </c>
      <c r="F270" s="301"/>
      <c r="G270" s="321"/>
      <c r="H270" s="321"/>
      <c r="I270" s="298">
        <v>9670000</v>
      </c>
      <c r="J270" s="297" t="s">
        <v>114</v>
      </c>
      <c r="K270" s="297"/>
    </row>
    <row r="271" spans="1:11" s="313" customFormat="1">
      <c r="A271" s="612">
        <v>44519</v>
      </c>
      <c r="B271" s="320"/>
      <c r="C271" s="297" t="s">
        <v>276</v>
      </c>
      <c r="D271" s="457" t="s">
        <v>2490</v>
      </c>
      <c r="E271" s="297" t="s">
        <v>162</v>
      </c>
      <c r="F271" s="301"/>
      <c r="G271" s="321"/>
      <c r="H271" s="321"/>
      <c r="I271" s="298">
        <v>1598200000</v>
      </c>
      <c r="J271" s="297" t="s">
        <v>114</v>
      </c>
      <c r="K271" s="297"/>
    </row>
    <row r="272" spans="1:11" s="313" customFormat="1">
      <c r="A272" s="612">
        <v>44519</v>
      </c>
      <c r="B272" s="320"/>
      <c r="C272" s="297" t="s">
        <v>270</v>
      </c>
      <c r="D272" s="457" t="s">
        <v>2491</v>
      </c>
      <c r="E272" s="297" t="s">
        <v>97</v>
      </c>
      <c r="F272" s="301"/>
      <c r="G272" s="321"/>
      <c r="H272" s="321"/>
      <c r="I272" s="298">
        <v>138000000</v>
      </c>
      <c r="J272" s="297" t="s">
        <v>114</v>
      </c>
      <c r="K272" s="297"/>
    </row>
    <row r="273" spans="1:11" s="313" customFormat="1">
      <c r="A273" s="612">
        <v>44519</v>
      </c>
      <c r="B273" s="320"/>
      <c r="C273" s="297" t="s">
        <v>1564</v>
      </c>
      <c r="D273" s="457" t="s">
        <v>2492</v>
      </c>
      <c r="E273" s="297" t="s">
        <v>97</v>
      </c>
      <c r="F273" s="301"/>
      <c r="G273" s="321"/>
      <c r="H273" s="321"/>
      <c r="I273" s="298">
        <v>324000000</v>
      </c>
      <c r="J273" s="297" t="s">
        <v>114</v>
      </c>
      <c r="K273" s="297"/>
    </row>
    <row r="274" spans="1:11" s="313" customFormat="1">
      <c r="A274" s="612">
        <v>44519</v>
      </c>
      <c r="B274" s="320"/>
      <c r="C274" s="297" t="s">
        <v>2488</v>
      </c>
      <c r="D274" s="457" t="s">
        <v>2493</v>
      </c>
      <c r="E274" s="297" t="s">
        <v>97</v>
      </c>
      <c r="F274" s="301"/>
      <c r="G274" s="321"/>
      <c r="H274" s="321"/>
      <c r="I274" s="298">
        <v>190650000</v>
      </c>
      <c r="J274" s="297" t="s">
        <v>114</v>
      </c>
      <c r="K274" s="297"/>
    </row>
    <row r="275" spans="1:11" s="313" customFormat="1">
      <c r="A275" s="612">
        <v>44529</v>
      </c>
      <c r="B275" s="320"/>
      <c r="C275" s="297" t="s">
        <v>270</v>
      </c>
      <c r="D275" s="457" t="s">
        <v>2494</v>
      </c>
      <c r="E275" s="297" t="s">
        <v>162</v>
      </c>
      <c r="F275" s="301"/>
      <c r="G275" s="321"/>
      <c r="H275" s="321"/>
      <c r="I275" s="298">
        <v>177000000</v>
      </c>
      <c r="J275" s="297" t="s">
        <v>114</v>
      </c>
      <c r="K275" s="297"/>
    </row>
    <row r="276" spans="1:11" s="313" customFormat="1" ht="12" customHeight="1">
      <c r="A276" s="612">
        <v>44529</v>
      </c>
      <c r="B276" s="320"/>
      <c r="C276" s="297" t="s">
        <v>270</v>
      </c>
      <c r="D276" s="457" t="s">
        <v>2495</v>
      </c>
      <c r="E276" s="297" t="s">
        <v>162</v>
      </c>
      <c r="F276" s="301"/>
      <c r="G276" s="321"/>
      <c r="H276" s="321"/>
      <c r="I276" s="298">
        <v>23040000</v>
      </c>
      <c r="J276" s="297" t="s">
        <v>114</v>
      </c>
      <c r="K276" s="297"/>
    </row>
  </sheetData>
  <autoFilter ref="A4:K276"/>
  <dataValidations count="1">
    <dataValidation type="list" allowBlank="1" showInputMessage="1" showErrorMessage="1" sqref="J37:J41 J65:J66">
      <formula1>"KRW, USD, CNY, VND, JPY"</formula1>
    </dataValidation>
  </dataValidations>
  <pageMargins left="0.7" right="0.7" top="0.75" bottom="0.75" header="0.3" footer="0.3"/>
  <pageSetup orientation="portrait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07"/>
  <sheetViews>
    <sheetView tabSelected="1" topLeftCell="A109" zoomScale="80" zoomScaleNormal="80" workbookViewId="0">
      <selection activeCell="A123" sqref="A123:XFD124"/>
    </sheetView>
  </sheetViews>
  <sheetFormatPr defaultColWidth="9.140625" defaultRowHeight="15"/>
  <cols>
    <col min="1" max="1" width="11.42578125" style="313" bestFit="1" customWidth="1"/>
    <col min="2" max="2" width="5.42578125" style="299" bestFit="1" customWidth="1"/>
    <col min="3" max="3" width="75.85546875" style="299" bestFit="1" customWidth="1"/>
    <col min="4" max="4" width="76" style="299" bestFit="1" customWidth="1"/>
    <col min="5" max="5" width="33.28515625" style="299" customWidth="1"/>
    <col min="6" max="6" width="28.7109375" style="299" customWidth="1"/>
    <col min="7" max="7" width="34.42578125" style="299" customWidth="1"/>
    <col min="8" max="8" width="22.5703125" style="299" customWidth="1"/>
    <col min="9" max="9" width="28.7109375" style="299" customWidth="1"/>
    <col min="10" max="10" width="14.140625" style="299" customWidth="1"/>
    <col min="11" max="11" width="12.5703125" style="299" customWidth="1"/>
    <col min="12" max="12" width="16.42578125" style="299" bestFit="1" customWidth="1"/>
    <col min="13" max="16384" width="9.140625" style="299"/>
  </cols>
  <sheetData>
    <row r="2" spans="1:11">
      <c r="A2" s="299"/>
      <c r="I2" s="299">
        <v>22639.559499754298</v>
      </c>
      <c r="K2" s="299">
        <v>22650.931134277518</v>
      </c>
    </row>
    <row r="3" spans="1:11" ht="38.25">
      <c r="A3" s="669" t="s">
        <v>198</v>
      </c>
      <c r="B3" s="669" t="s">
        <v>427</v>
      </c>
      <c r="C3" s="670" t="s">
        <v>129</v>
      </c>
      <c r="D3" s="670" t="s">
        <v>109</v>
      </c>
      <c r="E3" s="670" t="s">
        <v>126</v>
      </c>
      <c r="F3" s="671" t="s">
        <v>110</v>
      </c>
      <c r="G3" s="671" t="s">
        <v>111</v>
      </c>
      <c r="H3" s="670" t="s">
        <v>112</v>
      </c>
      <c r="I3" s="672" t="s">
        <v>113</v>
      </c>
      <c r="J3" s="671" t="s">
        <v>429</v>
      </c>
      <c r="K3" s="671" t="s">
        <v>428</v>
      </c>
    </row>
    <row r="4" spans="1:11">
      <c r="A4" s="673"/>
      <c r="B4" s="673"/>
      <c r="C4" s="674"/>
      <c r="D4" s="674"/>
      <c r="E4" s="674"/>
      <c r="F4" s="675">
        <f>+SUBTOTAL(9,F5:F59686)</f>
        <v>17200212.029999997</v>
      </c>
      <c r="G4" s="676">
        <f>+SUBTOTAL(9,G123:G59686)</f>
        <v>0</v>
      </c>
      <c r="H4" s="676">
        <f>+SUBTOTAL(9,H123:H59686)</f>
        <v>9659609.0371069144</v>
      </c>
      <c r="I4" s="677">
        <f>+SUBTOTAL(9,I123:I59686)</f>
        <v>224371653205</v>
      </c>
      <c r="J4" s="677"/>
      <c r="K4" s="677"/>
    </row>
    <row r="5" spans="1:11" s="313" customFormat="1">
      <c r="A5" s="613">
        <v>44540</v>
      </c>
      <c r="B5" s="618"/>
      <c r="C5" s="619" t="s">
        <v>1588</v>
      </c>
      <c r="D5" s="619" t="s">
        <v>2306</v>
      </c>
      <c r="E5" s="789" t="s">
        <v>81</v>
      </c>
      <c r="F5" s="620">
        <v>1635033.82</v>
      </c>
      <c r="G5" s="621">
        <f t="shared" ref="G5:G21" si="0">+ROUND(F5*$I$2,0)</f>
        <v>37016445452</v>
      </c>
      <c r="H5" s="622"/>
      <c r="I5" s="622"/>
      <c r="J5" s="619" t="s">
        <v>115</v>
      </c>
      <c r="K5" s="619"/>
    </row>
    <row r="6" spans="1:11" s="313" customFormat="1">
      <c r="A6" s="613">
        <v>44545</v>
      </c>
      <c r="B6" s="618"/>
      <c r="C6" s="619" t="s">
        <v>1383</v>
      </c>
      <c r="D6" s="619" t="s">
        <v>2526</v>
      </c>
      <c r="E6" s="789" t="s">
        <v>117</v>
      </c>
      <c r="F6" s="620">
        <v>216090.80000000002</v>
      </c>
      <c r="G6" s="621">
        <f t="shared" si="0"/>
        <v>4892200524</v>
      </c>
      <c r="H6" s="622"/>
      <c r="I6" s="622"/>
      <c r="J6" s="619" t="s">
        <v>115</v>
      </c>
      <c r="K6" s="619"/>
    </row>
    <row r="7" spans="1:11" s="313" customFormat="1">
      <c r="A7" s="613">
        <v>44561</v>
      </c>
      <c r="B7" s="618"/>
      <c r="C7" s="619" t="s">
        <v>1383</v>
      </c>
      <c r="D7" s="619" t="s">
        <v>2526</v>
      </c>
      <c r="E7" s="789" t="s">
        <v>117</v>
      </c>
      <c r="F7" s="620">
        <v>137437.20000000001</v>
      </c>
      <c r="G7" s="621">
        <f t="shared" si="0"/>
        <v>3111517667</v>
      </c>
      <c r="H7" s="622"/>
      <c r="I7" s="622"/>
      <c r="J7" s="619" t="s">
        <v>115</v>
      </c>
      <c r="K7" s="619"/>
    </row>
    <row r="8" spans="1:11" s="313" customFormat="1">
      <c r="A8" s="613">
        <v>44561</v>
      </c>
      <c r="B8" s="618"/>
      <c r="C8" s="619" t="s">
        <v>1907</v>
      </c>
      <c r="D8" s="619" t="s">
        <v>2526</v>
      </c>
      <c r="E8" s="789" t="s">
        <v>117</v>
      </c>
      <c r="F8" s="620">
        <v>448148.80000000005</v>
      </c>
      <c r="G8" s="621">
        <f t="shared" si="0"/>
        <v>10145891422</v>
      </c>
      <c r="H8" s="622"/>
      <c r="I8" s="622"/>
      <c r="J8" s="619" t="s">
        <v>115</v>
      </c>
      <c r="K8" s="619"/>
    </row>
    <row r="9" spans="1:11" s="313" customFormat="1">
      <c r="A9" s="613">
        <v>44533</v>
      </c>
      <c r="B9" s="618"/>
      <c r="C9" s="619" t="s">
        <v>128</v>
      </c>
      <c r="D9" s="619" t="s">
        <v>2526</v>
      </c>
      <c r="E9" s="789" t="s">
        <v>117</v>
      </c>
      <c r="F9" s="620">
        <v>2065651.8</v>
      </c>
      <c r="G9" s="621">
        <f t="shared" si="0"/>
        <v>46765446832</v>
      </c>
      <c r="H9" s="622"/>
      <c r="I9" s="622"/>
      <c r="J9" s="619" t="s">
        <v>115</v>
      </c>
      <c r="K9" s="619"/>
    </row>
    <row r="10" spans="1:11" s="313" customFormat="1">
      <c r="A10" s="613">
        <v>44550</v>
      </c>
      <c r="B10" s="618"/>
      <c r="C10" s="619" t="s">
        <v>128</v>
      </c>
      <c r="D10" s="619" t="s">
        <v>2526</v>
      </c>
      <c r="E10" s="789" t="s">
        <v>117</v>
      </c>
      <c r="F10" s="620">
        <v>1569530.8</v>
      </c>
      <c r="G10" s="621">
        <f>+ROUND(F10*$I$2,0)</f>
        <v>35533485933</v>
      </c>
      <c r="H10" s="622"/>
      <c r="I10" s="622"/>
      <c r="J10" s="619" t="s">
        <v>115</v>
      </c>
      <c r="K10" s="619"/>
    </row>
    <row r="11" spans="1:11" s="313" customFormat="1">
      <c r="A11" s="613">
        <v>44533</v>
      </c>
      <c r="B11" s="618"/>
      <c r="C11" s="619" t="s">
        <v>127</v>
      </c>
      <c r="D11" s="619" t="s">
        <v>2526</v>
      </c>
      <c r="E11" s="789" t="s">
        <v>117</v>
      </c>
      <c r="F11" s="620">
        <v>4191219.1999999997</v>
      </c>
      <c r="G11" s="621">
        <f>+ROUND(F11*$I$2,0)</f>
        <v>94887356455</v>
      </c>
      <c r="H11" s="622"/>
      <c r="I11" s="622"/>
      <c r="J11" s="619" t="s">
        <v>115</v>
      </c>
      <c r="K11" s="619"/>
    </row>
    <row r="12" spans="1:11" s="313" customFormat="1">
      <c r="A12" s="613">
        <v>44550</v>
      </c>
      <c r="B12" s="618"/>
      <c r="C12" s="619" t="s">
        <v>127</v>
      </c>
      <c r="D12" s="619" t="s">
        <v>2526</v>
      </c>
      <c r="E12" s="789" t="s">
        <v>117</v>
      </c>
      <c r="F12" s="620">
        <v>3401012.6</v>
      </c>
      <c r="G12" s="621">
        <f>+ROUND(F12*$I$2,0)</f>
        <v>76997427117</v>
      </c>
      <c r="H12" s="622"/>
      <c r="I12" s="622"/>
      <c r="J12" s="619" t="s">
        <v>115</v>
      </c>
      <c r="K12" s="619"/>
    </row>
    <row r="13" spans="1:11" s="313" customFormat="1">
      <c r="A13" s="613">
        <v>44561</v>
      </c>
      <c r="B13" s="618"/>
      <c r="C13" s="619" t="s">
        <v>1383</v>
      </c>
      <c r="D13" s="619" t="s">
        <v>2526</v>
      </c>
      <c r="E13" s="789" t="s">
        <v>117</v>
      </c>
      <c r="F13" s="620">
        <v>370060.6</v>
      </c>
      <c r="G13" s="621">
        <f t="shared" ref="G13" si="1">+ROUND(F13*$I$2,0)</f>
        <v>8378008972</v>
      </c>
      <c r="H13" s="622"/>
      <c r="I13" s="622"/>
      <c r="J13" s="619" t="s">
        <v>115</v>
      </c>
      <c r="K13" s="619"/>
    </row>
    <row r="14" spans="1:11" s="313" customFormat="1">
      <c r="A14" s="613">
        <v>44551</v>
      </c>
      <c r="B14" s="618"/>
      <c r="C14" s="619" t="s">
        <v>933</v>
      </c>
      <c r="D14" s="619" t="s">
        <v>2526</v>
      </c>
      <c r="E14" s="789" t="s">
        <v>117</v>
      </c>
      <c r="F14" s="620">
        <v>2610</v>
      </c>
      <c r="G14" s="621">
        <f t="shared" si="0"/>
        <v>59089250</v>
      </c>
      <c r="H14" s="622"/>
      <c r="I14" s="622"/>
      <c r="J14" s="619" t="s">
        <v>115</v>
      </c>
      <c r="K14" s="619"/>
    </row>
    <row r="15" spans="1:11" s="313" customFormat="1">
      <c r="A15" s="613">
        <v>44551</v>
      </c>
      <c r="B15" s="618"/>
      <c r="C15" s="619" t="s">
        <v>2167</v>
      </c>
      <c r="D15" s="619" t="s">
        <v>2526</v>
      </c>
      <c r="E15" s="789" t="s">
        <v>117</v>
      </c>
      <c r="F15" s="620">
        <v>5800</v>
      </c>
      <c r="G15" s="621">
        <f t="shared" si="0"/>
        <v>131309445</v>
      </c>
      <c r="H15" s="622"/>
      <c r="I15" s="622"/>
      <c r="J15" s="619" t="s">
        <v>115</v>
      </c>
      <c r="K15" s="619"/>
    </row>
    <row r="16" spans="1:11" s="313" customFormat="1">
      <c r="A16" s="613">
        <v>44551</v>
      </c>
      <c r="B16" s="618"/>
      <c r="C16" s="619" t="s">
        <v>703</v>
      </c>
      <c r="D16" s="619" t="s">
        <v>2526</v>
      </c>
      <c r="E16" s="789" t="s">
        <v>117</v>
      </c>
      <c r="F16" s="620">
        <v>35628</v>
      </c>
      <c r="G16" s="621">
        <f t="shared" si="0"/>
        <v>806602226</v>
      </c>
      <c r="H16" s="622"/>
      <c r="I16" s="622"/>
      <c r="J16" s="619" t="s">
        <v>115</v>
      </c>
      <c r="K16" s="619"/>
    </row>
    <row r="17" spans="1:11" s="313" customFormat="1">
      <c r="A17" s="613">
        <v>44551</v>
      </c>
      <c r="B17" s="618"/>
      <c r="C17" s="619" t="s">
        <v>667</v>
      </c>
      <c r="D17" s="619" t="s">
        <v>2526</v>
      </c>
      <c r="E17" s="789" t="s">
        <v>117</v>
      </c>
      <c r="F17" s="620">
        <v>532732</v>
      </c>
      <c r="G17" s="621">
        <f t="shared" si="0"/>
        <v>12060817811</v>
      </c>
      <c r="H17" s="622"/>
      <c r="I17" s="622"/>
      <c r="J17" s="619" t="s">
        <v>115</v>
      </c>
      <c r="K17" s="619"/>
    </row>
    <row r="18" spans="1:11" s="313" customFormat="1">
      <c r="A18" s="613">
        <v>44551</v>
      </c>
      <c r="B18" s="618"/>
      <c r="C18" s="619" t="s">
        <v>639</v>
      </c>
      <c r="D18" s="619" t="s">
        <v>2526</v>
      </c>
      <c r="E18" s="789" t="s">
        <v>117</v>
      </c>
      <c r="F18" s="620">
        <v>81060</v>
      </c>
      <c r="G18" s="621">
        <f t="shared" si="0"/>
        <v>1835162693</v>
      </c>
      <c r="H18" s="622"/>
      <c r="I18" s="622"/>
      <c r="J18" s="619" t="s">
        <v>115</v>
      </c>
      <c r="K18" s="619"/>
    </row>
    <row r="19" spans="1:11" s="313" customFormat="1">
      <c r="A19" s="613">
        <v>44561</v>
      </c>
      <c r="B19" s="618"/>
      <c r="C19" s="619" t="s">
        <v>1908</v>
      </c>
      <c r="D19" s="619" t="s">
        <v>2527</v>
      </c>
      <c r="E19" s="789" t="s">
        <v>1960</v>
      </c>
      <c r="F19" s="620">
        <v>40666.68</v>
      </c>
      <c r="G19" s="621">
        <f t="shared" si="0"/>
        <v>920675722</v>
      </c>
      <c r="H19" s="622"/>
      <c r="I19" s="622"/>
      <c r="J19" s="619" t="s">
        <v>115</v>
      </c>
      <c r="K19" s="619"/>
    </row>
    <row r="20" spans="1:11" s="313" customFormat="1">
      <c r="A20" s="613">
        <v>44561</v>
      </c>
      <c r="B20" s="618"/>
      <c r="C20" s="619" t="s">
        <v>2307</v>
      </c>
      <c r="D20" s="619" t="s">
        <v>2526</v>
      </c>
      <c r="E20" s="789" t="s">
        <v>117</v>
      </c>
      <c r="F20" s="620">
        <v>1201830</v>
      </c>
      <c r="G20" s="621">
        <f t="shared" si="0"/>
        <v>27208901794</v>
      </c>
      <c r="H20" s="622"/>
      <c r="I20" s="622"/>
      <c r="J20" s="619" t="s">
        <v>115</v>
      </c>
      <c r="K20" s="619"/>
    </row>
    <row r="21" spans="1:11" s="313" customFormat="1">
      <c r="A21" s="613">
        <v>44531</v>
      </c>
      <c r="B21" s="618"/>
      <c r="C21" s="619" t="s">
        <v>1790</v>
      </c>
      <c r="D21" s="619" t="s">
        <v>2306</v>
      </c>
      <c r="E21" s="789" t="s">
        <v>117</v>
      </c>
      <c r="F21" s="620">
        <v>1265699.73</v>
      </c>
      <c r="G21" s="621">
        <f t="shared" si="0"/>
        <v>28654884346</v>
      </c>
      <c r="H21" s="622"/>
      <c r="I21" s="622"/>
      <c r="J21" s="619" t="s">
        <v>115</v>
      </c>
      <c r="K21" s="619"/>
    </row>
    <row r="22" spans="1:11" s="313" customFormat="1">
      <c r="A22" s="613">
        <v>44560</v>
      </c>
      <c r="B22" s="618"/>
      <c r="C22" s="619" t="s">
        <v>2305</v>
      </c>
      <c r="D22" s="619" t="s">
        <v>2526</v>
      </c>
      <c r="E22" s="789" t="s">
        <v>96</v>
      </c>
      <c r="F22" s="620"/>
      <c r="G22" s="621">
        <v>4776900000</v>
      </c>
      <c r="H22" s="622"/>
      <c r="I22" s="622"/>
      <c r="J22" s="619" t="s">
        <v>114</v>
      </c>
      <c r="K22" s="619"/>
    </row>
    <row r="23" spans="1:11" s="313" customFormat="1">
      <c r="A23" s="613">
        <v>44531</v>
      </c>
      <c r="B23" s="618"/>
      <c r="C23" s="619" t="s">
        <v>432</v>
      </c>
      <c r="D23" s="619" t="s">
        <v>2308</v>
      </c>
      <c r="E23" s="789" t="s">
        <v>17</v>
      </c>
      <c r="F23" s="620"/>
      <c r="G23" s="621">
        <v>12808</v>
      </c>
      <c r="H23" s="622"/>
      <c r="I23" s="622"/>
      <c r="J23" s="619" t="s">
        <v>114</v>
      </c>
      <c r="K23" s="619"/>
    </row>
    <row r="24" spans="1:11" s="313" customFormat="1">
      <c r="A24" s="613">
        <v>44546</v>
      </c>
      <c r="B24" s="618"/>
      <c r="C24" s="619" t="s">
        <v>430</v>
      </c>
      <c r="D24" s="619" t="s">
        <v>2528</v>
      </c>
      <c r="E24" s="789" t="s">
        <v>17</v>
      </c>
      <c r="F24" s="620"/>
      <c r="G24" s="621">
        <v>278555</v>
      </c>
      <c r="H24" s="622"/>
      <c r="I24" s="622"/>
      <c r="J24" s="619" t="s">
        <v>114</v>
      </c>
      <c r="K24" s="619"/>
    </row>
    <row r="25" spans="1:11" s="313" customFormat="1">
      <c r="A25" s="613">
        <v>44546</v>
      </c>
      <c r="B25" s="618"/>
      <c r="C25" s="619" t="s">
        <v>131</v>
      </c>
      <c r="D25" s="619" t="s">
        <v>2528</v>
      </c>
      <c r="E25" s="789" t="s">
        <v>17</v>
      </c>
      <c r="F25" s="620"/>
      <c r="G25" s="621">
        <v>554998</v>
      </c>
      <c r="H25" s="622"/>
      <c r="I25" s="622"/>
      <c r="J25" s="619" t="s">
        <v>114</v>
      </c>
      <c r="K25" s="619"/>
    </row>
    <row r="26" spans="1:11" s="313" customFormat="1">
      <c r="A26" s="613">
        <v>44556</v>
      </c>
      <c r="B26" s="618"/>
      <c r="C26" s="619" t="s">
        <v>431</v>
      </c>
      <c r="D26" s="619" t="s">
        <v>2528</v>
      </c>
      <c r="E26" s="789" t="s">
        <v>17</v>
      </c>
      <c r="F26" s="620"/>
      <c r="G26" s="621">
        <v>3150</v>
      </c>
      <c r="H26" s="622"/>
      <c r="I26" s="622"/>
      <c r="J26" s="619" t="s">
        <v>114</v>
      </c>
      <c r="K26" s="619"/>
    </row>
    <row r="27" spans="1:11" s="313" customFormat="1">
      <c r="A27" s="613">
        <v>44560</v>
      </c>
      <c r="B27" s="618"/>
      <c r="C27" s="619" t="s">
        <v>256</v>
      </c>
      <c r="D27" s="619" t="s">
        <v>2528</v>
      </c>
      <c r="E27" s="789" t="s">
        <v>17</v>
      </c>
      <c r="F27" s="620"/>
      <c r="G27" s="621">
        <v>2900</v>
      </c>
      <c r="H27" s="622"/>
      <c r="I27" s="622"/>
      <c r="J27" s="619" t="s">
        <v>114</v>
      </c>
      <c r="K27" s="619"/>
    </row>
    <row r="28" spans="1:11" s="313" customFormat="1">
      <c r="A28" s="613">
        <v>44531</v>
      </c>
      <c r="B28" s="618"/>
      <c r="C28" s="790" t="s">
        <v>2531</v>
      </c>
      <c r="D28" s="619" t="s">
        <v>2240</v>
      </c>
      <c r="E28" s="789" t="s">
        <v>18</v>
      </c>
      <c r="F28" s="620"/>
      <c r="G28" s="623">
        <v>200000</v>
      </c>
      <c r="H28" s="622"/>
      <c r="I28" s="622"/>
      <c r="J28" s="619" t="s">
        <v>114</v>
      </c>
      <c r="K28" s="619"/>
    </row>
    <row r="29" spans="1:11" s="313" customFormat="1">
      <c r="A29" s="613">
        <v>44538</v>
      </c>
      <c r="B29" s="618"/>
      <c r="C29" s="619" t="s">
        <v>2237</v>
      </c>
      <c r="D29" s="619" t="s">
        <v>2529</v>
      </c>
      <c r="E29" s="789" t="s">
        <v>18</v>
      </c>
      <c r="F29" s="620"/>
      <c r="G29" s="623">
        <v>141395200</v>
      </c>
      <c r="H29" s="622"/>
      <c r="I29" s="622"/>
      <c r="J29" s="619" t="s">
        <v>114</v>
      </c>
      <c r="K29" s="619"/>
    </row>
    <row r="30" spans="1:11" s="313" customFormat="1">
      <c r="A30" s="613">
        <v>44560</v>
      </c>
      <c r="B30" s="618"/>
      <c r="C30" s="619" t="s">
        <v>2606</v>
      </c>
      <c r="D30" s="619" t="s">
        <v>2607</v>
      </c>
      <c r="E30" s="789" t="s">
        <v>18</v>
      </c>
      <c r="F30" s="620"/>
      <c r="G30" s="623">
        <v>25170000</v>
      </c>
      <c r="H30" s="622"/>
      <c r="I30" s="622"/>
      <c r="J30" s="619" t="s">
        <v>114</v>
      </c>
      <c r="K30" s="619"/>
    </row>
    <row r="31" spans="1:11" s="313" customFormat="1">
      <c r="A31" s="613">
        <v>44560</v>
      </c>
      <c r="B31" s="618"/>
      <c r="C31" s="619" t="s">
        <v>1078</v>
      </c>
      <c r="D31" s="619" t="s">
        <v>2530</v>
      </c>
      <c r="E31" s="789" t="s">
        <v>18</v>
      </c>
      <c r="F31" s="620"/>
      <c r="G31" s="623">
        <v>35820500</v>
      </c>
      <c r="H31" s="622"/>
      <c r="I31" s="622"/>
      <c r="J31" s="619" t="s">
        <v>114</v>
      </c>
      <c r="K31" s="619"/>
    </row>
    <row r="32" spans="1:11" s="313" customFormat="1">
      <c r="A32" s="613">
        <v>44560</v>
      </c>
      <c r="B32" s="618"/>
      <c r="C32" s="790" t="s">
        <v>970</v>
      </c>
      <c r="D32" s="619" t="s">
        <v>2530</v>
      </c>
      <c r="E32" s="789" t="s">
        <v>18</v>
      </c>
      <c r="F32" s="620"/>
      <c r="G32" s="623">
        <v>24228000</v>
      </c>
      <c r="H32" s="622"/>
      <c r="I32" s="622"/>
      <c r="J32" s="619" t="s">
        <v>114</v>
      </c>
      <c r="K32" s="619"/>
    </row>
    <row r="33" spans="1:12" s="313" customFormat="1">
      <c r="A33" s="613">
        <v>44536</v>
      </c>
      <c r="B33" s="618"/>
      <c r="C33" s="619" t="s">
        <v>1001</v>
      </c>
      <c r="D33" s="619" t="s">
        <v>657</v>
      </c>
      <c r="E33" s="619" t="s">
        <v>161</v>
      </c>
      <c r="F33" s="620"/>
      <c r="G33" s="623">
        <v>14723105237</v>
      </c>
      <c r="H33" s="622"/>
      <c r="I33" s="622"/>
      <c r="J33" s="619" t="s">
        <v>114</v>
      </c>
      <c r="K33" s="619"/>
    </row>
    <row r="34" spans="1:12" s="313" customFormat="1">
      <c r="A34" s="613">
        <v>44536</v>
      </c>
      <c r="B34" s="618"/>
      <c r="C34" s="619" t="s">
        <v>267</v>
      </c>
      <c r="D34" s="619" t="s">
        <v>626</v>
      </c>
      <c r="E34" s="791"/>
      <c r="F34" s="620"/>
      <c r="G34" s="623">
        <v>29469950</v>
      </c>
      <c r="H34" s="622"/>
      <c r="I34" s="622"/>
      <c r="J34" s="619" t="s">
        <v>114</v>
      </c>
      <c r="K34" s="619"/>
    </row>
    <row r="35" spans="1:12" s="313" customFormat="1">
      <c r="A35" s="613">
        <v>44540</v>
      </c>
      <c r="B35" s="618"/>
      <c r="C35" s="619" t="s">
        <v>219</v>
      </c>
      <c r="D35" s="619" t="s">
        <v>2575</v>
      </c>
      <c r="E35" s="789" t="s">
        <v>19</v>
      </c>
      <c r="F35" s="620"/>
      <c r="G35" s="621"/>
      <c r="H35" s="622"/>
      <c r="I35" s="792">
        <v>5823032648</v>
      </c>
      <c r="J35" s="793" t="s">
        <v>114</v>
      </c>
      <c r="K35" s="619"/>
      <c r="L35" s="678"/>
    </row>
    <row r="36" spans="1:12" s="313" customFormat="1">
      <c r="A36" s="613">
        <v>44540</v>
      </c>
      <c r="B36" s="618"/>
      <c r="C36" s="619" t="s">
        <v>219</v>
      </c>
      <c r="D36" s="619" t="s">
        <v>787</v>
      </c>
      <c r="E36" s="789" t="s">
        <v>19</v>
      </c>
      <c r="F36" s="620"/>
      <c r="G36" s="621"/>
      <c r="H36" s="622"/>
      <c r="I36" s="792">
        <v>102305610</v>
      </c>
      <c r="J36" s="793" t="s">
        <v>114</v>
      </c>
      <c r="K36" s="619"/>
    </row>
    <row r="37" spans="1:12" s="313" customFormat="1">
      <c r="A37" s="613">
        <v>44540</v>
      </c>
      <c r="B37" s="618"/>
      <c r="C37" s="619" t="s">
        <v>219</v>
      </c>
      <c r="D37" s="619" t="s">
        <v>787</v>
      </c>
      <c r="E37" s="789" t="s">
        <v>19</v>
      </c>
      <c r="F37" s="620"/>
      <c r="G37" s="621"/>
      <c r="H37" s="794">
        <v>17970</v>
      </c>
      <c r="I37" s="623">
        <f t="shared" ref="I37:I38" si="2">+ROUND(H37*$K$2,0)</f>
        <v>407037232</v>
      </c>
      <c r="J37" s="793" t="s">
        <v>115</v>
      </c>
      <c r="K37" s="619"/>
    </row>
    <row r="38" spans="1:12" s="313" customFormat="1">
      <c r="A38" s="613">
        <v>44550</v>
      </c>
      <c r="B38" s="618"/>
      <c r="C38" s="619" t="s">
        <v>219</v>
      </c>
      <c r="D38" s="619" t="s">
        <v>2576</v>
      </c>
      <c r="E38" s="789" t="s">
        <v>19</v>
      </c>
      <c r="F38" s="620"/>
      <c r="G38" s="621"/>
      <c r="H38" s="795">
        <v>36459</v>
      </c>
      <c r="I38" s="623">
        <f t="shared" si="2"/>
        <v>825830298</v>
      </c>
      <c r="J38" s="793" t="s">
        <v>115</v>
      </c>
      <c r="K38" s="619"/>
    </row>
    <row r="39" spans="1:12" s="313" customFormat="1">
      <c r="A39" s="613">
        <v>44550</v>
      </c>
      <c r="B39" s="618"/>
      <c r="C39" s="619" t="s">
        <v>219</v>
      </c>
      <c r="D39" s="619" t="s">
        <v>2576</v>
      </c>
      <c r="E39" s="789" t="s">
        <v>19</v>
      </c>
      <c r="F39" s="620"/>
      <c r="G39" s="621"/>
      <c r="H39" s="792"/>
      <c r="I39" s="623">
        <v>304914000</v>
      </c>
      <c r="J39" s="793" t="s">
        <v>114</v>
      </c>
      <c r="K39" s="619"/>
    </row>
    <row r="40" spans="1:12" s="313" customFormat="1">
      <c r="A40" s="613">
        <v>44545</v>
      </c>
      <c r="B40" s="618"/>
      <c r="C40" s="619" t="s">
        <v>131</v>
      </c>
      <c r="D40" s="619" t="s">
        <v>1424</v>
      </c>
      <c r="E40" s="619" t="s">
        <v>20</v>
      </c>
      <c r="F40" s="620"/>
      <c r="G40" s="621"/>
      <c r="H40" s="622"/>
      <c r="I40" s="622">
        <v>3949000</v>
      </c>
      <c r="J40" s="619" t="s">
        <v>114</v>
      </c>
      <c r="K40" s="619"/>
    </row>
    <row r="41" spans="1:12" s="313" customFormat="1">
      <c r="A41" s="613">
        <v>44545</v>
      </c>
      <c r="B41" s="618"/>
      <c r="C41" s="619" t="s">
        <v>131</v>
      </c>
      <c r="D41" s="619" t="s">
        <v>2093</v>
      </c>
      <c r="E41" s="619" t="s">
        <v>20</v>
      </c>
      <c r="F41" s="620"/>
      <c r="G41" s="621"/>
      <c r="H41" s="622"/>
      <c r="I41" s="622">
        <v>2953200</v>
      </c>
      <c r="J41" s="619" t="s">
        <v>114</v>
      </c>
      <c r="K41" s="619"/>
    </row>
    <row r="42" spans="1:12" s="313" customFormat="1">
      <c r="A42" s="613">
        <v>44545</v>
      </c>
      <c r="B42" s="618"/>
      <c r="C42" s="619" t="s">
        <v>131</v>
      </c>
      <c r="D42" s="619" t="s">
        <v>631</v>
      </c>
      <c r="E42" s="619" t="s">
        <v>20</v>
      </c>
      <c r="F42" s="620"/>
      <c r="G42" s="621"/>
      <c r="H42" s="622"/>
      <c r="I42" s="622">
        <v>14460888</v>
      </c>
      <c r="J42" s="619" t="s">
        <v>114</v>
      </c>
      <c r="K42" s="619"/>
    </row>
    <row r="43" spans="1:12" s="313" customFormat="1" ht="14.25" customHeight="1">
      <c r="A43" s="613">
        <v>44545</v>
      </c>
      <c r="B43" s="618"/>
      <c r="C43" s="619" t="s">
        <v>131</v>
      </c>
      <c r="D43" s="619" t="s">
        <v>2174</v>
      </c>
      <c r="E43" s="619" t="s">
        <v>20</v>
      </c>
      <c r="F43" s="620"/>
      <c r="G43" s="621"/>
      <c r="H43" s="622"/>
      <c r="I43" s="622">
        <v>7672300</v>
      </c>
      <c r="J43" s="619" t="s">
        <v>114</v>
      </c>
      <c r="K43" s="619"/>
    </row>
    <row r="44" spans="1:12" s="313" customFormat="1" ht="14.25" customHeight="1">
      <c r="A44" s="613">
        <v>44545</v>
      </c>
      <c r="B44" s="618"/>
      <c r="C44" s="619" t="s">
        <v>131</v>
      </c>
      <c r="D44" s="619" t="s">
        <v>2532</v>
      </c>
      <c r="E44" s="619" t="s">
        <v>20</v>
      </c>
      <c r="F44" s="620"/>
      <c r="G44" s="621"/>
      <c r="H44" s="622"/>
      <c r="I44" s="622">
        <v>4000000</v>
      </c>
      <c r="J44" s="619" t="s">
        <v>114</v>
      </c>
      <c r="K44" s="619"/>
    </row>
    <row r="45" spans="1:12" s="313" customFormat="1">
      <c r="A45" s="613">
        <v>44545</v>
      </c>
      <c r="B45" s="618"/>
      <c r="C45" s="619" t="s">
        <v>131</v>
      </c>
      <c r="D45" s="619" t="s">
        <v>2172</v>
      </c>
      <c r="E45" s="619" t="s">
        <v>20</v>
      </c>
      <c r="F45" s="620"/>
      <c r="G45" s="621"/>
      <c r="H45" s="622"/>
      <c r="I45" s="622">
        <v>3999800</v>
      </c>
      <c r="J45" s="619" t="s">
        <v>114</v>
      </c>
      <c r="K45" s="619"/>
    </row>
    <row r="46" spans="1:12" s="313" customFormat="1">
      <c r="A46" s="613">
        <v>44559</v>
      </c>
      <c r="B46" s="618"/>
      <c r="C46" s="619" t="s">
        <v>133</v>
      </c>
      <c r="D46" s="619" t="s">
        <v>2314</v>
      </c>
      <c r="E46" s="619" t="s">
        <v>116</v>
      </c>
      <c r="F46" s="620"/>
      <c r="G46" s="621"/>
      <c r="H46" s="622"/>
      <c r="I46" s="622">
        <v>1797561500</v>
      </c>
      <c r="J46" s="619" t="s">
        <v>114</v>
      </c>
      <c r="K46" s="619"/>
    </row>
    <row r="47" spans="1:12" s="313" customFormat="1">
      <c r="A47" s="613">
        <v>44559</v>
      </c>
      <c r="B47" s="618"/>
      <c r="C47" s="619" t="s">
        <v>132</v>
      </c>
      <c r="D47" s="619" t="s">
        <v>2533</v>
      </c>
      <c r="E47" s="619" t="s">
        <v>116</v>
      </c>
      <c r="F47" s="620"/>
      <c r="G47" s="621"/>
      <c r="H47" s="622"/>
      <c r="I47" s="622">
        <v>10531822</v>
      </c>
      <c r="J47" s="619" t="s">
        <v>114</v>
      </c>
      <c r="K47" s="619"/>
    </row>
    <row r="48" spans="1:12" s="313" customFormat="1">
      <c r="A48" s="613">
        <v>44559</v>
      </c>
      <c r="B48" s="618"/>
      <c r="C48" s="619" t="s">
        <v>2574</v>
      </c>
      <c r="D48" s="619" t="s">
        <v>2533</v>
      </c>
      <c r="E48" s="619" t="s">
        <v>116</v>
      </c>
      <c r="F48" s="620"/>
      <c r="G48" s="621"/>
      <c r="H48" s="622"/>
      <c r="I48" s="622">
        <v>4845744</v>
      </c>
      <c r="J48" s="619" t="s">
        <v>114</v>
      </c>
      <c r="K48" s="619"/>
    </row>
    <row r="49" spans="1:11" s="313" customFormat="1">
      <c r="A49" s="613">
        <v>44550</v>
      </c>
      <c r="B49" s="618"/>
      <c r="C49" s="619" t="s">
        <v>201</v>
      </c>
      <c r="D49" s="619" t="s">
        <v>2533</v>
      </c>
      <c r="E49" s="619" t="s">
        <v>116</v>
      </c>
      <c r="F49" s="620"/>
      <c r="G49" s="621"/>
      <c r="H49" s="622"/>
      <c r="I49" s="622">
        <v>13296807</v>
      </c>
      <c r="J49" s="619" t="s">
        <v>114</v>
      </c>
      <c r="K49" s="619"/>
    </row>
    <row r="50" spans="1:11" s="313" customFormat="1">
      <c r="A50" s="613">
        <v>44559</v>
      </c>
      <c r="B50" s="618"/>
      <c r="C50" s="619" t="s">
        <v>658</v>
      </c>
      <c r="D50" s="619" t="s">
        <v>2533</v>
      </c>
      <c r="E50" s="619" t="s">
        <v>116</v>
      </c>
      <c r="F50" s="620"/>
      <c r="G50" s="621"/>
      <c r="H50" s="622"/>
      <c r="I50" s="622">
        <v>5351840</v>
      </c>
      <c r="J50" s="619" t="s">
        <v>114</v>
      </c>
      <c r="K50" s="619"/>
    </row>
    <row r="51" spans="1:11" s="313" customFormat="1">
      <c r="A51" s="613">
        <v>44559</v>
      </c>
      <c r="B51" s="618"/>
      <c r="C51" s="619" t="s">
        <v>531</v>
      </c>
      <c r="D51" s="619" t="s">
        <v>2533</v>
      </c>
      <c r="E51" s="619" t="s">
        <v>116</v>
      </c>
      <c r="F51" s="620"/>
      <c r="G51" s="621"/>
      <c r="H51" s="622"/>
      <c r="I51" s="622">
        <v>555342096</v>
      </c>
      <c r="J51" s="619" t="s">
        <v>114</v>
      </c>
      <c r="K51" s="619"/>
    </row>
    <row r="52" spans="1:11" s="313" customFormat="1">
      <c r="A52" s="613">
        <v>44559</v>
      </c>
      <c r="B52" s="618"/>
      <c r="C52" s="619" t="s">
        <v>222</v>
      </c>
      <c r="D52" s="619" t="s">
        <v>2533</v>
      </c>
      <c r="E52" s="619" t="s">
        <v>116</v>
      </c>
      <c r="F52" s="620"/>
      <c r="G52" s="621"/>
      <c r="H52" s="622"/>
      <c r="I52" s="622">
        <v>3074625</v>
      </c>
      <c r="J52" s="619" t="s">
        <v>114</v>
      </c>
      <c r="K52" s="619"/>
    </row>
    <row r="53" spans="1:11" s="313" customFormat="1">
      <c r="A53" s="613">
        <v>44556</v>
      </c>
      <c r="B53" s="618"/>
      <c r="C53" s="619" t="s">
        <v>392</v>
      </c>
      <c r="D53" s="619" t="s">
        <v>2534</v>
      </c>
      <c r="E53" s="619" t="s">
        <v>116</v>
      </c>
      <c r="F53" s="620"/>
      <c r="G53" s="621"/>
      <c r="H53" s="622"/>
      <c r="I53" s="622">
        <v>22000</v>
      </c>
      <c r="J53" s="619" t="s">
        <v>114</v>
      </c>
      <c r="K53" s="619"/>
    </row>
    <row r="54" spans="1:11" s="313" customFormat="1">
      <c r="A54" s="613">
        <v>44545</v>
      </c>
      <c r="B54" s="618"/>
      <c r="C54" s="619" t="s">
        <v>621</v>
      </c>
      <c r="D54" s="619" t="s">
        <v>2535</v>
      </c>
      <c r="E54" s="619" t="s">
        <v>116</v>
      </c>
      <c r="F54" s="620"/>
      <c r="G54" s="621"/>
      <c r="H54" s="622"/>
      <c r="I54" s="622">
        <v>150000</v>
      </c>
      <c r="J54" s="619" t="s">
        <v>114</v>
      </c>
      <c r="K54" s="619"/>
    </row>
    <row r="55" spans="1:11" s="313" customFormat="1">
      <c r="A55" s="613">
        <v>44540</v>
      </c>
      <c r="B55" s="618"/>
      <c r="C55" s="619" t="s">
        <v>219</v>
      </c>
      <c r="D55" s="619" t="s">
        <v>2536</v>
      </c>
      <c r="E55" s="619" t="s">
        <v>116</v>
      </c>
      <c r="F55" s="620"/>
      <c r="G55" s="621"/>
      <c r="H55" s="622"/>
      <c r="I55" s="622">
        <v>1600000</v>
      </c>
      <c r="J55" s="619" t="s">
        <v>114</v>
      </c>
      <c r="K55" s="619"/>
    </row>
    <row r="56" spans="1:11" s="313" customFormat="1">
      <c r="A56" s="613">
        <v>44540</v>
      </c>
      <c r="B56" s="618"/>
      <c r="C56" s="619" t="s">
        <v>649</v>
      </c>
      <c r="D56" s="619" t="s">
        <v>2537</v>
      </c>
      <c r="E56" s="619" t="s">
        <v>116</v>
      </c>
      <c r="F56" s="620"/>
      <c r="G56" s="621"/>
      <c r="H56" s="622"/>
      <c r="I56" s="622">
        <v>200000</v>
      </c>
      <c r="J56" s="619" t="s">
        <v>114</v>
      </c>
      <c r="K56" s="619"/>
    </row>
    <row r="57" spans="1:11" s="313" customFormat="1">
      <c r="A57" s="613">
        <v>44540</v>
      </c>
      <c r="B57" s="618"/>
      <c r="C57" s="619" t="s">
        <v>259</v>
      </c>
      <c r="D57" s="619" t="s">
        <v>2537</v>
      </c>
      <c r="E57" s="619" t="s">
        <v>116</v>
      </c>
      <c r="F57" s="620"/>
      <c r="G57" s="621"/>
      <c r="H57" s="622"/>
      <c r="I57" s="622">
        <v>130000</v>
      </c>
      <c r="J57" s="619" t="s">
        <v>114</v>
      </c>
      <c r="K57" s="619"/>
    </row>
    <row r="58" spans="1:11" s="313" customFormat="1">
      <c r="A58" s="613">
        <v>44540</v>
      </c>
      <c r="B58" s="618"/>
      <c r="C58" s="619" t="s">
        <v>2204</v>
      </c>
      <c r="D58" s="619" t="s">
        <v>2537</v>
      </c>
      <c r="E58" s="619" t="s">
        <v>116</v>
      </c>
      <c r="F58" s="620"/>
      <c r="G58" s="621"/>
      <c r="H58" s="622"/>
      <c r="I58" s="622">
        <v>730000</v>
      </c>
      <c r="J58" s="619" t="s">
        <v>114</v>
      </c>
      <c r="K58" s="619"/>
    </row>
    <row r="59" spans="1:11" s="313" customFormat="1">
      <c r="A59" s="613">
        <v>44541</v>
      </c>
      <c r="B59" s="618"/>
      <c r="C59" s="619" t="s">
        <v>594</v>
      </c>
      <c r="D59" s="619" t="s">
        <v>2535</v>
      </c>
      <c r="E59" s="619" t="s">
        <v>116</v>
      </c>
      <c r="F59" s="620"/>
      <c r="G59" s="621"/>
      <c r="H59" s="622">
        <v>0.4</v>
      </c>
      <c r="I59" s="623">
        <f t="shared" ref="I59" si="3">+ROUND(H59*$K$2,0)</f>
        <v>9060</v>
      </c>
      <c r="J59" s="619" t="s">
        <v>115</v>
      </c>
      <c r="K59" s="619"/>
    </row>
    <row r="60" spans="1:11" s="313" customFormat="1">
      <c r="A60" s="613">
        <v>44559</v>
      </c>
      <c r="B60" s="618"/>
      <c r="C60" s="619" t="s">
        <v>262</v>
      </c>
      <c r="D60" s="619" t="s">
        <v>2538</v>
      </c>
      <c r="E60" s="619" t="s">
        <v>116</v>
      </c>
      <c r="F60" s="620"/>
      <c r="G60" s="621"/>
      <c r="H60" s="622"/>
      <c r="I60" s="622">
        <v>1450000</v>
      </c>
      <c r="J60" s="619" t="s">
        <v>114</v>
      </c>
      <c r="K60" s="619"/>
    </row>
    <row r="61" spans="1:11" s="313" customFormat="1">
      <c r="A61" s="613">
        <v>44540</v>
      </c>
      <c r="B61" s="618"/>
      <c r="C61" s="619" t="s">
        <v>260</v>
      </c>
      <c r="D61" s="619" t="s">
        <v>1640</v>
      </c>
      <c r="E61" s="619" t="s">
        <v>116</v>
      </c>
      <c r="F61" s="620"/>
      <c r="G61" s="621"/>
      <c r="H61" s="622"/>
      <c r="I61" s="623">
        <v>10060000</v>
      </c>
      <c r="J61" s="619" t="s">
        <v>114</v>
      </c>
      <c r="K61" s="619"/>
    </row>
    <row r="62" spans="1:11" s="313" customFormat="1">
      <c r="A62" s="613">
        <v>44559</v>
      </c>
      <c r="B62" s="618"/>
      <c r="C62" s="619" t="s">
        <v>594</v>
      </c>
      <c r="D62" s="619" t="s">
        <v>2409</v>
      </c>
      <c r="E62" s="619" t="s">
        <v>116</v>
      </c>
      <c r="F62" s="620"/>
      <c r="G62" s="621"/>
      <c r="H62" s="622"/>
      <c r="I62" s="622">
        <v>2350000</v>
      </c>
      <c r="J62" s="619" t="s">
        <v>114</v>
      </c>
      <c r="K62" s="619"/>
    </row>
    <row r="63" spans="1:11" s="313" customFormat="1">
      <c r="A63" s="613">
        <v>44559</v>
      </c>
      <c r="B63" s="618"/>
      <c r="C63" s="619" t="s">
        <v>2264</v>
      </c>
      <c r="D63" s="619" t="s">
        <v>2409</v>
      </c>
      <c r="E63" s="619" t="s">
        <v>116</v>
      </c>
      <c r="F63" s="620"/>
      <c r="G63" s="621"/>
      <c r="H63" s="622">
        <v>2056</v>
      </c>
      <c r="I63" s="622">
        <v>2306091</v>
      </c>
      <c r="J63" s="619" t="s">
        <v>115</v>
      </c>
      <c r="K63" s="619"/>
    </row>
    <row r="64" spans="1:11" s="313" customFormat="1">
      <c r="A64" s="613">
        <v>44559</v>
      </c>
      <c r="B64" s="618"/>
      <c r="C64" s="619" t="s">
        <v>130</v>
      </c>
      <c r="D64" s="619" t="s">
        <v>2245</v>
      </c>
      <c r="E64" s="619" t="s">
        <v>116</v>
      </c>
      <c r="F64" s="620"/>
      <c r="G64" s="621"/>
      <c r="H64" s="622"/>
      <c r="I64" s="792">
        <v>6440400</v>
      </c>
      <c r="J64" s="793" t="s">
        <v>114</v>
      </c>
      <c r="K64" s="619"/>
    </row>
    <row r="65" spans="1:11" s="313" customFormat="1">
      <c r="A65" s="613">
        <v>44540</v>
      </c>
      <c r="B65" s="618"/>
      <c r="C65" s="619" t="s">
        <v>1488</v>
      </c>
      <c r="D65" s="619" t="s">
        <v>264</v>
      </c>
      <c r="E65" s="619" t="s">
        <v>116</v>
      </c>
      <c r="F65" s="620"/>
      <c r="G65" s="621"/>
      <c r="H65" s="622"/>
      <c r="I65" s="792">
        <v>326467</v>
      </c>
      <c r="J65" s="793" t="s">
        <v>114</v>
      </c>
      <c r="K65" s="619"/>
    </row>
    <row r="66" spans="1:11" s="313" customFormat="1">
      <c r="A66" s="613">
        <v>44541</v>
      </c>
      <c r="B66" s="618"/>
      <c r="C66" s="619" t="s">
        <v>594</v>
      </c>
      <c r="D66" s="619" t="s">
        <v>2535</v>
      </c>
      <c r="E66" s="619" t="s">
        <v>116</v>
      </c>
      <c r="F66" s="620"/>
      <c r="G66" s="621"/>
      <c r="H66" s="622"/>
      <c r="I66" s="623">
        <v>9091</v>
      </c>
      <c r="J66" s="619" t="s">
        <v>114</v>
      </c>
      <c r="K66" s="619"/>
    </row>
    <row r="67" spans="1:11" s="313" customFormat="1">
      <c r="A67" s="613">
        <v>44548</v>
      </c>
      <c r="B67" s="618"/>
      <c r="C67" s="619" t="s">
        <v>621</v>
      </c>
      <c r="D67" s="619" t="s">
        <v>528</v>
      </c>
      <c r="E67" s="619" t="s">
        <v>116</v>
      </c>
      <c r="F67" s="620"/>
      <c r="G67" s="621"/>
      <c r="H67" s="623">
        <v>5</v>
      </c>
      <c r="I67" s="623">
        <f t="shared" ref="I67" si="4">+ROUND(H67*$K$2,0)</f>
        <v>113255</v>
      </c>
      <c r="J67" s="619" t="s">
        <v>115</v>
      </c>
      <c r="K67" s="619"/>
    </row>
    <row r="68" spans="1:11" s="313" customFormat="1">
      <c r="A68" s="613">
        <v>44549</v>
      </c>
      <c r="B68" s="618"/>
      <c r="C68" s="619" t="s">
        <v>594</v>
      </c>
      <c r="D68" s="619" t="s">
        <v>264</v>
      </c>
      <c r="E68" s="619" t="s">
        <v>116</v>
      </c>
      <c r="F68" s="620"/>
      <c r="G68" s="621"/>
      <c r="H68" s="623">
        <v>54.54</v>
      </c>
      <c r="I68" s="623">
        <f t="shared" ref="I68" si="5">+ROUND(H68*$K$2,0)</f>
        <v>1235382</v>
      </c>
      <c r="J68" s="619" t="s">
        <v>115</v>
      </c>
      <c r="K68" s="619"/>
    </row>
    <row r="69" spans="1:11" s="313" customFormat="1">
      <c r="A69" s="613">
        <v>44550</v>
      </c>
      <c r="B69" s="618"/>
      <c r="C69" s="619" t="s">
        <v>1009</v>
      </c>
      <c r="D69" s="619" t="s">
        <v>2408</v>
      </c>
      <c r="E69" s="619" t="s">
        <v>116</v>
      </c>
      <c r="F69" s="620"/>
      <c r="G69" s="621"/>
      <c r="H69" s="622"/>
      <c r="I69" s="623">
        <v>990000</v>
      </c>
      <c r="J69" s="619" t="s">
        <v>114</v>
      </c>
      <c r="K69" s="619"/>
    </row>
    <row r="70" spans="1:11" s="313" customFormat="1">
      <c r="A70" s="613">
        <v>44550</v>
      </c>
      <c r="B70" s="618"/>
      <c r="C70" s="619" t="s">
        <v>540</v>
      </c>
      <c r="D70" s="619" t="s">
        <v>2600</v>
      </c>
      <c r="E70" s="619" t="s">
        <v>116</v>
      </c>
      <c r="F70" s="620"/>
      <c r="G70" s="621"/>
      <c r="H70" s="622"/>
      <c r="I70" s="623">
        <v>10000000</v>
      </c>
      <c r="J70" s="619" t="s">
        <v>114</v>
      </c>
      <c r="K70" s="619"/>
    </row>
    <row r="71" spans="1:11" s="313" customFormat="1">
      <c r="A71" s="613">
        <v>44550</v>
      </c>
      <c r="B71" s="618"/>
      <c r="C71" s="619" t="s">
        <v>2613</v>
      </c>
      <c r="D71" s="619" t="s">
        <v>2614</v>
      </c>
      <c r="E71" s="619" t="s">
        <v>116</v>
      </c>
      <c r="F71" s="620"/>
      <c r="G71" s="621"/>
      <c r="H71" s="622"/>
      <c r="I71" s="796" t="s">
        <v>2615</v>
      </c>
      <c r="J71" s="619" t="s">
        <v>114</v>
      </c>
      <c r="K71" s="619"/>
    </row>
    <row r="72" spans="1:11" s="313" customFormat="1">
      <c r="A72" s="613">
        <v>44540</v>
      </c>
      <c r="B72" s="618"/>
      <c r="C72" s="619" t="s">
        <v>260</v>
      </c>
      <c r="D72" s="619" t="s">
        <v>2578</v>
      </c>
      <c r="E72" s="619" t="s">
        <v>116</v>
      </c>
      <c r="F72" s="620"/>
      <c r="G72" s="621"/>
      <c r="H72" s="622"/>
      <c r="I72" s="622">
        <v>420000</v>
      </c>
      <c r="J72" s="619" t="s">
        <v>114</v>
      </c>
      <c r="K72" s="619"/>
    </row>
    <row r="73" spans="1:11" s="313" customFormat="1">
      <c r="A73" s="613">
        <v>44540</v>
      </c>
      <c r="B73" s="618"/>
      <c r="C73" s="619" t="s">
        <v>134</v>
      </c>
      <c r="D73" s="619" t="s">
        <v>2579</v>
      </c>
      <c r="E73" s="619" t="s">
        <v>116</v>
      </c>
      <c r="F73" s="620"/>
      <c r="G73" s="621"/>
      <c r="H73" s="622"/>
      <c r="I73" s="622">
        <v>42610000</v>
      </c>
      <c r="J73" s="619" t="s">
        <v>114</v>
      </c>
      <c r="K73" s="619"/>
    </row>
    <row r="74" spans="1:11" s="313" customFormat="1">
      <c r="A74" s="613">
        <v>44548</v>
      </c>
      <c r="B74" s="618"/>
      <c r="C74" s="619" t="s">
        <v>260</v>
      </c>
      <c r="D74" s="619" t="s">
        <v>2321</v>
      </c>
      <c r="E74" s="619" t="s">
        <v>116</v>
      </c>
      <c r="F74" s="620"/>
      <c r="G74" s="621"/>
      <c r="H74" s="622"/>
      <c r="I74" s="623">
        <v>141395200</v>
      </c>
      <c r="J74" s="619" t="s">
        <v>114</v>
      </c>
      <c r="K74" s="619"/>
    </row>
    <row r="75" spans="1:11" s="313" customFormat="1">
      <c r="A75" s="613">
        <v>44540</v>
      </c>
      <c r="B75" s="618"/>
      <c r="C75" s="619" t="s">
        <v>144</v>
      </c>
      <c r="D75" s="619" t="s">
        <v>2540</v>
      </c>
      <c r="E75" s="619" t="s">
        <v>116</v>
      </c>
      <c r="F75" s="620"/>
      <c r="G75" s="621"/>
      <c r="H75" s="622"/>
      <c r="I75" s="622">
        <v>1526785259</v>
      </c>
      <c r="J75" s="619" t="s">
        <v>114</v>
      </c>
      <c r="K75" s="619"/>
    </row>
    <row r="76" spans="1:11" s="313" customFormat="1">
      <c r="A76" s="613">
        <v>44550</v>
      </c>
      <c r="B76" s="618"/>
      <c r="C76" s="619" t="s">
        <v>144</v>
      </c>
      <c r="D76" s="619" t="s">
        <v>2541</v>
      </c>
      <c r="E76" s="619" t="s">
        <v>116</v>
      </c>
      <c r="F76" s="620"/>
      <c r="G76" s="621"/>
      <c r="H76" s="622"/>
      <c r="I76" s="622">
        <v>1192131481</v>
      </c>
      <c r="J76" s="619" t="s">
        <v>114</v>
      </c>
      <c r="K76" s="619"/>
    </row>
    <row r="77" spans="1:11" s="313" customFormat="1">
      <c r="A77" s="613">
        <v>44550</v>
      </c>
      <c r="B77" s="618"/>
      <c r="C77" s="619" t="s">
        <v>352</v>
      </c>
      <c r="D77" s="619" t="s">
        <v>2544</v>
      </c>
      <c r="E77" s="619" t="s">
        <v>116</v>
      </c>
      <c r="F77" s="620"/>
      <c r="G77" s="621"/>
      <c r="H77" s="622"/>
      <c r="I77" s="622">
        <v>8017724</v>
      </c>
      <c r="J77" s="619" t="s">
        <v>114</v>
      </c>
      <c r="K77" s="619"/>
    </row>
    <row r="78" spans="1:11" s="313" customFormat="1">
      <c r="A78" s="613">
        <v>44550</v>
      </c>
      <c r="B78" s="618"/>
      <c r="C78" s="619" t="s">
        <v>352</v>
      </c>
      <c r="D78" s="619" t="s">
        <v>2543</v>
      </c>
      <c r="E78" s="619" t="s">
        <v>116</v>
      </c>
      <c r="F78" s="620"/>
      <c r="G78" s="621"/>
      <c r="H78" s="622"/>
      <c r="I78" s="622">
        <v>24460700</v>
      </c>
      <c r="J78" s="619" t="s">
        <v>114</v>
      </c>
      <c r="K78" s="619"/>
    </row>
    <row r="79" spans="1:11" s="313" customFormat="1">
      <c r="A79" s="613">
        <v>44548</v>
      </c>
      <c r="B79" s="618"/>
      <c r="C79" s="619" t="s">
        <v>441</v>
      </c>
      <c r="D79" s="619" t="s">
        <v>2545</v>
      </c>
      <c r="E79" s="619" t="s">
        <v>116</v>
      </c>
      <c r="F79" s="620"/>
      <c r="G79" s="621"/>
      <c r="H79" s="622"/>
      <c r="I79" s="622">
        <v>37506795</v>
      </c>
      <c r="J79" s="619" t="s">
        <v>114</v>
      </c>
      <c r="K79" s="619"/>
    </row>
    <row r="80" spans="1:11" s="313" customFormat="1">
      <c r="A80" s="613">
        <v>44559</v>
      </c>
      <c r="B80" s="618"/>
      <c r="C80" s="619" t="s">
        <v>144</v>
      </c>
      <c r="D80" s="619" t="s">
        <v>2542</v>
      </c>
      <c r="E80" s="619" t="s">
        <v>116</v>
      </c>
      <c r="F80" s="620"/>
      <c r="G80" s="621"/>
      <c r="H80" s="622"/>
      <c r="I80" s="622">
        <v>926200081</v>
      </c>
      <c r="J80" s="619" t="s">
        <v>114</v>
      </c>
      <c r="K80" s="619"/>
    </row>
    <row r="81" spans="1:11" s="313" customFormat="1">
      <c r="A81" s="613">
        <v>44559</v>
      </c>
      <c r="B81" s="618"/>
      <c r="C81" s="619" t="s">
        <v>156</v>
      </c>
      <c r="D81" s="619" t="s">
        <v>2539</v>
      </c>
      <c r="E81" s="619" t="s">
        <v>116</v>
      </c>
      <c r="F81" s="620"/>
      <c r="G81" s="621"/>
      <c r="H81" s="622"/>
      <c r="I81" s="622">
        <v>35111503</v>
      </c>
      <c r="J81" s="619" t="s">
        <v>114</v>
      </c>
      <c r="K81" s="619"/>
    </row>
    <row r="82" spans="1:11" s="313" customFormat="1">
      <c r="A82" s="613">
        <v>44559</v>
      </c>
      <c r="B82" s="618"/>
      <c r="C82" s="619" t="s">
        <v>595</v>
      </c>
      <c r="D82" s="619" t="s">
        <v>2539</v>
      </c>
      <c r="E82" s="619" t="s">
        <v>116</v>
      </c>
      <c r="F82" s="620"/>
      <c r="G82" s="621"/>
      <c r="H82" s="622"/>
      <c r="I82" s="622">
        <v>69083320</v>
      </c>
      <c r="J82" s="619" t="s">
        <v>114</v>
      </c>
      <c r="K82" s="619"/>
    </row>
    <row r="83" spans="1:11" s="313" customFormat="1">
      <c r="A83" s="613">
        <v>44550</v>
      </c>
      <c r="B83" s="618"/>
      <c r="C83" s="619" t="s">
        <v>260</v>
      </c>
      <c r="D83" s="619" t="s">
        <v>2546</v>
      </c>
      <c r="E83" s="619" t="s">
        <v>116</v>
      </c>
      <c r="F83" s="620"/>
      <c r="G83" s="621"/>
      <c r="H83" s="622"/>
      <c r="I83" s="622">
        <v>4500000</v>
      </c>
      <c r="J83" s="619" t="s">
        <v>114</v>
      </c>
      <c r="K83" s="619"/>
    </row>
    <row r="84" spans="1:11" s="313" customFormat="1">
      <c r="A84" s="613">
        <v>44540</v>
      </c>
      <c r="B84" s="618"/>
      <c r="C84" s="619" t="s">
        <v>624</v>
      </c>
      <c r="D84" s="619" t="s">
        <v>2608</v>
      </c>
      <c r="E84" s="619" t="s">
        <v>116</v>
      </c>
      <c r="F84" s="620"/>
      <c r="G84" s="621"/>
      <c r="H84" s="622"/>
      <c r="I84" s="622">
        <v>6380000</v>
      </c>
      <c r="J84" s="619" t="s">
        <v>114</v>
      </c>
      <c r="K84" s="619"/>
    </row>
    <row r="85" spans="1:11" s="313" customFormat="1">
      <c r="A85" s="613">
        <v>44550</v>
      </c>
      <c r="B85" s="618"/>
      <c r="C85" s="619" t="s">
        <v>259</v>
      </c>
      <c r="D85" s="619" t="s">
        <v>2387</v>
      </c>
      <c r="E85" s="619" t="s">
        <v>116</v>
      </c>
      <c r="F85" s="620"/>
      <c r="G85" s="621"/>
      <c r="H85" s="622"/>
      <c r="I85" s="622">
        <v>12000000</v>
      </c>
      <c r="J85" s="619" t="s">
        <v>114</v>
      </c>
      <c r="K85" s="619"/>
    </row>
    <row r="86" spans="1:11" s="313" customFormat="1">
      <c r="A86" s="613">
        <v>44540</v>
      </c>
      <c r="B86" s="618"/>
      <c r="C86" s="619" t="s">
        <v>2609</v>
      </c>
      <c r="D86" s="619" t="s">
        <v>2391</v>
      </c>
      <c r="E86" s="619" t="s">
        <v>116</v>
      </c>
      <c r="F86" s="620"/>
      <c r="G86" s="621"/>
      <c r="H86" s="622"/>
      <c r="I86" s="622">
        <v>114705000</v>
      </c>
      <c r="J86" s="619" t="s">
        <v>114</v>
      </c>
      <c r="K86" s="619"/>
    </row>
    <row r="87" spans="1:11" s="313" customFormat="1">
      <c r="A87" s="613">
        <v>44540</v>
      </c>
      <c r="B87" s="618"/>
      <c r="C87" s="619" t="s">
        <v>1576</v>
      </c>
      <c r="D87" s="619" t="s">
        <v>2610</v>
      </c>
      <c r="E87" s="619" t="s">
        <v>116</v>
      </c>
      <c r="F87" s="620"/>
      <c r="G87" s="621"/>
      <c r="H87" s="622"/>
      <c r="I87" s="622">
        <v>167400000</v>
      </c>
      <c r="J87" s="619" t="s">
        <v>114</v>
      </c>
      <c r="K87" s="619"/>
    </row>
    <row r="88" spans="1:11" s="313" customFormat="1">
      <c r="A88" s="613">
        <v>44540</v>
      </c>
      <c r="B88" s="618"/>
      <c r="C88" s="619" t="s">
        <v>1578</v>
      </c>
      <c r="D88" s="619" t="s">
        <v>2611</v>
      </c>
      <c r="E88" s="619" t="s">
        <v>116</v>
      </c>
      <c r="F88" s="620"/>
      <c r="G88" s="621"/>
      <c r="H88" s="622"/>
      <c r="I88" s="622">
        <v>133333332</v>
      </c>
      <c r="J88" s="619" t="s">
        <v>114</v>
      </c>
      <c r="K88" s="619"/>
    </row>
    <row r="89" spans="1:11" s="313" customFormat="1">
      <c r="A89" s="613">
        <v>44540</v>
      </c>
      <c r="B89" s="618"/>
      <c r="C89" s="619" t="s">
        <v>1577</v>
      </c>
      <c r="D89" s="619" t="s">
        <v>2612</v>
      </c>
      <c r="E89" s="619" t="s">
        <v>116</v>
      </c>
      <c r="F89" s="620"/>
      <c r="G89" s="621"/>
      <c r="H89" s="622"/>
      <c r="I89" s="622">
        <v>310266000</v>
      </c>
      <c r="J89" s="619" t="s">
        <v>114</v>
      </c>
      <c r="K89" s="619"/>
    </row>
    <row r="90" spans="1:11" s="313" customFormat="1">
      <c r="A90" s="613">
        <v>44559</v>
      </c>
      <c r="B90" s="618"/>
      <c r="C90" s="619" t="s">
        <v>2292</v>
      </c>
      <c r="D90" s="619" t="s">
        <v>2282</v>
      </c>
      <c r="E90" s="619" t="s">
        <v>116</v>
      </c>
      <c r="F90" s="620"/>
      <c r="G90" s="621"/>
      <c r="H90" s="622"/>
      <c r="I90" s="622">
        <v>25000000</v>
      </c>
      <c r="J90" s="619" t="s">
        <v>114</v>
      </c>
      <c r="K90" s="619"/>
    </row>
    <row r="91" spans="1:11" s="313" customFormat="1">
      <c r="A91" s="613">
        <v>44559</v>
      </c>
      <c r="B91" s="618"/>
      <c r="C91" s="619" t="s">
        <v>2404</v>
      </c>
      <c r="D91" s="619" t="s">
        <v>2012</v>
      </c>
      <c r="E91" s="619" t="s">
        <v>116</v>
      </c>
      <c r="F91" s="620"/>
      <c r="G91" s="621"/>
      <c r="H91" s="622"/>
      <c r="I91" s="622">
        <v>11000000</v>
      </c>
      <c r="J91" s="619" t="s">
        <v>114</v>
      </c>
      <c r="K91" s="619"/>
    </row>
    <row r="92" spans="1:11" s="313" customFormat="1">
      <c r="A92" s="613">
        <v>44559</v>
      </c>
      <c r="B92" s="618"/>
      <c r="C92" s="619" t="s">
        <v>2456</v>
      </c>
      <c r="D92" s="619" t="s">
        <v>2270</v>
      </c>
      <c r="E92" s="619" t="s">
        <v>116</v>
      </c>
      <c r="F92" s="620"/>
      <c r="G92" s="621"/>
      <c r="H92" s="622"/>
      <c r="I92" s="622">
        <v>9297230</v>
      </c>
      <c r="J92" s="619" t="s">
        <v>114</v>
      </c>
      <c r="K92" s="619"/>
    </row>
    <row r="93" spans="1:11" s="313" customFormat="1">
      <c r="A93" s="613">
        <v>44559</v>
      </c>
      <c r="B93" s="618"/>
      <c r="C93" s="619" t="s">
        <v>2598</v>
      </c>
      <c r="D93" s="619" t="s">
        <v>1361</v>
      </c>
      <c r="E93" s="619" t="s">
        <v>116</v>
      </c>
      <c r="F93" s="620"/>
      <c r="G93" s="621"/>
      <c r="H93" s="622"/>
      <c r="I93" s="622">
        <v>15840000</v>
      </c>
      <c r="J93" s="619" t="s">
        <v>114</v>
      </c>
      <c r="K93" s="619"/>
    </row>
    <row r="94" spans="1:11" s="313" customFormat="1">
      <c r="A94" s="613">
        <v>44559</v>
      </c>
      <c r="B94" s="618"/>
      <c r="C94" s="619" t="s">
        <v>2599</v>
      </c>
      <c r="D94" s="619" t="s">
        <v>1862</v>
      </c>
      <c r="E94" s="619" t="s">
        <v>116</v>
      </c>
      <c r="F94" s="620"/>
      <c r="G94" s="621"/>
      <c r="H94" s="622"/>
      <c r="I94" s="622">
        <v>10000000</v>
      </c>
      <c r="J94" s="619" t="s">
        <v>114</v>
      </c>
      <c r="K94" s="619"/>
    </row>
    <row r="95" spans="1:11" s="313" customFormat="1">
      <c r="A95" s="613">
        <v>44559</v>
      </c>
      <c r="B95" s="618"/>
      <c r="C95" s="619" t="s">
        <v>507</v>
      </c>
      <c r="D95" s="619" t="s">
        <v>2580</v>
      </c>
      <c r="E95" s="619" t="s">
        <v>116</v>
      </c>
      <c r="F95" s="620"/>
      <c r="G95" s="621"/>
      <c r="H95" s="622"/>
      <c r="I95" s="622">
        <v>138409753</v>
      </c>
      <c r="J95" s="619" t="s">
        <v>114</v>
      </c>
      <c r="K95" s="619"/>
    </row>
    <row r="96" spans="1:11" s="313" customFormat="1">
      <c r="A96" s="613">
        <v>44559</v>
      </c>
      <c r="B96" s="618"/>
      <c r="C96" s="619" t="s">
        <v>444</v>
      </c>
      <c r="D96" s="619" t="s">
        <v>2580</v>
      </c>
      <c r="E96" s="619" t="s">
        <v>116</v>
      </c>
      <c r="F96" s="620"/>
      <c r="G96" s="621"/>
      <c r="H96" s="622"/>
      <c r="I96" s="622">
        <v>105637863</v>
      </c>
      <c r="J96" s="619" t="s">
        <v>114</v>
      </c>
      <c r="K96" s="619"/>
    </row>
    <row r="97" spans="1:11" s="313" customFormat="1">
      <c r="A97" s="613">
        <v>44559</v>
      </c>
      <c r="B97" s="618"/>
      <c r="C97" s="619" t="s">
        <v>453</v>
      </c>
      <c r="D97" s="619" t="s">
        <v>2474</v>
      </c>
      <c r="E97" s="619" t="s">
        <v>116</v>
      </c>
      <c r="F97" s="620"/>
      <c r="G97" s="621"/>
      <c r="H97" s="622"/>
      <c r="I97" s="622">
        <v>4000000</v>
      </c>
      <c r="J97" s="619" t="s">
        <v>114</v>
      </c>
      <c r="K97" s="619"/>
    </row>
    <row r="98" spans="1:11" s="313" customFormat="1">
      <c r="A98" s="613">
        <v>44548</v>
      </c>
      <c r="B98" s="618"/>
      <c r="C98" s="619" t="s">
        <v>153</v>
      </c>
      <c r="D98" s="619" t="s">
        <v>2597</v>
      </c>
      <c r="E98" s="619" t="s">
        <v>116</v>
      </c>
      <c r="F98" s="620"/>
      <c r="G98" s="621"/>
      <c r="H98" s="622"/>
      <c r="I98" s="622">
        <v>23096943</v>
      </c>
      <c r="J98" s="619" t="s">
        <v>114</v>
      </c>
      <c r="K98" s="619"/>
    </row>
    <row r="99" spans="1:11" s="313" customFormat="1">
      <c r="A99" s="613">
        <v>44559</v>
      </c>
      <c r="B99" s="618"/>
      <c r="C99" s="619" t="s">
        <v>438</v>
      </c>
      <c r="D99" s="619" t="s">
        <v>2581</v>
      </c>
      <c r="E99" s="619" t="s">
        <v>116</v>
      </c>
      <c r="F99" s="620"/>
      <c r="G99" s="621"/>
      <c r="H99" s="622"/>
      <c r="I99" s="622">
        <v>26346940</v>
      </c>
      <c r="J99" s="619" t="s">
        <v>114</v>
      </c>
      <c r="K99" s="619"/>
    </row>
    <row r="100" spans="1:11" s="313" customFormat="1">
      <c r="A100" s="613">
        <v>44559</v>
      </c>
      <c r="B100" s="618"/>
      <c r="C100" s="619" t="s">
        <v>973</v>
      </c>
      <c r="D100" s="619" t="s">
        <v>2596</v>
      </c>
      <c r="E100" s="619" t="s">
        <v>116</v>
      </c>
      <c r="F100" s="620"/>
      <c r="G100" s="621"/>
      <c r="H100" s="622"/>
      <c r="I100" s="622">
        <v>5300000</v>
      </c>
      <c r="J100" s="619" t="s">
        <v>114</v>
      </c>
      <c r="K100" s="619"/>
    </row>
    <row r="101" spans="1:11" s="313" customFormat="1">
      <c r="A101" s="613">
        <v>44559</v>
      </c>
      <c r="B101" s="618"/>
      <c r="C101" s="619" t="s">
        <v>280</v>
      </c>
      <c r="D101" s="619" t="s">
        <v>2582</v>
      </c>
      <c r="E101" s="619" t="s">
        <v>116</v>
      </c>
      <c r="F101" s="620"/>
      <c r="G101" s="621"/>
      <c r="H101" s="622"/>
      <c r="I101" s="622">
        <v>14620000</v>
      </c>
      <c r="J101" s="619" t="s">
        <v>114</v>
      </c>
      <c r="K101" s="619"/>
    </row>
    <row r="102" spans="1:11" s="313" customFormat="1">
      <c r="A102" s="613">
        <v>44559</v>
      </c>
      <c r="B102" s="618"/>
      <c r="C102" s="619" t="s">
        <v>277</v>
      </c>
      <c r="D102" s="619" t="s">
        <v>2581</v>
      </c>
      <c r="E102" s="619" t="s">
        <v>116</v>
      </c>
      <c r="F102" s="620"/>
      <c r="G102" s="621"/>
      <c r="H102" s="622"/>
      <c r="I102" s="622">
        <v>15837100</v>
      </c>
      <c r="J102" s="619" t="s">
        <v>114</v>
      </c>
      <c r="K102" s="619"/>
    </row>
    <row r="103" spans="1:11" s="313" customFormat="1">
      <c r="A103" s="613">
        <v>44559</v>
      </c>
      <c r="B103" s="618"/>
      <c r="C103" s="619" t="s">
        <v>2115</v>
      </c>
      <c r="D103" s="619" t="s">
        <v>2127</v>
      </c>
      <c r="E103" s="619" t="s">
        <v>116</v>
      </c>
      <c r="F103" s="620"/>
      <c r="G103" s="621"/>
      <c r="H103" s="622"/>
      <c r="I103" s="622">
        <v>13140000</v>
      </c>
      <c r="J103" s="619" t="s">
        <v>114</v>
      </c>
      <c r="K103" s="619"/>
    </row>
    <row r="104" spans="1:11" s="313" customFormat="1">
      <c r="A104" s="613">
        <v>44559</v>
      </c>
      <c r="B104" s="618"/>
      <c r="C104" s="619" t="s">
        <v>1881</v>
      </c>
      <c r="D104" s="619" t="s">
        <v>2032</v>
      </c>
      <c r="E104" s="619" t="s">
        <v>116</v>
      </c>
      <c r="F104" s="620"/>
      <c r="G104" s="621"/>
      <c r="H104" s="622"/>
      <c r="I104" s="622">
        <v>34555000</v>
      </c>
      <c r="J104" s="619" t="s">
        <v>114</v>
      </c>
      <c r="K104" s="619"/>
    </row>
    <row r="105" spans="1:11" s="313" customFormat="1">
      <c r="A105" s="613">
        <v>44559</v>
      </c>
      <c r="B105" s="618"/>
      <c r="C105" s="619" t="s">
        <v>552</v>
      </c>
      <c r="D105" s="619" t="s">
        <v>2595</v>
      </c>
      <c r="E105" s="619" t="s">
        <v>116</v>
      </c>
      <c r="F105" s="620"/>
      <c r="G105" s="621"/>
      <c r="H105" s="622"/>
      <c r="I105" s="622">
        <v>89255400</v>
      </c>
      <c r="J105" s="619" t="s">
        <v>114</v>
      </c>
      <c r="K105" s="619"/>
    </row>
    <row r="106" spans="1:11" s="313" customFormat="1">
      <c r="A106" s="613">
        <v>44559</v>
      </c>
      <c r="B106" s="618"/>
      <c r="C106" s="619" t="s">
        <v>155</v>
      </c>
      <c r="D106" s="619" t="s">
        <v>2594</v>
      </c>
      <c r="E106" s="619" t="s">
        <v>116</v>
      </c>
      <c r="F106" s="620"/>
      <c r="G106" s="621"/>
      <c r="H106" s="622"/>
      <c r="I106" s="622">
        <v>1080456792</v>
      </c>
      <c r="J106" s="619" t="s">
        <v>114</v>
      </c>
      <c r="K106" s="619"/>
    </row>
    <row r="107" spans="1:11" s="313" customFormat="1">
      <c r="A107" s="613">
        <v>44559</v>
      </c>
      <c r="B107" s="618"/>
      <c r="C107" s="619" t="s">
        <v>559</v>
      </c>
      <c r="D107" s="619" t="s">
        <v>2583</v>
      </c>
      <c r="E107" s="619" t="s">
        <v>116</v>
      </c>
      <c r="F107" s="620"/>
      <c r="G107" s="621"/>
      <c r="H107" s="622"/>
      <c r="I107" s="622">
        <v>23280000</v>
      </c>
      <c r="J107" s="619" t="s">
        <v>114</v>
      </c>
      <c r="K107" s="619"/>
    </row>
    <row r="108" spans="1:11" s="313" customFormat="1">
      <c r="A108" s="613">
        <v>44559</v>
      </c>
      <c r="B108" s="618"/>
      <c r="C108" s="619" t="s">
        <v>154</v>
      </c>
      <c r="D108" s="619" t="s">
        <v>2584</v>
      </c>
      <c r="E108" s="619" t="s">
        <v>116</v>
      </c>
      <c r="F108" s="620"/>
      <c r="G108" s="621"/>
      <c r="H108" s="622"/>
      <c r="I108" s="622">
        <v>763824</v>
      </c>
      <c r="J108" s="619" t="s">
        <v>114</v>
      </c>
      <c r="K108" s="619"/>
    </row>
    <row r="109" spans="1:11" s="313" customFormat="1">
      <c r="A109" s="613">
        <v>44559</v>
      </c>
      <c r="B109" s="618"/>
      <c r="C109" s="619" t="s">
        <v>605</v>
      </c>
      <c r="D109" s="619" t="s">
        <v>2585</v>
      </c>
      <c r="E109" s="619" t="s">
        <v>116</v>
      </c>
      <c r="F109" s="620"/>
      <c r="G109" s="621"/>
      <c r="H109" s="622"/>
      <c r="I109" s="622">
        <v>53440000</v>
      </c>
      <c r="J109" s="619" t="s">
        <v>114</v>
      </c>
      <c r="K109" s="619"/>
    </row>
    <row r="110" spans="1:11" s="313" customFormat="1">
      <c r="A110" s="613">
        <v>44559</v>
      </c>
      <c r="B110" s="618"/>
      <c r="C110" s="619" t="s">
        <v>2593</v>
      </c>
      <c r="D110" s="619" t="s">
        <v>2592</v>
      </c>
      <c r="E110" s="619" t="s">
        <v>116</v>
      </c>
      <c r="F110" s="620"/>
      <c r="G110" s="621"/>
      <c r="H110" s="622"/>
      <c r="I110" s="622">
        <v>10300000</v>
      </c>
      <c r="J110" s="619" t="s">
        <v>114</v>
      </c>
      <c r="K110" s="619"/>
    </row>
    <row r="111" spans="1:11" s="313" customFormat="1">
      <c r="A111" s="613">
        <v>44559</v>
      </c>
      <c r="B111" s="618"/>
      <c r="C111" s="619" t="s">
        <v>152</v>
      </c>
      <c r="D111" s="619" t="s">
        <v>2586</v>
      </c>
      <c r="E111" s="619" t="s">
        <v>116</v>
      </c>
      <c r="F111" s="620"/>
      <c r="G111" s="621"/>
      <c r="H111" s="622"/>
      <c r="I111" s="622">
        <v>193964538</v>
      </c>
      <c r="J111" s="619" t="s">
        <v>114</v>
      </c>
      <c r="K111" s="619"/>
    </row>
    <row r="112" spans="1:11" s="313" customFormat="1">
      <c r="A112" s="613">
        <v>44559</v>
      </c>
      <c r="B112" s="618"/>
      <c r="C112" s="619" t="s">
        <v>151</v>
      </c>
      <c r="D112" s="619" t="s">
        <v>2587</v>
      </c>
      <c r="E112" s="619" t="s">
        <v>116</v>
      </c>
      <c r="F112" s="620"/>
      <c r="G112" s="621"/>
      <c r="H112" s="622"/>
      <c r="I112" s="622">
        <v>40076667</v>
      </c>
      <c r="J112" s="619" t="s">
        <v>114</v>
      </c>
      <c r="K112" s="619"/>
    </row>
    <row r="113" spans="1:11" s="313" customFormat="1">
      <c r="A113" s="613">
        <v>44559</v>
      </c>
      <c r="B113" s="618"/>
      <c r="C113" s="619" t="s">
        <v>393</v>
      </c>
      <c r="D113" s="619" t="s">
        <v>2588</v>
      </c>
      <c r="E113" s="619" t="s">
        <v>116</v>
      </c>
      <c r="F113" s="620"/>
      <c r="G113" s="621"/>
      <c r="H113" s="622"/>
      <c r="I113" s="622">
        <v>58500000</v>
      </c>
      <c r="J113" s="619" t="s">
        <v>114</v>
      </c>
      <c r="K113" s="619"/>
    </row>
    <row r="114" spans="1:11" s="313" customFormat="1">
      <c r="A114" s="613">
        <v>44559</v>
      </c>
      <c r="B114" s="618"/>
      <c r="C114" s="619" t="s">
        <v>970</v>
      </c>
      <c r="D114" s="619" t="s">
        <v>2589</v>
      </c>
      <c r="E114" s="619" t="s">
        <v>116</v>
      </c>
      <c r="F114" s="620"/>
      <c r="G114" s="621"/>
      <c r="H114" s="622"/>
      <c r="I114" s="622">
        <v>85551300</v>
      </c>
      <c r="J114" s="619" t="s">
        <v>114</v>
      </c>
      <c r="K114" s="619"/>
    </row>
    <row r="115" spans="1:11" s="313" customFormat="1">
      <c r="A115" s="613">
        <v>44559</v>
      </c>
      <c r="B115" s="618"/>
      <c r="C115" s="619" t="s">
        <v>1273</v>
      </c>
      <c r="D115" s="619" t="s">
        <v>2590</v>
      </c>
      <c r="E115" s="619" t="s">
        <v>116</v>
      </c>
      <c r="F115" s="620"/>
      <c r="G115" s="621"/>
      <c r="H115" s="622"/>
      <c r="I115" s="622">
        <v>768340000</v>
      </c>
      <c r="J115" s="619" t="s">
        <v>114</v>
      </c>
      <c r="K115" s="619"/>
    </row>
    <row r="116" spans="1:11" s="313" customFormat="1">
      <c r="A116" s="613">
        <v>44540</v>
      </c>
      <c r="B116" s="618"/>
      <c r="C116" s="619" t="s">
        <v>614</v>
      </c>
      <c r="D116" s="619" t="s">
        <v>2591</v>
      </c>
      <c r="E116" s="619" t="s">
        <v>116</v>
      </c>
      <c r="F116" s="620"/>
      <c r="G116" s="621"/>
      <c r="H116" s="622"/>
      <c r="I116" s="622">
        <v>6530680</v>
      </c>
      <c r="J116" s="619" t="s">
        <v>114</v>
      </c>
      <c r="K116" s="619"/>
    </row>
    <row r="117" spans="1:11" s="313" customFormat="1">
      <c r="A117" s="613">
        <v>44540</v>
      </c>
      <c r="B117" s="618"/>
      <c r="C117" s="619" t="s">
        <v>613</v>
      </c>
      <c r="D117" s="619" t="s">
        <v>2591</v>
      </c>
      <c r="E117" s="619" t="s">
        <v>116</v>
      </c>
      <c r="F117" s="620"/>
      <c r="G117" s="621"/>
      <c r="H117" s="622"/>
      <c r="I117" s="622">
        <v>5355000</v>
      </c>
      <c r="J117" s="619" t="s">
        <v>114</v>
      </c>
      <c r="K117" s="619"/>
    </row>
    <row r="118" spans="1:11" s="313" customFormat="1">
      <c r="A118" s="613">
        <v>44559</v>
      </c>
      <c r="B118" s="618"/>
      <c r="C118" s="619" t="s">
        <v>218</v>
      </c>
      <c r="D118" s="619" t="s">
        <v>461</v>
      </c>
      <c r="E118" s="619" t="s">
        <v>121</v>
      </c>
      <c r="F118" s="620"/>
      <c r="G118" s="621"/>
      <c r="H118" s="622">
        <v>5329.73</v>
      </c>
      <c r="I118" s="623">
        <f t="shared" ref="I118" si="6">+ROUND(H118*$K$2,0)</f>
        <v>120723347</v>
      </c>
      <c r="J118" s="619" t="s">
        <v>115</v>
      </c>
      <c r="K118" s="619"/>
    </row>
    <row r="119" spans="1:11" s="313" customFormat="1">
      <c r="A119" s="613">
        <v>44540</v>
      </c>
      <c r="B119" s="618"/>
      <c r="C119" s="619" t="s">
        <v>135</v>
      </c>
      <c r="D119" s="619" t="s">
        <v>2313</v>
      </c>
      <c r="E119" s="619" t="s">
        <v>119</v>
      </c>
      <c r="F119" s="620"/>
      <c r="G119" s="621"/>
      <c r="H119" s="622"/>
      <c r="I119" s="622">
        <v>772682717</v>
      </c>
      <c r="J119" s="619" t="s">
        <v>114</v>
      </c>
      <c r="K119" s="619"/>
    </row>
    <row r="120" spans="1:11" s="313" customFormat="1">
      <c r="A120" s="613">
        <v>44559</v>
      </c>
      <c r="B120" s="618"/>
      <c r="C120" s="619" t="s">
        <v>135</v>
      </c>
      <c r="D120" s="619" t="s">
        <v>2312</v>
      </c>
      <c r="E120" s="619" t="s">
        <v>119</v>
      </c>
      <c r="F120" s="620"/>
      <c r="G120" s="621"/>
      <c r="H120" s="622"/>
      <c r="I120" s="622">
        <v>54225040</v>
      </c>
      <c r="J120" s="619" t="s">
        <v>114</v>
      </c>
      <c r="K120" s="619"/>
    </row>
    <row r="121" spans="1:11" s="313" customFormat="1">
      <c r="A121" s="613">
        <v>44536</v>
      </c>
      <c r="B121" s="618"/>
      <c r="C121" s="619" t="s">
        <v>1001</v>
      </c>
      <c r="D121" s="619" t="s">
        <v>1290</v>
      </c>
      <c r="E121" s="619" t="s">
        <v>160</v>
      </c>
      <c r="F121" s="620"/>
      <c r="G121" s="621"/>
      <c r="H121" s="622">
        <v>650000</v>
      </c>
      <c r="I121" s="623">
        <f t="shared" ref="I121" si="7">+ROUND(H121*$K$2,0)</f>
        <v>14723105237</v>
      </c>
      <c r="J121" s="619" t="s">
        <v>115</v>
      </c>
      <c r="K121" s="619"/>
    </row>
    <row r="122" spans="1:11" s="313" customFormat="1">
      <c r="A122" s="613">
        <v>44536</v>
      </c>
      <c r="B122" s="618"/>
      <c r="C122" s="619" t="s">
        <v>267</v>
      </c>
      <c r="D122" s="619" t="s">
        <v>626</v>
      </c>
      <c r="E122" s="619"/>
      <c r="F122" s="620"/>
      <c r="G122" s="621"/>
      <c r="H122" s="622"/>
      <c r="I122" s="622">
        <v>29469950</v>
      </c>
      <c r="J122" s="619" t="s">
        <v>114</v>
      </c>
      <c r="K122" s="619"/>
    </row>
    <row r="123" spans="1:11" s="313" customFormat="1">
      <c r="A123" s="613">
        <v>44553</v>
      </c>
      <c r="B123" s="618"/>
      <c r="C123" s="619" t="s">
        <v>196</v>
      </c>
      <c r="D123" s="619" t="s">
        <v>2547</v>
      </c>
      <c r="E123" s="619" t="s">
        <v>120</v>
      </c>
      <c r="F123" s="620"/>
      <c r="G123" s="621"/>
      <c r="H123" s="620">
        <v>671361.13</v>
      </c>
      <c r="I123" s="623">
        <f t="shared" ref="I123:I162" si="8">+ROUND(H123*$K$2,0)</f>
        <v>15206954722</v>
      </c>
      <c r="J123" s="619" t="s">
        <v>115</v>
      </c>
      <c r="K123" s="619"/>
    </row>
    <row r="124" spans="1:11" s="313" customFormat="1">
      <c r="A124" s="613">
        <v>44550</v>
      </c>
      <c r="B124" s="618"/>
      <c r="C124" s="619" t="s">
        <v>195</v>
      </c>
      <c r="D124" s="619" t="s">
        <v>2296</v>
      </c>
      <c r="E124" s="619" t="s">
        <v>89</v>
      </c>
      <c r="F124" s="620"/>
      <c r="G124" s="621"/>
      <c r="H124" s="620">
        <v>0</v>
      </c>
      <c r="I124" s="623">
        <f t="shared" si="8"/>
        <v>0</v>
      </c>
      <c r="J124" s="619" t="s">
        <v>115</v>
      </c>
      <c r="K124" s="619"/>
    </row>
    <row r="125" spans="1:11" s="313" customFormat="1">
      <c r="A125" s="612">
        <v>44550</v>
      </c>
      <c r="B125" s="320"/>
      <c r="C125" s="297" t="s">
        <v>2330</v>
      </c>
      <c r="D125" s="457" t="s">
        <v>2341</v>
      </c>
      <c r="E125" s="297" t="s">
        <v>118</v>
      </c>
      <c r="F125" s="301"/>
      <c r="G125" s="321"/>
      <c r="H125" s="301">
        <v>0</v>
      </c>
      <c r="I125" s="298">
        <f t="shared" si="8"/>
        <v>0</v>
      </c>
      <c r="J125" s="297" t="s">
        <v>115</v>
      </c>
      <c r="K125" s="297"/>
    </row>
    <row r="126" spans="1:11" s="313" customFormat="1">
      <c r="A126" s="612">
        <v>44550</v>
      </c>
      <c r="B126" s="320"/>
      <c r="C126" s="297" t="s">
        <v>2331</v>
      </c>
      <c r="D126" s="457" t="s">
        <v>2341</v>
      </c>
      <c r="E126" s="297" t="s">
        <v>118</v>
      </c>
      <c r="F126" s="301"/>
      <c r="G126" s="321"/>
      <c r="H126" s="301">
        <v>5812404.7199999997</v>
      </c>
      <c r="I126" s="298">
        <f t="shared" si="8"/>
        <v>131656379037</v>
      </c>
      <c r="J126" s="297" t="s">
        <v>115</v>
      </c>
      <c r="K126" s="297"/>
    </row>
    <row r="127" spans="1:11" s="313" customFormat="1">
      <c r="A127" s="612">
        <v>44550</v>
      </c>
      <c r="B127" s="320"/>
      <c r="C127" s="297" t="s">
        <v>2176</v>
      </c>
      <c r="D127" s="457" t="s">
        <v>2341</v>
      </c>
      <c r="E127" s="297" t="s">
        <v>118</v>
      </c>
      <c r="F127" s="301"/>
      <c r="G127" s="321"/>
      <c r="H127" s="301">
        <f>140362.6+978223.74044202</f>
        <v>1118586.34044202</v>
      </c>
      <c r="I127" s="298">
        <f t="shared" si="8"/>
        <v>25337022165</v>
      </c>
      <c r="J127" s="297" t="s">
        <v>115</v>
      </c>
      <c r="K127" s="297"/>
    </row>
    <row r="128" spans="1:11" s="313" customFormat="1">
      <c r="A128" s="612">
        <v>44560</v>
      </c>
      <c r="B128" s="320"/>
      <c r="C128" s="297" t="s">
        <v>2332</v>
      </c>
      <c r="D128" s="457" t="s">
        <v>2341</v>
      </c>
      <c r="E128" s="297" t="s">
        <v>118</v>
      </c>
      <c r="F128" s="301"/>
      <c r="G128" s="321"/>
      <c r="H128" s="301">
        <v>260636.94</v>
      </c>
      <c r="I128" s="298">
        <f t="shared" ref="I128:I139" si="9">+ROUND(H128*$K$2,0)</f>
        <v>5903669379</v>
      </c>
      <c r="J128" s="297" t="s">
        <v>115</v>
      </c>
      <c r="K128" s="297"/>
    </row>
    <row r="129" spans="1:11" s="313" customFormat="1">
      <c r="A129" s="612">
        <v>44560</v>
      </c>
      <c r="B129" s="320"/>
      <c r="C129" s="297" t="s">
        <v>2333</v>
      </c>
      <c r="D129" s="457" t="s">
        <v>2341</v>
      </c>
      <c r="E129" s="297" t="s">
        <v>118</v>
      </c>
      <c r="F129" s="301"/>
      <c r="G129" s="321"/>
      <c r="H129" s="301">
        <v>52512.44</v>
      </c>
      <c r="I129" s="298">
        <f t="shared" si="9"/>
        <v>1189455662</v>
      </c>
      <c r="J129" s="297" t="s">
        <v>115</v>
      </c>
      <c r="K129" s="297"/>
    </row>
    <row r="130" spans="1:11" s="313" customFormat="1">
      <c r="A130" s="612">
        <v>44560</v>
      </c>
      <c r="B130" s="320"/>
      <c r="C130" s="297" t="s">
        <v>2334</v>
      </c>
      <c r="D130" s="457" t="s">
        <v>2341</v>
      </c>
      <c r="E130" s="297" t="s">
        <v>118</v>
      </c>
      <c r="F130" s="301"/>
      <c r="G130" s="321"/>
      <c r="H130" s="301">
        <v>2460</v>
      </c>
      <c r="I130" s="298">
        <f t="shared" si="9"/>
        <v>55721291</v>
      </c>
      <c r="J130" s="297" t="s">
        <v>115</v>
      </c>
      <c r="K130" s="297"/>
    </row>
    <row r="131" spans="1:11" s="313" customFormat="1">
      <c r="A131" s="612">
        <v>44560</v>
      </c>
      <c r="B131" s="320"/>
      <c r="C131" s="297" t="s">
        <v>2335</v>
      </c>
      <c r="D131" s="457" t="s">
        <v>2341</v>
      </c>
      <c r="E131" s="297" t="s">
        <v>118</v>
      </c>
      <c r="F131" s="301"/>
      <c r="G131" s="321"/>
      <c r="H131" s="301">
        <v>9000</v>
      </c>
      <c r="I131" s="298">
        <f t="shared" si="9"/>
        <v>203858380</v>
      </c>
      <c r="J131" s="297" t="s">
        <v>115</v>
      </c>
      <c r="K131" s="297"/>
    </row>
    <row r="132" spans="1:11" s="313" customFormat="1">
      <c r="A132" s="612">
        <v>44560</v>
      </c>
      <c r="B132" s="320"/>
      <c r="C132" s="297" t="s">
        <v>2336</v>
      </c>
      <c r="D132" s="457" t="s">
        <v>2341</v>
      </c>
      <c r="E132" s="297" t="s">
        <v>118</v>
      </c>
      <c r="F132" s="301"/>
      <c r="G132" s="321"/>
      <c r="H132" s="301">
        <v>18972.150000000001</v>
      </c>
      <c r="I132" s="298">
        <f t="shared" si="9"/>
        <v>429736863</v>
      </c>
      <c r="J132" s="297" t="s">
        <v>115</v>
      </c>
      <c r="K132" s="297"/>
    </row>
    <row r="133" spans="1:11" s="313" customFormat="1">
      <c r="A133" s="612">
        <v>44560</v>
      </c>
      <c r="B133" s="320"/>
      <c r="C133" s="297" t="s">
        <v>2337</v>
      </c>
      <c r="D133" s="457" t="s">
        <v>2341</v>
      </c>
      <c r="E133" s="297" t="s">
        <v>118</v>
      </c>
      <c r="F133" s="301"/>
      <c r="G133" s="321"/>
      <c r="H133" s="301">
        <v>9672.7999999999993</v>
      </c>
      <c r="I133" s="298">
        <f t="shared" si="9"/>
        <v>219097927</v>
      </c>
      <c r="J133" s="297" t="s">
        <v>115</v>
      </c>
      <c r="K133" s="297"/>
    </row>
    <row r="134" spans="1:11" s="313" customFormat="1">
      <c r="A134" s="612">
        <v>44560</v>
      </c>
      <c r="B134" s="320"/>
      <c r="C134" s="297" t="s">
        <v>2338</v>
      </c>
      <c r="D134" s="457" t="s">
        <v>2341</v>
      </c>
      <c r="E134" s="297" t="s">
        <v>118</v>
      </c>
      <c r="F134" s="301"/>
      <c r="G134" s="321"/>
      <c r="H134" s="301">
        <v>523370.1</v>
      </c>
      <c r="I134" s="298">
        <f t="shared" si="9"/>
        <v>11854820093</v>
      </c>
      <c r="J134" s="297" t="s">
        <v>115</v>
      </c>
      <c r="K134" s="297"/>
    </row>
    <row r="135" spans="1:11" s="313" customFormat="1">
      <c r="A135" s="612">
        <v>44560</v>
      </c>
      <c r="B135" s="320"/>
      <c r="C135" s="297" t="s">
        <v>2339</v>
      </c>
      <c r="D135" s="457" t="s">
        <v>2341</v>
      </c>
      <c r="E135" s="297" t="s">
        <v>118</v>
      </c>
      <c r="F135" s="301"/>
      <c r="G135" s="321"/>
      <c r="H135" s="301">
        <v>110718.79554098361</v>
      </c>
      <c r="I135" s="298">
        <f t="shared" si="9"/>
        <v>2507883813</v>
      </c>
      <c r="J135" s="297" t="s">
        <v>115</v>
      </c>
      <c r="K135" s="297"/>
    </row>
    <row r="136" spans="1:11" s="313" customFormat="1">
      <c r="A136" s="612">
        <v>44560</v>
      </c>
      <c r="B136" s="320"/>
      <c r="C136" s="297" t="s">
        <v>2340</v>
      </c>
      <c r="D136" s="457" t="s">
        <v>2341</v>
      </c>
      <c r="E136" s="297" t="s">
        <v>118</v>
      </c>
      <c r="F136" s="301"/>
      <c r="G136" s="321"/>
      <c r="H136" s="301">
        <v>233567.62229508196</v>
      </c>
      <c r="I136" s="298">
        <f t="shared" si="9"/>
        <v>5290524128</v>
      </c>
      <c r="J136" s="297" t="s">
        <v>115</v>
      </c>
      <c r="K136" s="297"/>
    </row>
    <row r="137" spans="1:11" s="313" customFormat="1">
      <c r="A137" s="612">
        <v>44560</v>
      </c>
      <c r="B137" s="320"/>
      <c r="C137" s="297" t="s">
        <v>2336</v>
      </c>
      <c r="D137" s="457" t="s">
        <v>2341</v>
      </c>
      <c r="E137" s="297" t="s">
        <v>118</v>
      </c>
      <c r="F137" s="301"/>
      <c r="G137" s="321"/>
      <c r="H137" s="301">
        <v>8779.7999999999993</v>
      </c>
      <c r="I137" s="298">
        <f t="shared" si="9"/>
        <v>198870645</v>
      </c>
      <c r="J137" s="297" t="s">
        <v>115</v>
      </c>
      <c r="K137" s="297"/>
    </row>
    <row r="138" spans="1:11" s="313" customFormat="1">
      <c r="A138" s="612">
        <v>44560</v>
      </c>
      <c r="B138" s="320"/>
      <c r="C138" s="297" t="s">
        <v>2548</v>
      </c>
      <c r="D138" s="457" t="s">
        <v>2341</v>
      </c>
      <c r="E138" s="297" t="s">
        <v>118</v>
      </c>
      <c r="F138" s="301"/>
      <c r="G138" s="321"/>
      <c r="H138" s="301">
        <v>3040</v>
      </c>
      <c r="I138" s="298">
        <f t="shared" si="9"/>
        <v>68858831</v>
      </c>
      <c r="J138" s="297" t="s">
        <v>115</v>
      </c>
      <c r="K138" s="297"/>
    </row>
    <row r="139" spans="1:11" s="313" customFormat="1">
      <c r="A139" s="612">
        <v>44560</v>
      </c>
      <c r="B139" s="320"/>
      <c r="C139" s="297" t="s">
        <v>596</v>
      </c>
      <c r="D139" s="457" t="s">
        <v>2341</v>
      </c>
      <c r="E139" s="297" t="s">
        <v>118</v>
      </c>
      <c r="F139" s="301"/>
      <c r="G139" s="321"/>
      <c r="H139" s="301">
        <v>250453.06</v>
      </c>
      <c r="I139" s="298">
        <f t="shared" si="9"/>
        <v>5672995014</v>
      </c>
      <c r="J139" s="297" t="s">
        <v>115</v>
      </c>
      <c r="K139" s="297"/>
    </row>
    <row r="140" spans="1:11" s="313" customFormat="1">
      <c r="A140" s="612">
        <v>44560</v>
      </c>
      <c r="B140" s="320"/>
      <c r="C140" s="297" t="s">
        <v>137</v>
      </c>
      <c r="D140" s="457" t="s">
        <v>2549</v>
      </c>
      <c r="E140" s="297" t="s">
        <v>118</v>
      </c>
      <c r="F140" s="301"/>
      <c r="G140" s="321"/>
      <c r="H140" s="321">
        <f>6061520/111</f>
        <v>54608.288288288291</v>
      </c>
      <c r="I140" s="298">
        <f t="shared" si="8"/>
        <v>1236928577</v>
      </c>
      <c r="J140" s="297" t="s">
        <v>115</v>
      </c>
      <c r="K140" s="297"/>
    </row>
    <row r="141" spans="1:11" s="313" customFormat="1">
      <c r="A141" s="612">
        <v>44560</v>
      </c>
      <c r="B141" s="320"/>
      <c r="C141" s="297" t="s">
        <v>615</v>
      </c>
      <c r="D141" s="457" t="s">
        <v>2550</v>
      </c>
      <c r="E141" s="297" t="s">
        <v>118</v>
      </c>
      <c r="F141" s="301"/>
      <c r="G141" s="321"/>
      <c r="H141" s="321">
        <f>1815740/111</f>
        <v>16358.018018018018</v>
      </c>
      <c r="I141" s="298">
        <f t="shared" si="8"/>
        <v>370524340</v>
      </c>
      <c r="J141" s="297" t="s">
        <v>115</v>
      </c>
      <c r="K141" s="297"/>
    </row>
    <row r="142" spans="1:11" s="313" customFormat="1">
      <c r="A142" s="612">
        <v>44560</v>
      </c>
      <c r="B142" s="320"/>
      <c r="C142" s="297" t="s">
        <v>534</v>
      </c>
      <c r="D142" s="457" t="s">
        <v>2550</v>
      </c>
      <c r="E142" s="297" t="s">
        <v>118</v>
      </c>
      <c r="F142" s="301"/>
      <c r="G142" s="321"/>
      <c r="H142" s="321">
        <f>10048000/111</f>
        <v>90522.522522522529</v>
      </c>
      <c r="I142" s="298">
        <f t="shared" si="8"/>
        <v>2050419424</v>
      </c>
      <c r="J142" s="297" t="s">
        <v>115</v>
      </c>
      <c r="K142" s="297"/>
    </row>
    <row r="143" spans="1:11" s="313" customFormat="1">
      <c r="A143" s="612">
        <v>44560</v>
      </c>
      <c r="B143" s="320"/>
      <c r="C143" s="297" t="s">
        <v>2551</v>
      </c>
      <c r="D143" s="457" t="s">
        <v>2362</v>
      </c>
      <c r="E143" s="297" t="s">
        <v>118</v>
      </c>
      <c r="F143" s="301"/>
      <c r="G143" s="321"/>
      <c r="H143" s="321">
        <v>7200</v>
      </c>
      <c r="I143" s="298">
        <f t="shared" ref="I143:I147" si="10">+ROUND(H143*$K$2,0)</f>
        <v>163086704</v>
      </c>
      <c r="J143" s="297" t="s">
        <v>115</v>
      </c>
      <c r="K143" s="297"/>
    </row>
    <row r="144" spans="1:11" s="313" customFormat="1">
      <c r="A144" s="612">
        <v>44560</v>
      </c>
      <c r="B144" s="320"/>
      <c r="C144" s="297" t="s">
        <v>2552</v>
      </c>
      <c r="D144" s="457" t="s">
        <v>2362</v>
      </c>
      <c r="E144" s="297" t="s">
        <v>118</v>
      </c>
      <c r="F144" s="301"/>
      <c r="G144" s="321"/>
      <c r="H144" s="321">
        <v>8000</v>
      </c>
      <c r="I144" s="298">
        <f t="shared" si="10"/>
        <v>181207449</v>
      </c>
      <c r="J144" s="297" t="s">
        <v>115</v>
      </c>
      <c r="K144" s="297"/>
    </row>
    <row r="145" spans="1:11" s="313" customFormat="1">
      <c r="A145" s="612">
        <v>44560</v>
      </c>
      <c r="B145" s="320"/>
      <c r="C145" s="297" t="s">
        <v>2553</v>
      </c>
      <c r="D145" s="457" t="s">
        <v>2362</v>
      </c>
      <c r="E145" s="297" t="s">
        <v>118</v>
      </c>
      <c r="F145" s="301"/>
      <c r="G145" s="321"/>
      <c r="H145" s="321">
        <v>22250</v>
      </c>
      <c r="I145" s="298">
        <f t="shared" si="10"/>
        <v>503983218</v>
      </c>
      <c r="J145" s="297" t="s">
        <v>115</v>
      </c>
      <c r="K145" s="297"/>
    </row>
    <row r="146" spans="1:11" s="313" customFormat="1">
      <c r="A146" s="612">
        <v>44560</v>
      </c>
      <c r="B146" s="320"/>
      <c r="C146" s="297" t="s">
        <v>2554</v>
      </c>
      <c r="D146" s="457" t="s">
        <v>2362</v>
      </c>
      <c r="E146" s="297" t="s">
        <v>118</v>
      </c>
      <c r="F146" s="301"/>
      <c r="G146" s="321"/>
      <c r="H146" s="321">
        <v>4995</v>
      </c>
      <c r="I146" s="298">
        <f t="shared" si="10"/>
        <v>113141401</v>
      </c>
      <c r="J146" s="297" t="s">
        <v>115</v>
      </c>
      <c r="K146" s="297"/>
    </row>
    <row r="147" spans="1:11" s="313" customFormat="1">
      <c r="A147" s="612">
        <v>44560</v>
      </c>
      <c r="B147" s="320"/>
      <c r="C147" s="297" t="s">
        <v>2343</v>
      </c>
      <c r="D147" s="457" t="s">
        <v>2362</v>
      </c>
      <c r="E147" s="297" t="s">
        <v>118</v>
      </c>
      <c r="F147" s="301"/>
      <c r="G147" s="321"/>
      <c r="H147" s="321">
        <v>1400</v>
      </c>
      <c r="I147" s="298">
        <f t="shared" si="10"/>
        <v>31711304</v>
      </c>
      <c r="J147" s="297" t="s">
        <v>115</v>
      </c>
      <c r="K147" s="297"/>
    </row>
    <row r="148" spans="1:11" s="313" customFormat="1">
      <c r="A148" s="612">
        <v>44560</v>
      </c>
      <c r="B148" s="320"/>
      <c r="C148" s="297" t="s">
        <v>2355</v>
      </c>
      <c r="D148" s="457" t="s">
        <v>2566</v>
      </c>
      <c r="E148" s="297" t="s">
        <v>118</v>
      </c>
      <c r="F148" s="301"/>
      <c r="G148" s="321"/>
      <c r="H148" s="321">
        <v>235533.20000000004</v>
      </c>
      <c r="I148" s="298">
        <f t="shared" si="8"/>
        <v>5335046293</v>
      </c>
      <c r="J148" s="297" t="s">
        <v>115</v>
      </c>
      <c r="K148" s="297"/>
    </row>
    <row r="149" spans="1:11" s="313" customFormat="1">
      <c r="A149" s="612">
        <v>44560</v>
      </c>
      <c r="B149" s="320"/>
      <c r="C149" s="297" t="s">
        <v>597</v>
      </c>
      <c r="D149" s="457" t="s">
        <v>2566</v>
      </c>
      <c r="E149" s="297" t="s">
        <v>118</v>
      </c>
      <c r="F149" s="301"/>
      <c r="G149" s="321"/>
      <c r="H149" s="321">
        <v>7427</v>
      </c>
      <c r="I149" s="298">
        <f t="shared" si="8"/>
        <v>168228466</v>
      </c>
      <c r="J149" s="297" t="s">
        <v>115</v>
      </c>
      <c r="K149" s="297"/>
    </row>
    <row r="150" spans="1:11" s="313" customFormat="1">
      <c r="A150" s="612">
        <v>44560</v>
      </c>
      <c r="B150" s="320"/>
      <c r="C150" s="297" t="s">
        <v>2563</v>
      </c>
      <c r="D150" s="457" t="s">
        <v>2566</v>
      </c>
      <c r="E150" s="297" t="s">
        <v>118</v>
      </c>
      <c r="F150" s="301"/>
      <c r="G150" s="321"/>
      <c r="H150" s="321">
        <v>4200</v>
      </c>
      <c r="I150" s="298">
        <f t="shared" si="8"/>
        <v>95133911</v>
      </c>
      <c r="J150" s="297" t="s">
        <v>115</v>
      </c>
      <c r="K150" s="297"/>
    </row>
    <row r="151" spans="1:11" s="313" customFormat="1">
      <c r="A151" s="612">
        <v>44560</v>
      </c>
      <c r="B151" s="320"/>
      <c r="C151" s="297" t="s">
        <v>2356</v>
      </c>
      <c r="D151" s="457" t="s">
        <v>2566</v>
      </c>
      <c r="E151" s="297" t="s">
        <v>118</v>
      </c>
      <c r="F151" s="301"/>
      <c r="G151" s="321"/>
      <c r="H151" s="321">
        <v>4460</v>
      </c>
      <c r="I151" s="298">
        <f t="shared" si="8"/>
        <v>101023153</v>
      </c>
      <c r="J151" s="297" t="s">
        <v>115</v>
      </c>
      <c r="K151" s="297"/>
    </row>
    <row r="152" spans="1:11" s="313" customFormat="1">
      <c r="A152" s="612">
        <v>44560</v>
      </c>
      <c r="B152" s="320"/>
      <c r="C152" s="297" t="s">
        <v>216</v>
      </c>
      <c r="D152" s="457" t="s">
        <v>2566</v>
      </c>
      <c r="E152" s="297" t="s">
        <v>118</v>
      </c>
      <c r="F152" s="301"/>
      <c r="G152" s="321"/>
      <c r="H152" s="321">
        <v>1160.07</v>
      </c>
      <c r="I152" s="298">
        <f t="shared" si="8"/>
        <v>26276666</v>
      </c>
      <c r="J152" s="297" t="s">
        <v>115</v>
      </c>
      <c r="K152" s="297"/>
    </row>
    <row r="153" spans="1:11" s="313" customFormat="1">
      <c r="A153" s="612">
        <v>44560</v>
      </c>
      <c r="B153" s="320"/>
      <c r="C153" s="297" t="s">
        <v>2357</v>
      </c>
      <c r="D153" s="457" t="s">
        <v>2566</v>
      </c>
      <c r="E153" s="297" t="s">
        <v>118</v>
      </c>
      <c r="F153" s="301"/>
      <c r="G153" s="321"/>
      <c r="H153" s="321">
        <v>33450.020000000004</v>
      </c>
      <c r="I153" s="298">
        <f t="shared" si="8"/>
        <v>757674099</v>
      </c>
      <c r="J153" s="297" t="s">
        <v>115</v>
      </c>
      <c r="K153" s="297"/>
    </row>
    <row r="154" spans="1:11" s="313" customFormat="1">
      <c r="A154" s="612">
        <v>44560</v>
      </c>
      <c r="B154" s="320"/>
      <c r="C154" s="297" t="s">
        <v>2358</v>
      </c>
      <c r="D154" s="457" t="s">
        <v>2566</v>
      </c>
      <c r="E154" s="297" t="s">
        <v>118</v>
      </c>
      <c r="F154" s="301"/>
      <c r="G154" s="321"/>
      <c r="H154" s="321">
        <v>4500</v>
      </c>
      <c r="I154" s="298">
        <f t="shared" si="8"/>
        <v>101929190</v>
      </c>
      <c r="J154" s="297" t="s">
        <v>115</v>
      </c>
      <c r="K154" s="297"/>
    </row>
    <row r="155" spans="1:11" s="313" customFormat="1">
      <c r="A155" s="612">
        <v>44560</v>
      </c>
      <c r="B155" s="320"/>
      <c r="C155" s="297" t="s">
        <v>536</v>
      </c>
      <c r="D155" s="457" t="s">
        <v>2566</v>
      </c>
      <c r="E155" s="297" t="s">
        <v>118</v>
      </c>
      <c r="F155" s="301"/>
      <c r="G155" s="321"/>
      <c r="H155" s="321">
        <v>4655</v>
      </c>
      <c r="I155" s="298">
        <f t="shared" si="8"/>
        <v>105440084</v>
      </c>
      <c r="J155" s="297" t="s">
        <v>115</v>
      </c>
      <c r="K155" s="297"/>
    </row>
    <row r="156" spans="1:11" s="313" customFormat="1">
      <c r="A156" s="612">
        <v>44560</v>
      </c>
      <c r="B156" s="320"/>
      <c r="C156" s="297" t="s">
        <v>2359</v>
      </c>
      <c r="D156" s="457" t="s">
        <v>2566</v>
      </c>
      <c r="E156" s="297" t="s">
        <v>118</v>
      </c>
      <c r="F156" s="301"/>
      <c r="G156" s="321"/>
      <c r="H156" s="321">
        <v>14218</v>
      </c>
      <c r="I156" s="298">
        <f t="shared" si="8"/>
        <v>322050939</v>
      </c>
      <c r="J156" s="297" t="s">
        <v>115</v>
      </c>
      <c r="K156" s="297"/>
    </row>
    <row r="157" spans="1:11" s="313" customFormat="1">
      <c r="A157" s="612">
        <v>44560</v>
      </c>
      <c r="B157" s="320"/>
      <c r="C157" s="297" t="s">
        <v>2564</v>
      </c>
      <c r="D157" s="457" t="s">
        <v>2566</v>
      </c>
      <c r="E157" s="297" t="s">
        <v>118</v>
      </c>
      <c r="F157" s="301"/>
      <c r="G157" s="321"/>
      <c r="H157" s="321">
        <v>3983.6</v>
      </c>
      <c r="I157" s="298">
        <f t="shared" si="8"/>
        <v>90232249</v>
      </c>
      <c r="J157" s="297" t="s">
        <v>115</v>
      </c>
      <c r="K157" s="297"/>
    </row>
    <row r="158" spans="1:11" s="313" customFormat="1">
      <c r="A158" s="612">
        <v>44560</v>
      </c>
      <c r="B158" s="320"/>
      <c r="C158" s="297" t="s">
        <v>2360</v>
      </c>
      <c r="D158" s="457" t="s">
        <v>2566</v>
      </c>
      <c r="E158" s="297" t="s">
        <v>118</v>
      </c>
      <c r="F158" s="301"/>
      <c r="G158" s="321"/>
      <c r="H158" s="321">
        <v>2700</v>
      </c>
      <c r="I158" s="298">
        <f t="shared" si="8"/>
        <v>61157514</v>
      </c>
      <c r="J158" s="297" t="s">
        <v>115</v>
      </c>
      <c r="K158" s="297"/>
    </row>
    <row r="159" spans="1:11" s="313" customFormat="1">
      <c r="A159" s="612">
        <v>44560</v>
      </c>
      <c r="B159" s="320"/>
      <c r="C159" s="297" t="s">
        <v>2361</v>
      </c>
      <c r="D159" s="457" t="s">
        <v>2566</v>
      </c>
      <c r="E159" s="297" t="s">
        <v>118</v>
      </c>
      <c r="F159" s="301"/>
      <c r="G159" s="321"/>
      <c r="H159" s="321">
        <v>11400</v>
      </c>
      <c r="I159" s="298">
        <f t="shared" si="8"/>
        <v>258220615</v>
      </c>
      <c r="J159" s="297" t="s">
        <v>115</v>
      </c>
      <c r="K159" s="297"/>
    </row>
    <row r="160" spans="1:11" s="313" customFormat="1">
      <c r="A160" s="612">
        <v>44560</v>
      </c>
      <c r="B160" s="320"/>
      <c r="C160" s="297" t="s">
        <v>640</v>
      </c>
      <c r="D160" s="457" t="s">
        <v>2566</v>
      </c>
      <c r="E160" s="297" t="s">
        <v>118</v>
      </c>
      <c r="F160" s="301"/>
      <c r="G160" s="321"/>
      <c r="H160" s="321">
        <v>7200</v>
      </c>
      <c r="I160" s="298">
        <f t="shared" si="8"/>
        <v>163086704</v>
      </c>
      <c r="J160" s="297" t="s">
        <v>115</v>
      </c>
      <c r="K160" s="297"/>
    </row>
    <row r="161" spans="1:11" s="313" customFormat="1">
      <c r="A161" s="612">
        <v>44560</v>
      </c>
      <c r="B161" s="320"/>
      <c r="C161" s="297" t="s">
        <v>2565</v>
      </c>
      <c r="D161" s="457" t="s">
        <v>2566</v>
      </c>
      <c r="E161" s="297" t="s">
        <v>118</v>
      </c>
      <c r="F161" s="301"/>
      <c r="G161" s="321"/>
      <c r="H161" s="321">
        <v>14960</v>
      </c>
      <c r="I161" s="298">
        <f t="shared" si="8"/>
        <v>338857930</v>
      </c>
      <c r="J161" s="297" t="s">
        <v>115</v>
      </c>
      <c r="K161" s="297"/>
    </row>
    <row r="162" spans="1:11" s="313" customFormat="1">
      <c r="A162" s="612">
        <v>44560</v>
      </c>
      <c r="B162" s="320"/>
      <c r="C162" s="297" t="s">
        <v>1558</v>
      </c>
      <c r="D162" s="457" t="s">
        <v>2566</v>
      </c>
      <c r="E162" s="297" t="s">
        <v>118</v>
      </c>
      <c r="F162" s="301"/>
      <c r="G162" s="321"/>
      <c r="H162" s="321">
        <v>942.98</v>
      </c>
      <c r="I162" s="298">
        <f t="shared" si="8"/>
        <v>21359375</v>
      </c>
      <c r="J162" s="297" t="s">
        <v>115</v>
      </c>
      <c r="K162" s="297"/>
    </row>
    <row r="163" spans="1:11" s="313" customFormat="1">
      <c r="A163" s="612">
        <v>44560</v>
      </c>
      <c r="B163" s="320"/>
      <c r="C163" s="297" t="s">
        <v>2577</v>
      </c>
      <c r="D163" s="457" t="s">
        <v>2566</v>
      </c>
      <c r="E163" s="297" t="s">
        <v>118</v>
      </c>
      <c r="F163" s="301"/>
      <c r="G163" s="321"/>
      <c r="H163" s="321">
        <v>17949.439999999999</v>
      </c>
      <c r="I163" s="298">
        <f t="shared" ref="I163" si="11">+ROUND(H163*$K$2,0)</f>
        <v>406571529</v>
      </c>
      <c r="J163" s="297" t="s">
        <v>115</v>
      </c>
      <c r="K163" s="297"/>
    </row>
    <row r="164" spans="1:11" s="313" customFormat="1">
      <c r="A164" s="612">
        <v>44560</v>
      </c>
      <c r="B164" s="320"/>
      <c r="C164" s="297" t="s">
        <v>2344</v>
      </c>
      <c r="D164" s="457" t="s">
        <v>2362</v>
      </c>
      <c r="E164" s="297" t="s">
        <v>97</v>
      </c>
      <c r="F164" s="301"/>
      <c r="G164" s="321"/>
      <c r="H164" s="321"/>
      <c r="I164" s="298">
        <v>32550000</v>
      </c>
      <c r="J164" s="297" t="s">
        <v>114</v>
      </c>
      <c r="K164" s="297"/>
    </row>
    <row r="165" spans="1:11" s="313" customFormat="1">
      <c r="A165" s="612">
        <v>44560</v>
      </c>
      <c r="B165" s="320"/>
      <c r="C165" s="297" t="s">
        <v>2555</v>
      </c>
      <c r="D165" s="457" t="s">
        <v>2362</v>
      </c>
      <c r="E165" s="297" t="s">
        <v>97</v>
      </c>
      <c r="F165" s="301"/>
      <c r="G165" s="321"/>
      <c r="H165" s="321"/>
      <c r="I165" s="298">
        <v>25200000</v>
      </c>
      <c r="J165" s="297" t="s">
        <v>114</v>
      </c>
      <c r="K165" s="297"/>
    </row>
    <row r="166" spans="1:11" s="313" customFormat="1">
      <c r="A166" s="612">
        <v>44560</v>
      </c>
      <c r="B166" s="320"/>
      <c r="C166" s="297" t="s">
        <v>2345</v>
      </c>
      <c r="D166" s="457" t="s">
        <v>2362</v>
      </c>
      <c r="E166" s="297" t="s">
        <v>97</v>
      </c>
      <c r="F166" s="301"/>
      <c r="G166" s="321"/>
      <c r="H166" s="321"/>
      <c r="I166" s="298">
        <v>76330000</v>
      </c>
      <c r="J166" s="297" t="s">
        <v>114</v>
      </c>
      <c r="K166" s="297"/>
    </row>
    <row r="167" spans="1:11" s="313" customFormat="1">
      <c r="A167" s="612">
        <v>44560</v>
      </c>
      <c r="B167" s="320"/>
      <c r="C167" s="297" t="s">
        <v>2556</v>
      </c>
      <c r="D167" s="457" t="s">
        <v>2362</v>
      </c>
      <c r="E167" s="297" t="s">
        <v>97</v>
      </c>
      <c r="F167" s="301"/>
      <c r="G167" s="321"/>
      <c r="H167" s="321"/>
      <c r="I167" s="298">
        <v>22800000</v>
      </c>
      <c r="J167" s="297" t="s">
        <v>114</v>
      </c>
      <c r="K167" s="297"/>
    </row>
    <row r="168" spans="1:11" s="313" customFormat="1">
      <c r="A168" s="612">
        <v>44560</v>
      </c>
      <c r="B168" s="320"/>
      <c r="C168" s="297" t="s">
        <v>2346</v>
      </c>
      <c r="D168" s="457" t="s">
        <v>2362</v>
      </c>
      <c r="E168" s="297" t="s">
        <v>97</v>
      </c>
      <c r="F168" s="301"/>
      <c r="G168" s="321"/>
      <c r="H168" s="321"/>
      <c r="I168" s="298">
        <v>51400000</v>
      </c>
      <c r="J168" s="297" t="s">
        <v>114</v>
      </c>
      <c r="K168" s="297"/>
    </row>
    <row r="169" spans="1:11" s="313" customFormat="1">
      <c r="A169" s="612">
        <v>44560</v>
      </c>
      <c r="B169" s="320"/>
      <c r="C169" s="297" t="s">
        <v>2347</v>
      </c>
      <c r="D169" s="457" t="s">
        <v>2362</v>
      </c>
      <c r="E169" s="297" t="s">
        <v>97</v>
      </c>
      <c r="F169" s="301"/>
      <c r="G169" s="321"/>
      <c r="H169" s="321"/>
      <c r="I169" s="298">
        <v>734980000</v>
      </c>
      <c r="J169" s="297" t="s">
        <v>114</v>
      </c>
      <c r="K169" s="297"/>
    </row>
    <row r="170" spans="1:11" s="313" customFormat="1">
      <c r="A170" s="612">
        <v>44560</v>
      </c>
      <c r="B170" s="320"/>
      <c r="C170" s="297" t="s">
        <v>2557</v>
      </c>
      <c r="D170" s="457" t="s">
        <v>2362</v>
      </c>
      <c r="E170" s="297" t="s">
        <v>97</v>
      </c>
      <c r="F170" s="301"/>
      <c r="G170" s="321"/>
      <c r="H170" s="321"/>
      <c r="I170" s="298">
        <v>76832000</v>
      </c>
      <c r="J170" s="297" t="s">
        <v>114</v>
      </c>
      <c r="K170" s="297"/>
    </row>
    <row r="171" spans="1:11" s="313" customFormat="1">
      <c r="A171" s="612">
        <v>44560</v>
      </c>
      <c r="B171" s="320"/>
      <c r="C171" s="297" t="s">
        <v>2348</v>
      </c>
      <c r="D171" s="457" t="s">
        <v>2362</v>
      </c>
      <c r="E171" s="297" t="s">
        <v>97</v>
      </c>
      <c r="F171" s="301"/>
      <c r="G171" s="321"/>
      <c r="H171" s="321"/>
      <c r="I171" s="298">
        <v>63618900</v>
      </c>
      <c r="J171" s="297" t="s">
        <v>114</v>
      </c>
      <c r="K171" s="297"/>
    </row>
    <row r="172" spans="1:11" s="313" customFormat="1">
      <c r="A172" s="612">
        <v>44560</v>
      </c>
      <c r="B172" s="320"/>
      <c r="C172" s="297" t="s">
        <v>2349</v>
      </c>
      <c r="D172" s="457" t="s">
        <v>2362</v>
      </c>
      <c r="E172" s="297" t="s">
        <v>97</v>
      </c>
      <c r="F172" s="301"/>
      <c r="G172" s="321"/>
      <c r="H172" s="321"/>
      <c r="I172" s="298">
        <v>21710000</v>
      </c>
      <c r="J172" s="297" t="s">
        <v>114</v>
      </c>
      <c r="K172" s="297"/>
    </row>
    <row r="173" spans="1:11" s="313" customFormat="1">
      <c r="A173" s="612">
        <v>44560</v>
      </c>
      <c r="B173" s="320"/>
      <c r="C173" s="297" t="s">
        <v>2350</v>
      </c>
      <c r="D173" s="457" t="s">
        <v>2362</v>
      </c>
      <c r="E173" s="297" t="s">
        <v>97</v>
      </c>
      <c r="F173" s="301"/>
      <c r="G173" s="321"/>
      <c r="H173" s="321"/>
      <c r="I173" s="298">
        <v>37600000</v>
      </c>
      <c r="J173" s="297" t="s">
        <v>114</v>
      </c>
      <c r="K173" s="297"/>
    </row>
    <row r="174" spans="1:11" s="313" customFormat="1">
      <c r="A174" s="612">
        <v>44560</v>
      </c>
      <c r="B174" s="320"/>
      <c r="C174" s="297" t="s">
        <v>2558</v>
      </c>
      <c r="D174" s="457" t="s">
        <v>2362</v>
      </c>
      <c r="E174" s="297" t="s">
        <v>97</v>
      </c>
      <c r="F174" s="301"/>
      <c r="G174" s="321"/>
      <c r="H174" s="321"/>
      <c r="I174" s="298">
        <v>9670000</v>
      </c>
      <c r="J174" s="297" t="s">
        <v>114</v>
      </c>
      <c r="K174" s="297"/>
    </row>
    <row r="175" spans="1:11" s="313" customFormat="1">
      <c r="A175" s="612">
        <v>44560</v>
      </c>
      <c r="B175" s="320"/>
      <c r="C175" s="297" t="s">
        <v>2351</v>
      </c>
      <c r="D175" s="457" t="s">
        <v>2362</v>
      </c>
      <c r="E175" s="297" t="s">
        <v>97</v>
      </c>
      <c r="F175" s="301"/>
      <c r="G175" s="321"/>
      <c r="H175" s="321"/>
      <c r="I175" s="298">
        <v>76769000</v>
      </c>
      <c r="J175" s="297" t="s">
        <v>114</v>
      </c>
      <c r="K175" s="297"/>
    </row>
    <row r="176" spans="1:11" s="313" customFormat="1">
      <c r="A176" s="612">
        <v>44560</v>
      </c>
      <c r="B176" s="320"/>
      <c r="C176" s="297" t="s">
        <v>2352</v>
      </c>
      <c r="D176" s="457" t="s">
        <v>2362</v>
      </c>
      <c r="E176" s="297" t="s">
        <v>97</v>
      </c>
      <c r="F176" s="301"/>
      <c r="G176" s="321"/>
      <c r="H176" s="321"/>
      <c r="I176" s="298">
        <v>527723100</v>
      </c>
      <c r="J176" s="297" t="s">
        <v>114</v>
      </c>
      <c r="K176" s="297"/>
    </row>
    <row r="177" spans="1:11" s="313" customFormat="1">
      <c r="A177" s="612">
        <v>44560</v>
      </c>
      <c r="B177" s="320"/>
      <c r="C177" s="297" t="s">
        <v>2559</v>
      </c>
      <c r="D177" s="457" t="s">
        <v>2362</v>
      </c>
      <c r="E177" s="297" t="s">
        <v>97</v>
      </c>
      <c r="F177" s="301"/>
      <c r="G177" s="321"/>
      <c r="H177" s="321"/>
      <c r="I177" s="298">
        <v>12800000</v>
      </c>
      <c r="J177" s="297" t="s">
        <v>114</v>
      </c>
      <c r="K177" s="297"/>
    </row>
    <row r="178" spans="1:11" s="313" customFormat="1">
      <c r="A178" s="612">
        <v>44560</v>
      </c>
      <c r="B178" s="320"/>
      <c r="C178" s="297" t="s">
        <v>2560</v>
      </c>
      <c r="D178" s="457" t="s">
        <v>2362</v>
      </c>
      <c r="E178" s="297" t="s">
        <v>97</v>
      </c>
      <c r="F178" s="301"/>
      <c r="G178" s="321"/>
      <c r="H178" s="321"/>
      <c r="I178" s="298">
        <v>30420000</v>
      </c>
      <c r="J178" s="297" t="s">
        <v>114</v>
      </c>
      <c r="K178" s="297"/>
    </row>
    <row r="179" spans="1:11" s="313" customFormat="1">
      <c r="A179" s="612">
        <v>44560</v>
      </c>
      <c r="B179" s="320"/>
      <c r="C179" s="297" t="s">
        <v>2353</v>
      </c>
      <c r="D179" s="457" t="s">
        <v>2362</v>
      </c>
      <c r="E179" s="297" t="s">
        <v>97</v>
      </c>
      <c r="F179" s="301"/>
      <c r="G179" s="321"/>
      <c r="H179" s="321"/>
      <c r="I179" s="298">
        <v>13845900</v>
      </c>
      <c r="J179" s="297" t="s">
        <v>114</v>
      </c>
      <c r="K179" s="297"/>
    </row>
    <row r="180" spans="1:11" s="313" customFormat="1">
      <c r="A180" s="612">
        <v>44560</v>
      </c>
      <c r="B180" s="320"/>
      <c r="C180" s="297" t="s">
        <v>2561</v>
      </c>
      <c r="D180" s="457" t="s">
        <v>2362</v>
      </c>
      <c r="E180" s="297" t="s">
        <v>97</v>
      </c>
      <c r="F180" s="301"/>
      <c r="G180" s="321"/>
      <c r="H180" s="321"/>
      <c r="I180" s="298">
        <v>194580000</v>
      </c>
      <c r="J180" s="297" t="s">
        <v>114</v>
      </c>
      <c r="K180" s="297"/>
    </row>
    <row r="181" spans="1:11" s="313" customFormat="1">
      <c r="A181" s="612">
        <v>44560</v>
      </c>
      <c r="B181" s="320"/>
      <c r="C181" s="297" t="s">
        <v>2562</v>
      </c>
      <c r="D181" s="457" t="s">
        <v>2362</v>
      </c>
      <c r="E181" s="297" t="s">
        <v>97</v>
      </c>
      <c r="F181" s="301"/>
      <c r="G181" s="321"/>
      <c r="H181" s="321"/>
      <c r="I181" s="298">
        <v>62250000</v>
      </c>
      <c r="J181" s="297" t="s">
        <v>114</v>
      </c>
      <c r="K181" s="297"/>
    </row>
    <row r="182" spans="1:11" s="313" customFormat="1">
      <c r="A182" s="612">
        <v>44560</v>
      </c>
      <c r="B182" s="320"/>
      <c r="C182" s="297" t="s">
        <v>2354</v>
      </c>
      <c r="D182" s="457" t="s">
        <v>2362</v>
      </c>
      <c r="E182" s="297" t="s">
        <v>97</v>
      </c>
      <c r="F182" s="301"/>
      <c r="G182" s="321"/>
      <c r="H182" s="321"/>
      <c r="I182" s="298">
        <v>19800000</v>
      </c>
      <c r="J182" s="297" t="s">
        <v>114</v>
      </c>
      <c r="K182" s="297"/>
    </row>
    <row r="183" spans="1:11" s="313" customFormat="1">
      <c r="A183" s="612">
        <v>44560</v>
      </c>
      <c r="B183" s="320"/>
      <c r="C183" s="297" t="s">
        <v>197</v>
      </c>
      <c r="D183" s="457" t="s">
        <v>2566</v>
      </c>
      <c r="E183" s="297" t="s">
        <v>97</v>
      </c>
      <c r="F183" s="301"/>
      <c r="G183" s="321"/>
      <c r="H183" s="321"/>
      <c r="I183" s="298">
        <v>10010000</v>
      </c>
      <c r="J183" s="297" t="s">
        <v>114</v>
      </c>
      <c r="K183" s="297"/>
    </row>
    <row r="184" spans="1:11" s="313" customFormat="1">
      <c r="A184" s="612">
        <v>44560</v>
      </c>
      <c r="B184" s="320"/>
      <c r="C184" s="297" t="s">
        <v>150</v>
      </c>
      <c r="D184" s="457" t="s">
        <v>2566</v>
      </c>
      <c r="E184" s="297" t="s">
        <v>97</v>
      </c>
      <c r="F184" s="301"/>
      <c r="G184" s="321"/>
      <c r="H184" s="321"/>
      <c r="I184" s="298">
        <v>140353500</v>
      </c>
      <c r="J184" s="297" t="s">
        <v>114</v>
      </c>
      <c r="K184" s="297"/>
    </row>
    <row r="185" spans="1:11" s="313" customFormat="1">
      <c r="A185" s="612">
        <v>44560</v>
      </c>
      <c r="B185" s="320"/>
      <c r="C185" s="297" t="s">
        <v>2363</v>
      </c>
      <c r="D185" s="457" t="s">
        <v>2566</v>
      </c>
      <c r="E185" s="297" t="s">
        <v>97</v>
      </c>
      <c r="F185" s="301"/>
      <c r="G185" s="321"/>
      <c r="H185" s="321"/>
      <c r="I185" s="298">
        <v>110581000</v>
      </c>
      <c r="J185" s="297" t="s">
        <v>114</v>
      </c>
      <c r="K185" s="297"/>
    </row>
    <row r="186" spans="1:11" s="313" customFormat="1">
      <c r="A186" s="612">
        <v>44560</v>
      </c>
      <c r="B186" s="320"/>
      <c r="C186" s="297" t="s">
        <v>2364</v>
      </c>
      <c r="D186" s="457" t="s">
        <v>2566</v>
      </c>
      <c r="E186" s="297" t="s">
        <v>97</v>
      </c>
      <c r="F186" s="301"/>
      <c r="G186" s="321"/>
      <c r="H186" s="321"/>
      <c r="I186" s="298">
        <v>22500000</v>
      </c>
      <c r="J186" s="297" t="s">
        <v>114</v>
      </c>
      <c r="K186" s="297"/>
    </row>
    <row r="187" spans="1:11" s="313" customFormat="1">
      <c r="A187" s="612">
        <v>44560</v>
      </c>
      <c r="B187" s="320"/>
      <c r="C187" s="297" t="s">
        <v>2365</v>
      </c>
      <c r="D187" s="457" t="s">
        <v>2566</v>
      </c>
      <c r="E187" s="297" t="s">
        <v>97</v>
      </c>
      <c r="F187" s="301"/>
      <c r="G187" s="321"/>
      <c r="H187" s="321"/>
      <c r="I187" s="298">
        <v>439300000</v>
      </c>
      <c r="J187" s="297" t="s">
        <v>114</v>
      </c>
      <c r="K187" s="297"/>
    </row>
    <row r="188" spans="1:11" s="313" customFormat="1">
      <c r="A188" s="612">
        <v>44560</v>
      </c>
      <c r="B188" s="320"/>
      <c r="C188" s="297" t="s">
        <v>2567</v>
      </c>
      <c r="D188" s="457" t="s">
        <v>2566</v>
      </c>
      <c r="E188" s="297" t="s">
        <v>97</v>
      </c>
      <c r="F188" s="301"/>
      <c r="G188" s="321"/>
      <c r="H188" s="321"/>
      <c r="I188" s="298">
        <v>419984000</v>
      </c>
      <c r="J188" s="297" t="s">
        <v>114</v>
      </c>
      <c r="K188" s="297"/>
    </row>
    <row r="189" spans="1:11" s="313" customFormat="1">
      <c r="A189" s="612">
        <v>44560</v>
      </c>
      <c r="B189" s="320"/>
      <c r="C189" s="297" t="s">
        <v>2366</v>
      </c>
      <c r="D189" s="457" t="s">
        <v>2566</v>
      </c>
      <c r="E189" s="297" t="s">
        <v>97</v>
      </c>
      <c r="F189" s="301"/>
      <c r="G189" s="321"/>
      <c r="H189" s="321"/>
      <c r="I189" s="298">
        <v>438412120</v>
      </c>
      <c r="J189" s="297" t="s">
        <v>114</v>
      </c>
      <c r="K189" s="297"/>
    </row>
    <row r="190" spans="1:11" s="313" customFormat="1">
      <c r="A190" s="612">
        <v>44560</v>
      </c>
      <c r="B190" s="320"/>
      <c r="C190" s="297" t="s">
        <v>2568</v>
      </c>
      <c r="D190" s="457" t="s">
        <v>2566</v>
      </c>
      <c r="E190" s="297" t="s">
        <v>97</v>
      </c>
      <c r="F190" s="301"/>
      <c r="G190" s="321"/>
      <c r="H190" s="321"/>
      <c r="I190" s="298">
        <v>35320000</v>
      </c>
      <c r="J190" s="297" t="s">
        <v>114</v>
      </c>
      <c r="K190" s="297"/>
    </row>
    <row r="191" spans="1:11" s="313" customFormat="1">
      <c r="A191" s="612">
        <v>44560</v>
      </c>
      <c r="B191" s="320"/>
      <c r="C191" s="297" t="s">
        <v>2367</v>
      </c>
      <c r="D191" s="457" t="s">
        <v>2566</v>
      </c>
      <c r="E191" s="297" t="s">
        <v>97</v>
      </c>
      <c r="F191" s="301"/>
      <c r="G191" s="321"/>
      <c r="H191" s="321"/>
      <c r="I191" s="298">
        <v>69400000</v>
      </c>
      <c r="J191" s="297" t="s">
        <v>114</v>
      </c>
      <c r="K191" s="297"/>
    </row>
    <row r="192" spans="1:11" s="313" customFormat="1">
      <c r="A192" s="612">
        <v>44560</v>
      </c>
      <c r="B192" s="320"/>
      <c r="C192" s="297" t="s">
        <v>2368</v>
      </c>
      <c r="D192" s="457" t="s">
        <v>2566</v>
      </c>
      <c r="E192" s="297" t="s">
        <v>97</v>
      </c>
      <c r="F192" s="301"/>
      <c r="G192" s="321"/>
      <c r="H192" s="321"/>
      <c r="I192" s="298">
        <v>43834000</v>
      </c>
      <c r="J192" s="297" t="s">
        <v>114</v>
      </c>
      <c r="K192" s="297"/>
    </row>
    <row r="193" spans="1:11" s="313" customFormat="1">
      <c r="A193" s="612">
        <v>44560</v>
      </c>
      <c r="B193" s="320"/>
      <c r="C193" s="297" t="s">
        <v>2369</v>
      </c>
      <c r="D193" s="457" t="s">
        <v>2566</v>
      </c>
      <c r="E193" s="297" t="s">
        <v>97</v>
      </c>
      <c r="F193" s="301"/>
      <c r="G193" s="321"/>
      <c r="H193" s="321"/>
      <c r="I193" s="298">
        <v>202733001</v>
      </c>
      <c r="J193" s="297" t="s">
        <v>114</v>
      </c>
      <c r="K193" s="297"/>
    </row>
    <row r="194" spans="1:11" s="313" customFormat="1">
      <c r="A194" s="612">
        <v>44560</v>
      </c>
      <c r="B194" s="320"/>
      <c r="C194" s="297" t="s">
        <v>2569</v>
      </c>
      <c r="D194" s="457" t="s">
        <v>2566</v>
      </c>
      <c r="E194" s="297" t="s">
        <v>97</v>
      </c>
      <c r="F194" s="301"/>
      <c r="G194" s="321"/>
      <c r="H194" s="321"/>
      <c r="I194" s="298">
        <v>39200000</v>
      </c>
      <c r="J194" s="297" t="s">
        <v>114</v>
      </c>
      <c r="K194" s="297"/>
    </row>
    <row r="195" spans="1:11" s="313" customFormat="1">
      <c r="A195" s="612">
        <v>44560</v>
      </c>
      <c r="B195" s="320"/>
      <c r="C195" s="297" t="s">
        <v>2370</v>
      </c>
      <c r="D195" s="457" t="s">
        <v>2566</v>
      </c>
      <c r="E195" s="297" t="s">
        <v>97</v>
      </c>
      <c r="F195" s="301"/>
      <c r="G195" s="321"/>
      <c r="H195" s="321"/>
      <c r="I195" s="298">
        <v>85766000</v>
      </c>
      <c r="J195" s="297" t="s">
        <v>114</v>
      </c>
      <c r="K195" s="297"/>
    </row>
    <row r="196" spans="1:11" s="313" customFormat="1">
      <c r="A196" s="612">
        <v>44560</v>
      </c>
      <c r="B196" s="320"/>
      <c r="C196" s="297" t="s">
        <v>2371</v>
      </c>
      <c r="D196" s="457" t="s">
        <v>2566</v>
      </c>
      <c r="E196" s="297" t="s">
        <v>97</v>
      </c>
      <c r="F196" s="301"/>
      <c r="G196" s="321"/>
      <c r="H196" s="321"/>
      <c r="I196" s="298">
        <v>255920000</v>
      </c>
      <c r="J196" s="297" t="s">
        <v>114</v>
      </c>
      <c r="K196" s="297"/>
    </row>
    <row r="197" spans="1:11" s="313" customFormat="1">
      <c r="A197" s="612">
        <v>44560</v>
      </c>
      <c r="B197" s="320"/>
      <c r="C197" s="297" t="s">
        <v>2372</v>
      </c>
      <c r="D197" s="457" t="s">
        <v>2566</v>
      </c>
      <c r="E197" s="297" t="s">
        <v>97</v>
      </c>
      <c r="F197" s="301"/>
      <c r="G197" s="321"/>
      <c r="H197" s="321"/>
      <c r="I197" s="298">
        <v>118400000</v>
      </c>
      <c r="J197" s="297" t="s">
        <v>114</v>
      </c>
      <c r="K197" s="297"/>
    </row>
    <row r="198" spans="1:11" s="313" customFormat="1">
      <c r="A198" s="612">
        <v>44560</v>
      </c>
      <c r="B198" s="320"/>
      <c r="C198" s="297" t="s">
        <v>2570</v>
      </c>
      <c r="D198" s="457" t="s">
        <v>2566</v>
      </c>
      <c r="E198" s="297" t="s">
        <v>97</v>
      </c>
      <c r="F198" s="301"/>
      <c r="G198" s="321"/>
      <c r="H198" s="321"/>
      <c r="I198" s="298">
        <v>125820000</v>
      </c>
      <c r="J198" s="297" t="s">
        <v>114</v>
      </c>
      <c r="K198" s="297"/>
    </row>
    <row r="199" spans="1:11" s="313" customFormat="1">
      <c r="A199" s="612">
        <v>44560</v>
      </c>
      <c r="B199" s="320"/>
      <c r="C199" s="297" t="s">
        <v>1944</v>
      </c>
      <c r="D199" s="457" t="s">
        <v>2566</v>
      </c>
      <c r="E199" s="297" t="s">
        <v>97</v>
      </c>
      <c r="F199" s="301"/>
      <c r="G199" s="321"/>
      <c r="H199" s="321"/>
      <c r="I199" s="298">
        <v>31600000</v>
      </c>
      <c r="J199" s="297" t="s">
        <v>114</v>
      </c>
      <c r="K199" s="297"/>
    </row>
    <row r="200" spans="1:11" s="313" customFormat="1">
      <c r="A200" s="612">
        <v>44560</v>
      </c>
      <c r="B200" s="320"/>
      <c r="C200" s="297" t="s">
        <v>2571</v>
      </c>
      <c r="D200" s="457" t="s">
        <v>2566</v>
      </c>
      <c r="E200" s="297" t="s">
        <v>97</v>
      </c>
      <c r="F200" s="301"/>
      <c r="G200" s="321"/>
      <c r="H200" s="321"/>
      <c r="I200" s="298">
        <v>132600000</v>
      </c>
      <c r="J200" s="297" t="s">
        <v>114</v>
      </c>
      <c r="K200" s="297"/>
    </row>
    <row r="201" spans="1:11" s="313" customFormat="1">
      <c r="A201" s="612">
        <v>44560</v>
      </c>
      <c r="B201" s="320"/>
      <c r="C201" s="297" t="s">
        <v>2572</v>
      </c>
      <c r="D201" s="457" t="s">
        <v>2566</v>
      </c>
      <c r="E201" s="297" t="s">
        <v>97</v>
      </c>
      <c r="F201" s="301"/>
      <c r="G201" s="321"/>
      <c r="H201" s="321"/>
      <c r="I201" s="298">
        <v>23880000</v>
      </c>
      <c r="J201" s="297" t="s">
        <v>114</v>
      </c>
      <c r="K201" s="297"/>
    </row>
    <row r="202" spans="1:11" s="313" customFormat="1">
      <c r="A202" s="612">
        <v>44560</v>
      </c>
      <c r="B202" s="320"/>
      <c r="C202" s="297" t="s">
        <v>2601</v>
      </c>
      <c r="D202" s="457" t="s">
        <v>2603</v>
      </c>
      <c r="E202" s="297" t="s">
        <v>97</v>
      </c>
      <c r="F202" s="301"/>
      <c r="G202" s="321"/>
      <c r="H202" s="321"/>
      <c r="I202" s="298">
        <v>58750000</v>
      </c>
      <c r="J202" s="297" t="s">
        <v>114</v>
      </c>
      <c r="K202" s="297"/>
    </row>
    <row r="203" spans="1:11" s="313" customFormat="1">
      <c r="A203" s="612">
        <v>44560</v>
      </c>
      <c r="B203" s="320"/>
      <c r="C203" s="297" t="s">
        <v>2226</v>
      </c>
      <c r="D203" s="457" t="s">
        <v>2604</v>
      </c>
      <c r="E203" s="297" t="s">
        <v>97</v>
      </c>
      <c r="F203" s="301"/>
      <c r="G203" s="321"/>
      <c r="H203" s="321"/>
      <c r="I203" s="298">
        <v>165000000</v>
      </c>
      <c r="J203" s="297" t="s">
        <v>114</v>
      </c>
      <c r="K203" s="297"/>
    </row>
    <row r="204" spans="1:11" s="313" customFormat="1">
      <c r="A204" s="612">
        <v>44560</v>
      </c>
      <c r="B204" s="320"/>
      <c r="C204" s="297" t="s">
        <v>2602</v>
      </c>
      <c r="D204" s="457" t="s">
        <v>2605</v>
      </c>
      <c r="E204" s="297" t="s">
        <v>97</v>
      </c>
      <c r="F204" s="301"/>
      <c r="G204" s="321"/>
      <c r="H204" s="321"/>
      <c r="I204" s="298">
        <v>43500000</v>
      </c>
      <c r="J204" s="297" t="s">
        <v>114</v>
      </c>
      <c r="K204" s="297"/>
    </row>
    <row r="205" spans="1:11" s="313" customFormat="1">
      <c r="A205" s="612">
        <v>44540</v>
      </c>
      <c r="B205" s="320"/>
      <c r="C205" s="297" t="s">
        <v>270</v>
      </c>
      <c r="D205" s="457" t="s">
        <v>1903</v>
      </c>
      <c r="E205" s="297" t="s">
        <v>97</v>
      </c>
      <c r="F205" s="301"/>
      <c r="G205" s="321"/>
      <c r="H205" s="321"/>
      <c r="I205" s="298">
        <v>72000000</v>
      </c>
      <c r="J205" s="297" t="s">
        <v>114</v>
      </c>
      <c r="K205" s="297"/>
    </row>
    <row r="206" spans="1:11" s="313" customFormat="1">
      <c r="A206" s="612">
        <v>44559</v>
      </c>
      <c r="B206" s="320"/>
      <c r="C206" s="297" t="s">
        <v>545</v>
      </c>
      <c r="D206" s="457" t="s">
        <v>2573</v>
      </c>
      <c r="E206" s="297" t="s">
        <v>97</v>
      </c>
      <c r="F206" s="301"/>
      <c r="G206" s="321"/>
      <c r="H206" s="321"/>
      <c r="I206" s="298">
        <v>30600000</v>
      </c>
      <c r="J206" s="297" t="s">
        <v>114</v>
      </c>
      <c r="K206" s="297"/>
    </row>
    <row r="207" spans="1:11" s="313" customFormat="1">
      <c r="A207" s="612">
        <v>44559</v>
      </c>
      <c r="B207" s="320"/>
      <c r="C207" s="297" t="s">
        <v>2488</v>
      </c>
      <c r="D207" s="457" t="s">
        <v>2493</v>
      </c>
      <c r="E207" s="297" t="s">
        <v>97</v>
      </c>
      <c r="F207" s="301"/>
      <c r="G207" s="321"/>
      <c r="H207" s="321"/>
      <c r="I207" s="298">
        <v>366171600</v>
      </c>
      <c r="J207" s="297" t="s">
        <v>114</v>
      </c>
      <c r="K207" s="297"/>
    </row>
  </sheetData>
  <autoFilter ref="A4:K207"/>
  <dataValidations count="1">
    <dataValidation type="list" allowBlank="1" showInputMessage="1" showErrorMessage="1" sqref="J35:J39 J64:J65">
      <formula1>"KRW, USD, CNY, VND, JPY"</formula1>
    </dataValidation>
  </dataValidations>
  <pageMargins left="0.7" right="0.7" top="0.75" bottom="0.75" header="0.3" footer="0.3"/>
  <pageSetup orientation="portrait" verticalDpi="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3"/>
  <sheetViews>
    <sheetView workbookViewId="0">
      <selection activeCell="R24" sqref="R24"/>
    </sheetView>
  </sheetViews>
  <sheetFormatPr defaultColWidth="9" defaultRowHeight="15"/>
  <cols>
    <col min="1" max="1" width="4.7109375" style="36" bestFit="1" customWidth="1"/>
    <col min="2" max="2" width="12.7109375" style="36" bestFit="1" customWidth="1"/>
    <col min="3" max="3" width="6.85546875" style="36" customWidth="1"/>
    <col min="4" max="4" width="7.85546875" style="36" bestFit="1" customWidth="1"/>
    <col min="5" max="5" width="6.85546875" style="36" customWidth="1"/>
    <col min="6" max="6" width="10.28515625" style="36" customWidth="1"/>
    <col min="7" max="8" width="6.85546875" style="36" customWidth="1"/>
    <col min="9" max="9" width="7" style="36" customWidth="1"/>
    <col min="10" max="10" width="5.28515625" style="36" bestFit="1" customWidth="1"/>
    <col min="11" max="11" width="15" style="36" customWidth="1"/>
    <col min="12" max="12" width="14.7109375" style="36" customWidth="1"/>
    <col min="13" max="13" width="11" style="36" customWidth="1"/>
    <col min="14" max="14" width="5.28515625" style="36" bestFit="1" customWidth="1"/>
    <col min="15" max="15" width="11.7109375" style="36" bestFit="1" customWidth="1"/>
    <col min="16" max="16" width="13.7109375" style="36" customWidth="1"/>
    <col min="17" max="17" width="10.28515625" style="36" customWidth="1"/>
    <col min="18" max="20" width="9" style="36"/>
    <col min="21" max="21" width="21.85546875" style="36" customWidth="1"/>
    <col min="22" max="16384" width="9" style="36"/>
  </cols>
  <sheetData>
    <row r="2" spans="1:20" ht="21">
      <c r="A2" s="757" t="s">
        <v>23</v>
      </c>
      <c r="B2" s="757"/>
      <c r="C2" s="758" t="s">
        <v>2496</v>
      </c>
      <c r="D2" s="759"/>
      <c r="E2" s="758" t="s">
        <v>2304</v>
      </c>
      <c r="F2" s="759"/>
      <c r="G2" s="757" t="s">
        <v>26</v>
      </c>
      <c r="H2" s="757"/>
      <c r="I2" s="35"/>
      <c r="J2" s="753" t="s">
        <v>629</v>
      </c>
      <c r="K2" s="754"/>
      <c r="L2" s="754"/>
      <c r="M2" s="755"/>
      <c r="N2" s="753" t="s">
        <v>179</v>
      </c>
      <c r="O2" s="754"/>
      <c r="P2" s="754"/>
      <c r="Q2" s="755"/>
    </row>
    <row r="3" spans="1:20" ht="14.25" customHeight="1">
      <c r="A3" s="757"/>
      <c r="B3" s="757"/>
      <c r="C3" s="158" t="s">
        <v>1</v>
      </c>
      <c r="D3" s="422" t="s">
        <v>25</v>
      </c>
      <c r="E3" s="158" t="s">
        <v>24</v>
      </c>
      <c r="F3" s="422" t="s">
        <v>25</v>
      </c>
      <c r="G3" s="422" t="s">
        <v>24</v>
      </c>
      <c r="H3" s="422" t="s">
        <v>25</v>
      </c>
      <c r="I3" s="37"/>
      <c r="J3" s="756" t="s">
        <v>23</v>
      </c>
      <c r="K3" s="756"/>
      <c r="L3" s="757" t="s">
        <v>45</v>
      </c>
      <c r="M3" s="757"/>
      <c r="N3" s="756" t="s">
        <v>23</v>
      </c>
      <c r="O3" s="756"/>
      <c r="P3" s="757" t="s">
        <v>44</v>
      </c>
      <c r="Q3" s="757"/>
    </row>
    <row r="4" spans="1:20" ht="16.5">
      <c r="A4" s="765" t="s">
        <v>40</v>
      </c>
      <c r="B4" s="81" t="s">
        <v>22</v>
      </c>
      <c r="C4" s="82">
        <f>+'자금실적 및 계획(원)USD_VND'!Z5/1000000</f>
        <v>11.986030440278212</v>
      </c>
      <c r="D4" s="141">
        <f>+KRW_VND!Z5/100000000</f>
        <v>1052.7574451431813</v>
      </c>
      <c r="E4" s="149">
        <f>+'자금실적 및 계획(원)USD_VND'!Z41/1000000</f>
        <v>12.756598330278203</v>
      </c>
      <c r="F4" s="150">
        <f>+KRW_VND!Z41/100000000</f>
        <v>1068.7530644950275</v>
      </c>
      <c r="G4" s="145">
        <f>+E4-C4</f>
        <v>0.77056788999999171</v>
      </c>
      <c r="H4" s="84">
        <f>+F4-D4</f>
        <v>15.995619351846244</v>
      </c>
      <c r="I4" s="25"/>
      <c r="J4" s="756"/>
      <c r="K4" s="756"/>
      <c r="L4" s="71" t="s">
        <v>24</v>
      </c>
      <c r="M4" s="71" t="s">
        <v>2</v>
      </c>
      <c r="N4" s="756"/>
      <c r="O4" s="756"/>
      <c r="P4" s="71" t="s">
        <v>24</v>
      </c>
      <c r="Q4" s="71" t="s">
        <v>2</v>
      </c>
    </row>
    <row r="5" spans="1:20" ht="16.5">
      <c r="A5" s="766"/>
      <c r="B5" s="85" t="s">
        <v>105</v>
      </c>
      <c r="C5" s="86"/>
      <c r="D5" s="141">
        <f>+KRW_VND!Z6/100000000</f>
        <v>379.96585859561975</v>
      </c>
      <c r="E5" s="151"/>
      <c r="F5" s="150">
        <f>+KRW_VND!Z42/100000000</f>
        <v>449.88796656344476</v>
      </c>
      <c r="G5" s="125"/>
      <c r="H5" s="87">
        <f>+F5-D5</f>
        <v>69.922107967825013</v>
      </c>
      <c r="I5" s="26"/>
      <c r="J5" s="768" t="s">
        <v>31</v>
      </c>
      <c r="K5" s="31" t="s">
        <v>27</v>
      </c>
      <c r="L5" s="22">
        <f>+'자금실적 및 계획(원)USD_VND'!Z9/1000000</f>
        <v>0</v>
      </c>
      <c r="M5" s="23">
        <f>+KRW_VND!Z9/100000000</f>
        <v>0</v>
      </c>
      <c r="N5" s="768" t="s">
        <v>180</v>
      </c>
      <c r="O5" s="31" t="s">
        <v>27</v>
      </c>
      <c r="P5" s="452">
        <f>+'자금실적 및 계획(원)USD_VND'!Z21/1000000</f>
        <v>1.0289142900000003</v>
      </c>
      <c r="Q5" s="592">
        <f>+KRW_VND!Z21/100000000</f>
        <v>11.042039690775001</v>
      </c>
      <c r="T5" s="214"/>
    </row>
    <row r="6" spans="1:20" ht="14.25" customHeight="1">
      <c r="A6" s="766"/>
      <c r="B6" s="85" t="s">
        <v>104</v>
      </c>
      <c r="C6" s="86"/>
      <c r="D6" s="119"/>
      <c r="E6" s="151"/>
      <c r="F6" s="87"/>
      <c r="G6" s="125"/>
      <c r="H6" s="87"/>
      <c r="I6" s="26"/>
      <c r="J6" s="768"/>
      <c r="K6" s="33" t="s">
        <v>1282</v>
      </c>
      <c r="L6" s="22">
        <f>+'자금실적 및 계획(원)USD_VND'!Z10/1000000</f>
        <v>2.4609886099999998</v>
      </c>
      <c r="M6" s="23">
        <f>+KRW_VND!Z10/100000000</f>
        <v>26.369582342624998</v>
      </c>
      <c r="N6" s="768"/>
      <c r="O6" s="33" t="s">
        <v>178</v>
      </c>
      <c r="P6" s="24">
        <f>+'자금실적 및 계획(원)USD_VND'!Z22/1000000</f>
        <v>3.74951364</v>
      </c>
      <c r="Q6" s="23">
        <f>+KRW_VND!Z22/100000000</f>
        <v>40.238802043025004</v>
      </c>
      <c r="T6" s="214" t="s">
        <v>183</v>
      </c>
    </row>
    <row r="7" spans="1:20" ht="16.5">
      <c r="A7" s="767"/>
      <c r="B7" s="88" t="s">
        <v>35</v>
      </c>
      <c r="C7" s="89">
        <f>SUM(C4:C6)</f>
        <v>11.986030440278212</v>
      </c>
      <c r="D7" s="142">
        <f>SUM(D4:D6)</f>
        <v>1432.723303738801</v>
      </c>
      <c r="E7" s="152">
        <f>SUM(E4:E6)</f>
        <v>12.756598330278203</v>
      </c>
      <c r="F7" s="153">
        <f>SUM(F4:F6)</f>
        <v>1518.6410310584722</v>
      </c>
      <c r="G7" s="146">
        <f>+E7-C7</f>
        <v>0.77056788999999171</v>
      </c>
      <c r="H7" s="91">
        <f>+F7-D7</f>
        <v>85.917727319671258</v>
      </c>
      <c r="I7" s="38"/>
      <c r="J7" s="768"/>
      <c r="K7" s="33" t="s">
        <v>29</v>
      </c>
      <c r="L7" s="22">
        <f>+'자금실적 및 계획(원)USD_VND'!Z11/1000000</f>
        <v>12.765381339999998</v>
      </c>
      <c r="M7" s="23">
        <f>+KRW_VND!Z11/100000000</f>
        <v>136.78152471492501</v>
      </c>
      <c r="N7" s="768"/>
      <c r="O7" s="33" t="s">
        <v>207</v>
      </c>
      <c r="P7" s="24">
        <f>+'자금실적 및 계획(원)USD_VND'!Z23/1000000</f>
        <v>8.9318604499999985</v>
      </c>
      <c r="Q7" s="23">
        <f>+KRW_VND!Z23/100000000</f>
        <v>95.874645971903647</v>
      </c>
      <c r="T7" s="214" t="s">
        <v>184</v>
      </c>
    </row>
    <row r="8" spans="1:20" ht="16.5">
      <c r="A8" s="770" t="s">
        <v>641</v>
      </c>
      <c r="B8" s="770"/>
      <c r="C8" s="39"/>
      <c r="D8" s="143">
        <f>+KRW_VND!Z4/100000000</f>
        <v>349.79710591701752</v>
      </c>
      <c r="E8" s="154"/>
      <c r="F8" s="155">
        <f>+KRW_VND!Z40/100000000</f>
        <v>349.69688939339255</v>
      </c>
      <c r="G8" s="147"/>
      <c r="H8" s="21"/>
      <c r="J8" s="768"/>
      <c r="K8" s="40" t="s">
        <v>29</v>
      </c>
      <c r="L8" s="22">
        <f>+'자금실적 및 계획(원)USD_VND'!Z12/1000000</f>
        <v>0</v>
      </c>
      <c r="M8" s="23">
        <f>+KRW_VND!Z12/100000000</f>
        <v>12.0025394</v>
      </c>
      <c r="N8" s="768"/>
      <c r="O8" s="40" t="s">
        <v>32</v>
      </c>
      <c r="P8" s="453"/>
      <c r="Q8" s="210">
        <f>+KRW_VND!Z24/100000000</f>
        <v>2.132855819075</v>
      </c>
      <c r="T8" s="214" t="s">
        <v>181</v>
      </c>
    </row>
    <row r="9" spans="1:20" ht="16.5">
      <c r="A9" s="771" t="s">
        <v>642</v>
      </c>
      <c r="B9" s="771"/>
      <c r="C9" s="94"/>
      <c r="D9" s="144">
        <f>+D7-D8</f>
        <v>1082.9261978217835</v>
      </c>
      <c r="E9" s="156"/>
      <c r="F9" s="157">
        <f>+F7-F8</f>
        <v>1168.9441416650798</v>
      </c>
      <c r="G9" s="148"/>
      <c r="H9" s="95">
        <f>+H7-H8</f>
        <v>85.917727319671258</v>
      </c>
      <c r="J9" s="769"/>
      <c r="K9" s="72" t="s">
        <v>35</v>
      </c>
      <c r="L9" s="73">
        <f>SUM(L5:L8)</f>
        <v>15.226369949999997</v>
      </c>
      <c r="M9" s="74">
        <f>SUM(M5:M8)</f>
        <v>175.15364645755</v>
      </c>
      <c r="N9" s="769"/>
      <c r="O9" s="72" t="s">
        <v>35</v>
      </c>
      <c r="P9" s="73">
        <f>SUM(P5:P8)</f>
        <v>13.710288379999998</v>
      </c>
      <c r="Q9" s="74">
        <f>SUM(Q5:Q8)</f>
        <v>149.28834352477864</v>
      </c>
      <c r="T9" s="214"/>
    </row>
    <row r="10" spans="1:20" ht="16.5" customHeight="1">
      <c r="J10" s="768" t="s">
        <v>33</v>
      </c>
      <c r="K10" s="31" t="s">
        <v>691</v>
      </c>
      <c r="L10" s="22">
        <f>+'자금실적 및 계획(원)USD_VND'!Z15/1000000</f>
        <v>0</v>
      </c>
      <c r="M10" s="23">
        <f>+KRW_VND!Z15/100000000</f>
        <v>0</v>
      </c>
      <c r="N10" s="773" t="s">
        <v>204</v>
      </c>
      <c r="O10" s="31" t="s">
        <v>630</v>
      </c>
      <c r="P10" s="24">
        <f>+'자금실적 및 계획(원)USD_VND'!Z27/1000000+'자금실적 및 계획(원)USD_VND'!Z29/1000000</f>
        <v>2.8223999999999999E-2</v>
      </c>
      <c r="Q10" s="28">
        <f>+(KRW_VND!Z27+KRW_VND!Z28+KRW_VND!Z29)/100000000</f>
        <v>1.8505566035249998</v>
      </c>
      <c r="T10" s="214" t="s">
        <v>182</v>
      </c>
    </row>
    <row r="11" spans="1:20" ht="16.5" customHeight="1">
      <c r="J11" s="768"/>
      <c r="K11" s="33" t="s">
        <v>174</v>
      </c>
      <c r="L11" s="22">
        <f>+'자금실적 및 계획(원)USD_VND'!Z16/1000000</f>
        <v>0</v>
      </c>
      <c r="M11" s="23">
        <f>+KRW_VND!Z16/100000000</f>
        <v>0</v>
      </c>
      <c r="N11" s="774"/>
      <c r="O11" s="33" t="s">
        <v>70</v>
      </c>
      <c r="P11" s="24"/>
      <c r="Q11" s="210"/>
      <c r="T11" s="214" t="s">
        <v>173</v>
      </c>
    </row>
    <row r="12" spans="1:20" ht="16.5" customHeight="1">
      <c r="J12" s="768"/>
      <c r="K12" s="33" t="s">
        <v>17</v>
      </c>
      <c r="L12" s="22">
        <f>+'자금실적 및 계획(원)USD_VND'!Z17/1000000</f>
        <v>0</v>
      </c>
      <c r="M12" s="23">
        <f>+KRW_VND!Z17/100000000</f>
        <v>4.7077202500000001E-4</v>
      </c>
      <c r="N12" s="762"/>
      <c r="O12" s="72" t="s">
        <v>35</v>
      </c>
      <c r="P12" s="73">
        <f>SUM(P10:P11)</f>
        <v>2.8223999999999999E-2</v>
      </c>
      <c r="Q12" s="74">
        <f>SUM(Q10:Q11)</f>
        <v>1.8505566035249998</v>
      </c>
      <c r="T12" s="214" t="s">
        <v>87</v>
      </c>
    </row>
    <row r="13" spans="1:20" ht="16.5">
      <c r="G13"/>
      <c r="H13"/>
      <c r="J13" s="768"/>
      <c r="K13" s="33" t="s">
        <v>18</v>
      </c>
      <c r="L13" s="22">
        <f>+'자금실적 및 계획(원)USD_VND'!Z18/1000000</f>
        <v>0</v>
      </c>
      <c r="M13" s="23">
        <f>+KRW_VND!Z18/100000000</f>
        <v>6.9545937499999999</v>
      </c>
      <c r="N13" s="760" t="s">
        <v>71</v>
      </c>
      <c r="O13" s="33" t="s">
        <v>188</v>
      </c>
      <c r="P13" s="24">
        <f>+'자금실적 및 계획(원)USD_VND'!Z25/1000000</f>
        <v>5.4706999999999999E-2</v>
      </c>
      <c r="Q13" s="19">
        <f>+(KRW_VND!Z25/100000000)</f>
        <v>0.587101249725</v>
      </c>
      <c r="T13" s="214" t="s">
        <v>88</v>
      </c>
    </row>
    <row r="14" spans="1:20" ht="16.5">
      <c r="G14"/>
      <c r="H14"/>
      <c r="J14" s="772"/>
      <c r="K14" s="33" t="s">
        <v>15</v>
      </c>
      <c r="L14" s="22">
        <f>+'자금실적 및 계획(원)USD_VND'!Z13/1000000</f>
        <v>6</v>
      </c>
      <c r="M14" s="23">
        <f>+KRW_VND!Z13/100000000</f>
        <v>64.290217927599997</v>
      </c>
      <c r="N14" s="761"/>
      <c r="O14" s="33" t="s">
        <v>190</v>
      </c>
      <c r="P14" s="24"/>
      <c r="Q14" s="19">
        <f>+(KRW_VND!Z26/100000000)</f>
        <v>2.9575438418000002</v>
      </c>
      <c r="T14" s="214"/>
    </row>
    <row r="15" spans="1:20" ht="15" customHeight="1">
      <c r="G15" s="208" t="s">
        <v>46</v>
      </c>
      <c r="H15" s="208" t="s">
        <v>47</v>
      </c>
      <c r="J15" s="768"/>
      <c r="K15" s="33"/>
      <c r="L15" s="34"/>
      <c r="M15" s="47"/>
      <c r="N15" s="761"/>
      <c r="O15" s="33" t="s">
        <v>20</v>
      </c>
      <c r="P15" s="24"/>
      <c r="Q15" s="19">
        <f>+KRW_VND!Z30/100000000</f>
        <v>3.60127919E-2</v>
      </c>
      <c r="T15" s="214"/>
    </row>
    <row r="16" spans="1:20" ht="16.5">
      <c r="G16" s="208" t="s">
        <v>48</v>
      </c>
      <c r="H16" s="208" t="s">
        <v>49</v>
      </c>
      <c r="J16" s="768"/>
      <c r="K16" s="33"/>
      <c r="L16" s="34"/>
      <c r="M16" s="19"/>
      <c r="N16" s="761"/>
      <c r="O16" s="33" t="s">
        <v>121</v>
      </c>
      <c r="P16" s="24">
        <f>+'자금실적 및 계획(원)USD_VND'!Z32/1000000</f>
        <v>1.0697709999999999E-2</v>
      </c>
      <c r="Q16" s="23">
        <f>+KRW_VND!Z32/100000000</f>
        <v>0.114805032375</v>
      </c>
      <c r="T16" s="214"/>
    </row>
    <row r="17" spans="7:20" ht="16.5">
      <c r="G17" s="208"/>
      <c r="H17" s="208"/>
      <c r="J17" s="772"/>
      <c r="K17" s="33"/>
      <c r="L17" s="34"/>
      <c r="M17" s="19"/>
      <c r="N17" s="761"/>
      <c r="O17" s="33" t="s">
        <v>189</v>
      </c>
      <c r="P17" s="24">
        <f>+'자금실적 및 계획(원)USD_VND'!Z34/1000000</f>
        <v>1.8849699999999997E-3</v>
      </c>
      <c r="Q17" s="23">
        <f>+KRW_VND!Z34/100000000</f>
        <v>2.022900645E-2</v>
      </c>
      <c r="T17" s="214"/>
    </row>
    <row r="18" spans="7:20" ht="16.5">
      <c r="G18" s="209"/>
      <c r="H18" s="209"/>
      <c r="J18" s="768"/>
      <c r="K18" s="44"/>
      <c r="L18" s="44"/>
      <c r="M18" s="44"/>
      <c r="N18" s="761"/>
      <c r="O18" s="40" t="s">
        <v>191</v>
      </c>
      <c r="P18" s="24"/>
      <c r="Q18" s="20">
        <f>+KRW_VND!Z35/100000000+KRW_VND!Z31/100000000</f>
        <v>6.7436107290250007</v>
      </c>
      <c r="T18" s="214"/>
    </row>
    <row r="19" spans="7:20" ht="12" customHeight="1">
      <c r="J19" s="769"/>
      <c r="K19" s="72" t="s">
        <v>35</v>
      </c>
      <c r="L19" s="75">
        <f>SUM(L10:L18)</f>
        <v>6</v>
      </c>
      <c r="M19" s="76">
        <f>SUM(M10:M18)</f>
        <v>71.245282449624995</v>
      </c>
      <c r="N19" s="762"/>
      <c r="O19" s="72" t="s">
        <v>35</v>
      </c>
      <c r="P19" s="216">
        <f>SUM(P13:P18)</f>
        <v>6.7289680000000004E-2</v>
      </c>
      <c r="Q19" s="76">
        <f>SUM(Q13:Q18)</f>
        <v>10.459302651275001</v>
      </c>
      <c r="T19" s="214"/>
    </row>
    <row r="20" spans="7:20" ht="16.5">
      <c r="J20" s="760" t="s">
        <v>28</v>
      </c>
      <c r="K20" s="31" t="s">
        <v>76</v>
      </c>
      <c r="L20" s="32"/>
      <c r="M20" s="454">
        <v>0</v>
      </c>
      <c r="N20" s="760" t="s">
        <v>116</v>
      </c>
      <c r="O20" s="31" t="s">
        <v>76</v>
      </c>
      <c r="P20" s="456">
        <f>+'자금실적 및 계획(원)USD_VND'!Z33/1000000</f>
        <v>0.65</v>
      </c>
      <c r="Q20" s="28">
        <f>+KRW_VND!Z33/100000000</f>
        <v>6.9756303989499999</v>
      </c>
      <c r="T20" s="214" t="s">
        <v>185</v>
      </c>
    </row>
    <row r="21" spans="7:20" ht="16.5">
      <c r="J21" s="761"/>
      <c r="K21" s="33" t="s">
        <v>66</v>
      </c>
      <c r="L21" s="43"/>
      <c r="M21" s="23">
        <f>+KRW_VND!Z19/100000000</f>
        <v>9.1973299999999994E-2</v>
      </c>
      <c r="N21" s="761"/>
      <c r="O21" s="33" t="s">
        <v>69</v>
      </c>
      <c r="P21" s="70"/>
      <c r="Q21" s="23"/>
      <c r="T21" s="214" t="s">
        <v>186</v>
      </c>
    </row>
    <row r="22" spans="7:20" ht="16.5">
      <c r="J22" s="761"/>
      <c r="K22" s="33" t="s">
        <v>15</v>
      </c>
      <c r="L22" s="34"/>
      <c r="M22" s="466" t="s">
        <v>668</v>
      </c>
      <c r="N22" s="761"/>
      <c r="O22" s="33" t="s">
        <v>30</v>
      </c>
      <c r="P22" s="222">
        <f>+'자금실적 및 계획(원)USD_VND'!Z38/1000000</f>
        <v>6</v>
      </c>
      <c r="Q22" s="23">
        <f>+KRW_VND!Z38/100000000</f>
        <v>64.390434451225005</v>
      </c>
      <c r="T22" s="214" t="s">
        <v>187</v>
      </c>
    </row>
    <row r="23" spans="7:20" ht="16.5">
      <c r="J23" s="762"/>
      <c r="K23" s="72" t="s">
        <v>35</v>
      </c>
      <c r="L23" s="73">
        <f>SUM(L20:L22)</f>
        <v>0</v>
      </c>
      <c r="M23" s="77">
        <f>SUM(M20:M22)</f>
        <v>9.1973299999999994E-2</v>
      </c>
      <c r="N23" s="762"/>
      <c r="O23" s="72" t="s">
        <v>35</v>
      </c>
      <c r="P23" s="73">
        <f>SUM(P20:P22)</f>
        <v>6.65</v>
      </c>
      <c r="Q23" s="77">
        <f>SUM(Q20:Q22)</f>
        <v>71.366064850175007</v>
      </c>
    </row>
    <row r="24" spans="7:20" ht="16.5">
      <c r="J24" s="763" t="s">
        <v>34</v>
      </c>
      <c r="K24" s="764"/>
      <c r="L24" s="78">
        <f>L9+L19+L23</f>
        <v>21.226369949999999</v>
      </c>
      <c r="M24" s="79">
        <f>M9+M19+M23</f>
        <v>246.490902207175</v>
      </c>
      <c r="N24" s="763" t="s">
        <v>34</v>
      </c>
      <c r="O24" s="764"/>
      <c r="P24" s="78">
        <f>P9+P19+P23+P12</f>
        <v>20.45580206</v>
      </c>
      <c r="Q24" s="79">
        <f>Q9+Q12+Q19+Q23</f>
        <v>232.96426762975366</v>
      </c>
      <c r="R24" s="45">
        <f>M24-Q24</f>
        <v>13.526634577421333</v>
      </c>
    </row>
    <row r="25" spans="7:20" ht="18.75" customHeight="1">
      <c r="L25" s="219">
        <f>L24-'자금실적 및 계획(원)USD_VND'!Z20/1000000</f>
        <v>0</v>
      </c>
      <c r="M25" s="219">
        <f>+M24-KRW_VND!Z20/100000000</f>
        <v>0</v>
      </c>
      <c r="P25" s="455">
        <f>+P24-'자금실적 및 계획(원)USD_VND'!Z36/1000000-'자금실적 및 계획(원)USD_VND'!Z38/1000000</f>
        <v>0</v>
      </c>
      <c r="Q25" s="467">
        <f>+(KRW_VND!Z36+KRW_VND!Z38)/100000000-Q24</f>
        <v>0</v>
      </c>
    </row>
    <row r="28" spans="7:20">
      <c r="M28" s="324"/>
    </row>
    <row r="29" spans="7:20">
      <c r="S29" s="45"/>
    </row>
    <row r="33" spans="20:20">
      <c r="T33" s="45"/>
    </row>
  </sheetData>
  <mergeCells count="22">
    <mergeCell ref="N2:Q2"/>
    <mergeCell ref="J3:K4"/>
    <mergeCell ref="L3:M3"/>
    <mergeCell ref="N3:O4"/>
    <mergeCell ref="P3:Q3"/>
    <mergeCell ref="A2:B3"/>
    <mergeCell ref="C2:D2"/>
    <mergeCell ref="E2:F2"/>
    <mergeCell ref="G2:H2"/>
    <mergeCell ref="J2:M2"/>
    <mergeCell ref="J20:J23"/>
    <mergeCell ref="N20:N23"/>
    <mergeCell ref="J24:K24"/>
    <mergeCell ref="N24:O24"/>
    <mergeCell ref="A4:A7"/>
    <mergeCell ref="J5:J9"/>
    <mergeCell ref="N5:N9"/>
    <mergeCell ref="A8:B8"/>
    <mergeCell ref="A9:B9"/>
    <mergeCell ref="J10:J19"/>
    <mergeCell ref="N10:N12"/>
    <mergeCell ref="N13:N19"/>
  </mergeCells>
  <phoneticPr fontId="4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3"/>
  <sheetViews>
    <sheetView workbookViewId="0">
      <selection activeCell="O33" sqref="O33"/>
    </sheetView>
  </sheetViews>
  <sheetFormatPr defaultColWidth="9" defaultRowHeight="15"/>
  <cols>
    <col min="1" max="1" width="4.7109375" style="36" bestFit="1" customWidth="1"/>
    <col min="2" max="2" width="12.7109375" style="36" bestFit="1" customWidth="1"/>
    <col min="3" max="8" width="6.85546875" style="36" customWidth="1"/>
    <col min="9" max="9" width="7" style="36" customWidth="1"/>
    <col min="10" max="10" width="5.28515625" style="36" bestFit="1" customWidth="1"/>
    <col min="11" max="11" width="15" style="36" customWidth="1"/>
    <col min="12" max="12" width="14.7109375" style="36" customWidth="1"/>
    <col min="13" max="13" width="11" style="36" customWidth="1"/>
    <col min="14" max="14" width="5.28515625" style="36" bestFit="1" customWidth="1"/>
    <col min="15" max="15" width="11.7109375" style="36" bestFit="1" customWidth="1"/>
    <col min="16" max="16" width="13.7109375" style="36" customWidth="1"/>
    <col min="17" max="17" width="10.28515625" style="36" customWidth="1"/>
    <col min="18" max="20" width="9" style="36"/>
    <col min="21" max="21" width="21.85546875" style="36" customWidth="1"/>
    <col min="22" max="16384" width="9" style="36"/>
  </cols>
  <sheetData>
    <row r="2" spans="1:20" ht="21">
      <c r="A2" s="757" t="s">
        <v>23</v>
      </c>
      <c r="B2" s="757"/>
      <c r="C2" s="758" t="s">
        <v>606</v>
      </c>
      <c r="D2" s="759"/>
      <c r="E2" s="758" t="s">
        <v>591</v>
      </c>
      <c r="F2" s="759"/>
      <c r="G2" s="757" t="s">
        <v>26</v>
      </c>
      <c r="H2" s="757"/>
      <c r="I2" s="35"/>
      <c r="J2" s="753" t="s">
        <v>42</v>
      </c>
      <c r="K2" s="754"/>
      <c r="L2" s="754"/>
      <c r="M2" s="755"/>
      <c r="N2" s="753" t="s">
        <v>179</v>
      </c>
      <c r="O2" s="754"/>
      <c r="P2" s="754"/>
      <c r="Q2" s="755"/>
    </row>
    <row r="3" spans="1:20" ht="14.25" customHeight="1">
      <c r="A3" s="757"/>
      <c r="B3" s="757"/>
      <c r="C3" s="158" t="s">
        <v>1</v>
      </c>
      <c r="D3" s="419" t="s">
        <v>25</v>
      </c>
      <c r="E3" s="158" t="s">
        <v>24</v>
      </c>
      <c r="F3" s="419" t="s">
        <v>25</v>
      </c>
      <c r="G3" s="419" t="s">
        <v>24</v>
      </c>
      <c r="H3" s="419" t="s">
        <v>25</v>
      </c>
      <c r="I3" s="37"/>
      <c r="J3" s="756" t="s">
        <v>23</v>
      </c>
      <c r="K3" s="756"/>
      <c r="L3" s="757" t="s">
        <v>45</v>
      </c>
      <c r="M3" s="757"/>
      <c r="N3" s="756" t="s">
        <v>23</v>
      </c>
      <c r="O3" s="756"/>
      <c r="P3" s="757" t="s">
        <v>44</v>
      </c>
      <c r="Q3" s="757"/>
    </row>
    <row r="4" spans="1:20" ht="16.5">
      <c r="A4" s="765" t="s">
        <v>40</v>
      </c>
      <c r="B4" s="81" t="s">
        <v>22</v>
      </c>
      <c r="C4" s="82" t="e">
        <f>+'자금실적 및 계획(원)USD_VND'!#REF!/1000000</f>
        <v>#REF!</v>
      </c>
      <c r="D4" s="141" t="e">
        <f>+KRW_VND!#REF!/100000000</f>
        <v>#REF!</v>
      </c>
      <c r="E4" s="149" t="e">
        <f>+'자금실적 및 계획(원)USD_VND'!#REF!/1000000</f>
        <v>#REF!</v>
      </c>
      <c r="F4" s="150" t="e">
        <f>+KRW_VND!#REF!/100000000</f>
        <v>#REF!</v>
      </c>
      <c r="G4" s="145" t="e">
        <f>+E4-C4</f>
        <v>#REF!</v>
      </c>
      <c r="H4" s="84" t="e">
        <f>+F4-D4</f>
        <v>#REF!</v>
      </c>
      <c r="I4" s="25"/>
      <c r="J4" s="756"/>
      <c r="K4" s="756"/>
      <c r="L4" s="71" t="s">
        <v>24</v>
      </c>
      <c r="M4" s="71" t="s">
        <v>2</v>
      </c>
      <c r="N4" s="756"/>
      <c r="O4" s="756"/>
      <c r="P4" s="71" t="s">
        <v>24</v>
      </c>
      <c r="Q4" s="71" t="s">
        <v>2</v>
      </c>
    </row>
    <row r="5" spans="1:20" ht="16.5">
      <c r="A5" s="766"/>
      <c r="B5" s="85" t="s">
        <v>105</v>
      </c>
      <c r="C5" s="86"/>
      <c r="D5" s="141" t="e">
        <f>+KRW_VND!#REF!/100000000</f>
        <v>#REF!</v>
      </c>
      <c r="E5" s="151"/>
      <c r="F5" s="150" t="e">
        <f>+KRW_VND!#REF!/100000000</f>
        <v>#REF!</v>
      </c>
      <c r="G5" s="125"/>
      <c r="H5" s="87" t="e">
        <f>+F5-D5</f>
        <v>#REF!</v>
      </c>
      <c r="I5" s="26"/>
      <c r="J5" s="768" t="s">
        <v>31</v>
      </c>
      <c r="K5" s="31" t="s">
        <v>27</v>
      </c>
      <c r="L5" s="22" t="e">
        <f>+'자금실적 및 계획(원)USD_VND'!#REF!/1000000</f>
        <v>#REF!</v>
      </c>
      <c r="M5" s="23" t="e">
        <f>+KRW_VND!#REF!/100000000</f>
        <v>#REF!</v>
      </c>
      <c r="N5" s="768" t="s">
        <v>180</v>
      </c>
      <c r="O5" s="31" t="s">
        <v>27</v>
      </c>
      <c r="P5" s="29" t="e">
        <f>+'자금실적 및 계획(원)USD_VND'!#REF!/1000000</f>
        <v>#REF!</v>
      </c>
      <c r="Q5" s="28" t="e">
        <f>+KRW_VND!#REF!/100000000</f>
        <v>#REF!</v>
      </c>
      <c r="T5" s="214"/>
    </row>
    <row r="6" spans="1:20" ht="14.25" customHeight="1">
      <c r="A6" s="766"/>
      <c r="B6" s="85" t="s">
        <v>104</v>
      </c>
      <c r="C6" s="86"/>
      <c r="D6" s="119"/>
      <c r="E6" s="151"/>
      <c r="F6" s="87"/>
      <c r="G6" s="125"/>
      <c r="H6" s="87"/>
      <c r="I6" s="26"/>
      <c r="J6" s="768"/>
      <c r="K6" s="33" t="s">
        <v>178</v>
      </c>
      <c r="L6" s="22" t="e">
        <f>+'자금실적 및 계획(원)USD_VND'!#REF!/1000000</f>
        <v>#REF!</v>
      </c>
      <c r="M6" s="23" t="e">
        <f>+KRW_VND!#REF!/100000000</f>
        <v>#REF!</v>
      </c>
      <c r="N6" s="768"/>
      <c r="O6" s="33" t="s">
        <v>178</v>
      </c>
      <c r="P6" s="29" t="e">
        <f>+'자금실적 및 계획(원)USD_VND'!#REF!/1000000</f>
        <v>#REF!</v>
      </c>
      <c r="Q6" s="28" t="e">
        <f>+KRW_VND!#REF!/100000000</f>
        <v>#REF!</v>
      </c>
      <c r="T6" s="214" t="s">
        <v>183</v>
      </c>
    </row>
    <row r="7" spans="1:20" ht="16.5">
      <c r="A7" s="767"/>
      <c r="B7" s="88" t="s">
        <v>35</v>
      </c>
      <c r="C7" s="89" t="e">
        <f>SUM(C4:C6)</f>
        <v>#REF!</v>
      </c>
      <c r="D7" s="142" t="e">
        <f>SUM(D4:D6)</f>
        <v>#REF!</v>
      </c>
      <c r="E7" s="152" t="e">
        <f>SUM(E4:E6)</f>
        <v>#REF!</v>
      </c>
      <c r="F7" s="153" t="e">
        <f>SUM(F4:F6)</f>
        <v>#REF!</v>
      </c>
      <c r="G7" s="146" t="e">
        <f>+E7-C7</f>
        <v>#REF!</v>
      </c>
      <c r="H7" s="91" t="e">
        <f>+F7-D7</f>
        <v>#REF!</v>
      </c>
      <c r="I7" s="38"/>
      <c r="J7" s="768"/>
      <c r="K7" s="33" t="s">
        <v>29</v>
      </c>
      <c r="L7" s="22" t="e">
        <f>+'자금실적 및 계획(원)USD_VND'!#REF!/1000000</f>
        <v>#REF!</v>
      </c>
      <c r="M7" s="23" t="e">
        <f>+KRW_VND!#REF!/100000000</f>
        <v>#REF!</v>
      </c>
      <c r="N7" s="768"/>
      <c r="O7" s="33" t="s">
        <v>207</v>
      </c>
      <c r="P7" s="29" t="e">
        <f>+'자금실적 및 계획(원)USD_VND'!#REF!/1000000</f>
        <v>#REF!</v>
      </c>
      <c r="Q7" s="28" t="e">
        <f>+KRW_VND!#REF!/100000000</f>
        <v>#REF!</v>
      </c>
      <c r="T7" s="214" t="s">
        <v>184</v>
      </c>
    </row>
    <row r="8" spans="1:20" ht="16.5">
      <c r="A8" s="770" t="s">
        <v>38</v>
      </c>
      <c r="B8" s="770"/>
      <c r="C8" s="39"/>
      <c r="D8" s="143" t="e">
        <f>+KRW_VND!#REF!/100000000</f>
        <v>#REF!</v>
      </c>
      <c r="E8" s="154"/>
      <c r="F8" s="155" t="e">
        <f>+KRW_VND!#REF!/100000000</f>
        <v>#REF!</v>
      </c>
      <c r="G8" s="147"/>
      <c r="H8" s="21"/>
      <c r="J8" s="768"/>
      <c r="K8" s="40" t="s">
        <v>29</v>
      </c>
      <c r="L8" s="22" t="e">
        <f>+'자금실적 및 계획(원)USD_VND'!#REF!/1000000</f>
        <v>#REF!</v>
      </c>
      <c r="M8" s="23" t="e">
        <f>+KRW_VND!#REF!/100000000</f>
        <v>#REF!</v>
      </c>
      <c r="N8" s="768"/>
      <c r="O8" s="40" t="s">
        <v>32</v>
      </c>
      <c r="P8" s="41"/>
      <c r="Q8" s="28" t="e">
        <f>+KRW_VND!#REF!/100000000</f>
        <v>#REF!</v>
      </c>
      <c r="T8" s="214" t="s">
        <v>181</v>
      </c>
    </row>
    <row r="9" spans="1:20" ht="16.5">
      <c r="A9" s="771" t="s">
        <v>39</v>
      </c>
      <c r="B9" s="771"/>
      <c r="C9" s="94"/>
      <c r="D9" s="144" t="e">
        <f>+D7-D8</f>
        <v>#REF!</v>
      </c>
      <c r="E9" s="156"/>
      <c r="F9" s="157" t="e">
        <f>+F7-F8</f>
        <v>#REF!</v>
      </c>
      <c r="G9" s="148"/>
      <c r="H9" s="95" t="e">
        <f>+H7-H8</f>
        <v>#REF!</v>
      </c>
      <c r="J9" s="769"/>
      <c r="K9" s="72" t="s">
        <v>35</v>
      </c>
      <c r="L9" s="73" t="e">
        <f>SUM(L5:L8)</f>
        <v>#REF!</v>
      </c>
      <c r="M9" s="74" t="e">
        <f>SUM(M5:M8)</f>
        <v>#REF!</v>
      </c>
      <c r="N9" s="769"/>
      <c r="O9" s="72" t="s">
        <v>35</v>
      </c>
      <c r="P9" s="73" t="e">
        <f>SUM(P5:P8)</f>
        <v>#REF!</v>
      </c>
      <c r="Q9" s="74" t="e">
        <f>SUM(Q5:Q8)</f>
        <v>#REF!</v>
      </c>
      <c r="T9" s="214"/>
    </row>
    <row r="10" spans="1:20" ht="16.5" customHeight="1">
      <c r="J10" s="768" t="s">
        <v>33</v>
      </c>
      <c r="K10" s="31" t="s">
        <v>37</v>
      </c>
      <c r="L10" s="42"/>
      <c r="M10" s="28"/>
      <c r="N10" s="773" t="s">
        <v>204</v>
      </c>
      <c r="O10" s="31" t="s">
        <v>73</v>
      </c>
      <c r="P10" s="24" t="e">
        <f>+'자금실적 및 계획(원)USD_VND'!#REF!/1000000+'자금실적 및 계획(원)USD_VND'!#REF!/1000000</f>
        <v>#REF!</v>
      </c>
      <c r="Q10" s="28" t="e">
        <f>+(KRW_VND!#REF!+KRW_VND!#REF!+KRW_VND!#REF!)/100000000</f>
        <v>#REF!</v>
      </c>
      <c r="T10" s="214" t="s">
        <v>182</v>
      </c>
    </row>
    <row r="11" spans="1:20" ht="16.5" customHeight="1">
      <c r="J11" s="768"/>
      <c r="K11" s="33" t="s">
        <v>174</v>
      </c>
      <c r="L11" s="22" t="e">
        <f>+'자금실적 및 계획(원)USD_VND'!#REF!/1000000</f>
        <v>#REF!</v>
      </c>
      <c r="M11" s="23" t="e">
        <f>+KRW_VND!#REF!/100000000</f>
        <v>#REF!</v>
      </c>
      <c r="N11" s="774"/>
      <c r="O11" s="33" t="s">
        <v>70</v>
      </c>
      <c r="P11" s="24"/>
      <c r="Q11" s="210"/>
      <c r="T11" s="214" t="s">
        <v>173</v>
      </c>
    </row>
    <row r="12" spans="1:20" ht="16.5" customHeight="1">
      <c r="J12" s="768"/>
      <c r="K12" s="33" t="s">
        <v>17</v>
      </c>
      <c r="L12" s="22" t="e">
        <f>+'자금실적 및 계획(원)USD_VND'!#REF!/1000000</f>
        <v>#REF!</v>
      </c>
      <c r="M12" s="23" t="e">
        <f>+KRW_VND!#REF!/100000000</f>
        <v>#REF!</v>
      </c>
      <c r="N12" s="762"/>
      <c r="O12" s="72" t="s">
        <v>35</v>
      </c>
      <c r="P12" s="73" t="e">
        <f>SUM(P10:P11)</f>
        <v>#REF!</v>
      </c>
      <c r="Q12" s="74" t="e">
        <f>SUM(Q10:Q11)</f>
        <v>#REF!</v>
      </c>
      <c r="T12" s="214" t="s">
        <v>87</v>
      </c>
    </row>
    <row r="13" spans="1:20" ht="16.5">
      <c r="G13"/>
      <c r="H13"/>
      <c r="J13" s="768"/>
      <c r="K13" s="33" t="s">
        <v>18</v>
      </c>
      <c r="L13" s="22" t="e">
        <f>+'자금실적 및 계획(원)USD_VND'!#REF!/1000000</f>
        <v>#REF!</v>
      </c>
      <c r="M13" s="23" t="e">
        <f>+KRW_VND!#REF!/100000000</f>
        <v>#REF!</v>
      </c>
      <c r="N13" s="760" t="s">
        <v>71</v>
      </c>
      <c r="O13" s="33" t="s">
        <v>188</v>
      </c>
      <c r="P13" s="24" t="e">
        <f>+'자금실적 및 계획(원)USD_VND'!#REF!/1000000</f>
        <v>#REF!</v>
      </c>
      <c r="Q13" s="19" t="e">
        <f>+(KRW_VND!#REF!/100000000)</f>
        <v>#REF!</v>
      </c>
      <c r="T13" s="214" t="s">
        <v>88</v>
      </c>
    </row>
    <row r="14" spans="1:20" ht="16.5">
      <c r="G14"/>
      <c r="H14"/>
      <c r="J14" s="772"/>
      <c r="K14" s="33" t="s">
        <v>15</v>
      </c>
      <c r="L14" s="22" t="e">
        <f>+'자금실적 및 계획(원)USD_VND'!#REF!/1000000</f>
        <v>#REF!</v>
      </c>
      <c r="M14" s="23" t="e">
        <f>+KRW_VND!#REF!/100000000</f>
        <v>#REF!</v>
      </c>
      <c r="N14" s="761"/>
      <c r="O14" s="33" t="s">
        <v>190</v>
      </c>
      <c r="P14" s="24"/>
      <c r="Q14" s="19" t="e">
        <f>+(KRW_VND!#REF!/100000000)</f>
        <v>#REF!</v>
      </c>
      <c r="T14" s="214"/>
    </row>
    <row r="15" spans="1:20" ht="15" customHeight="1">
      <c r="G15" s="208" t="s">
        <v>46</v>
      </c>
      <c r="H15" s="208" t="s">
        <v>47</v>
      </c>
      <c r="J15" s="768"/>
      <c r="K15" s="33"/>
      <c r="L15" s="34"/>
      <c r="M15" s="47"/>
      <c r="N15" s="761"/>
      <c r="O15" s="33" t="s">
        <v>20</v>
      </c>
      <c r="P15" s="24"/>
      <c r="Q15" s="19" t="e">
        <f>+KRW_VND!#REF!/100000000</f>
        <v>#REF!</v>
      </c>
      <c r="T15" s="214"/>
    </row>
    <row r="16" spans="1:20" ht="16.5">
      <c r="G16" s="208" t="s">
        <v>48</v>
      </c>
      <c r="H16" s="208" t="s">
        <v>49</v>
      </c>
      <c r="J16" s="768"/>
      <c r="K16" s="33"/>
      <c r="L16" s="34"/>
      <c r="M16" s="19"/>
      <c r="N16" s="761"/>
      <c r="O16" s="33" t="s">
        <v>121</v>
      </c>
      <c r="P16" s="24" t="e">
        <f>+'자금실적 및 계획(원)USD_VND'!#REF!/1000000</f>
        <v>#REF!</v>
      </c>
      <c r="Q16" s="23" t="e">
        <f>+KRW_VND!#REF!/100000000</f>
        <v>#REF!</v>
      </c>
      <c r="T16" s="214"/>
    </row>
    <row r="17" spans="7:20" ht="16.5">
      <c r="G17" s="208"/>
      <c r="H17" s="208"/>
      <c r="J17" s="772"/>
      <c r="K17" s="33"/>
      <c r="L17" s="34"/>
      <c r="M17" s="19"/>
      <c r="N17" s="761"/>
      <c r="O17" s="33" t="s">
        <v>189</v>
      </c>
      <c r="P17" s="24" t="e">
        <f>+'자금실적 및 계획(원)USD_VND'!#REF!/1000000</f>
        <v>#REF!</v>
      </c>
      <c r="Q17" s="23" t="e">
        <f>+KRW_VND!#REF!/100000000</f>
        <v>#REF!</v>
      </c>
      <c r="T17" s="214"/>
    </row>
    <row r="18" spans="7:20" ht="16.5">
      <c r="G18" s="209"/>
      <c r="H18" s="209"/>
      <c r="J18" s="768"/>
      <c r="K18" s="44"/>
      <c r="L18" s="44"/>
      <c r="M18" s="44"/>
      <c r="N18" s="761"/>
      <c r="O18" s="40" t="s">
        <v>191</v>
      </c>
      <c r="P18" s="24"/>
      <c r="Q18" s="20" t="e">
        <f>+KRW_VND!#REF!/100000000+KRW_VND!#REF!/100000000</f>
        <v>#REF!</v>
      </c>
      <c r="T18" s="214"/>
    </row>
    <row r="19" spans="7:20" ht="12" customHeight="1">
      <c r="J19" s="769"/>
      <c r="K19" s="72" t="s">
        <v>35</v>
      </c>
      <c r="L19" s="75" t="e">
        <f>SUM(L10:L18)</f>
        <v>#REF!</v>
      </c>
      <c r="M19" s="76" t="e">
        <f>SUM(M10:M18)</f>
        <v>#REF!</v>
      </c>
      <c r="N19" s="762"/>
      <c r="O19" s="72" t="s">
        <v>35</v>
      </c>
      <c r="P19" s="216" t="e">
        <f>SUM(P13:P18)</f>
        <v>#REF!</v>
      </c>
      <c r="Q19" s="76" t="e">
        <f>SUM(Q13:Q18)</f>
        <v>#REF!</v>
      </c>
      <c r="T19" s="214"/>
    </row>
    <row r="20" spans="7:20" ht="16.5">
      <c r="J20" s="760" t="s">
        <v>28</v>
      </c>
      <c r="K20" s="31" t="s">
        <v>76</v>
      </c>
      <c r="L20" s="32"/>
      <c r="M20" s="28">
        <v>0</v>
      </c>
      <c r="N20" s="760" t="s">
        <v>116</v>
      </c>
      <c r="O20" s="31" t="s">
        <v>76</v>
      </c>
      <c r="P20" s="30" t="e">
        <f>+'자금실적 및 계획(원)USD_VND'!#REF!/1000000</f>
        <v>#REF!</v>
      </c>
      <c r="Q20" s="28" t="e">
        <f>+KRW_VND!#REF!/100000000</f>
        <v>#REF!</v>
      </c>
      <c r="T20" s="214" t="s">
        <v>185</v>
      </c>
    </row>
    <row r="21" spans="7:20" ht="16.5">
      <c r="J21" s="761"/>
      <c r="K21" s="33" t="s">
        <v>66</v>
      </c>
      <c r="L21" s="43"/>
      <c r="M21" s="28" t="e">
        <f>+KRW_VND!#REF!/100000000</f>
        <v>#REF!</v>
      </c>
      <c r="N21" s="761"/>
      <c r="O21" s="33" t="s">
        <v>69</v>
      </c>
      <c r="P21" s="70"/>
      <c r="Q21" s="23"/>
      <c r="T21" s="214" t="s">
        <v>186</v>
      </c>
    </row>
    <row r="22" spans="7:20" ht="16.5">
      <c r="J22" s="761"/>
      <c r="K22" s="33" t="s">
        <v>15</v>
      </c>
      <c r="L22" s="34"/>
      <c r="M22" s="28"/>
      <c r="N22" s="761"/>
      <c r="O22" s="33" t="s">
        <v>30</v>
      </c>
      <c r="P22" s="222" t="e">
        <f>+'자금실적 및 계획(원)USD_VND'!#REF!/1000000</f>
        <v>#REF!</v>
      </c>
      <c r="Q22" s="23" t="e">
        <f>+KRW_VND!#REF!/100000000</f>
        <v>#REF!</v>
      </c>
      <c r="T22" s="214" t="s">
        <v>187</v>
      </c>
    </row>
    <row r="23" spans="7:20" ht="16.5">
      <c r="J23" s="762"/>
      <c r="K23" s="72" t="s">
        <v>35</v>
      </c>
      <c r="L23" s="73">
        <f>SUM(L20:L22)</f>
        <v>0</v>
      </c>
      <c r="M23" s="77" t="e">
        <f>SUM(M20:M22)</f>
        <v>#REF!</v>
      </c>
      <c r="N23" s="762"/>
      <c r="O23" s="72" t="s">
        <v>35</v>
      </c>
      <c r="P23" s="73" t="e">
        <f>SUM(P20:P22)</f>
        <v>#REF!</v>
      </c>
      <c r="Q23" s="77" t="e">
        <f>SUM(Q20:Q22)</f>
        <v>#REF!</v>
      </c>
    </row>
    <row r="24" spans="7:20" ht="16.5">
      <c r="J24" s="763" t="s">
        <v>34</v>
      </c>
      <c r="K24" s="764"/>
      <c r="L24" s="78" t="e">
        <f>L9+L19+L23</f>
        <v>#REF!</v>
      </c>
      <c r="M24" s="79" t="e">
        <f>M9+M19+M23</f>
        <v>#REF!</v>
      </c>
      <c r="N24" s="763" t="s">
        <v>34</v>
      </c>
      <c r="O24" s="764"/>
      <c r="P24" s="78" t="e">
        <f>P9+P19+P23+P12</f>
        <v>#REF!</v>
      </c>
      <c r="Q24" s="79" t="e">
        <f>Q9+Q12+Q19+Q23</f>
        <v>#REF!</v>
      </c>
      <c r="R24" s="45" t="e">
        <f>M24-Q24</f>
        <v>#REF!</v>
      </c>
    </row>
    <row r="25" spans="7:20" ht="18.75" customHeight="1">
      <c r="L25" s="219" t="e">
        <f>L24-'자금실적 및 계획(원)USD_VND'!#REF!/1000000</f>
        <v>#REF!</v>
      </c>
      <c r="M25" s="219" t="e">
        <f>+M24-KRW_VND!#REF!/100000000</f>
        <v>#REF!</v>
      </c>
      <c r="P25" s="242" t="e">
        <f>+P24-'자금실적 및 계획(원)USD_VND'!#REF!/1000000-'자금실적 및 계획(원)USD_VND'!#REF!/1000000</f>
        <v>#REF!</v>
      </c>
      <c r="Q25" s="243" t="e">
        <f>+(KRW_VND!#REF!+KRW_VND!#REF!)/100000000-Q24</f>
        <v>#REF!</v>
      </c>
    </row>
    <row r="28" spans="7:20">
      <c r="M28" s="324"/>
    </row>
    <row r="29" spans="7:20">
      <c r="S29" s="45"/>
    </row>
    <row r="33" spans="20:20">
      <c r="T33" s="45"/>
    </row>
  </sheetData>
  <mergeCells count="22">
    <mergeCell ref="J20:J23"/>
    <mergeCell ref="N20:N23"/>
    <mergeCell ref="J24:K24"/>
    <mergeCell ref="N24:O24"/>
    <mergeCell ref="A4:A7"/>
    <mergeCell ref="J5:J9"/>
    <mergeCell ref="N5:N9"/>
    <mergeCell ref="A8:B8"/>
    <mergeCell ref="A9:B9"/>
    <mergeCell ref="J10:J19"/>
    <mergeCell ref="N10:N12"/>
    <mergeCell ref="N13:N19"/>
    <mergeCell ref="A2:B3"/>
    <mergeCell ref="C2:D2"/>
    <mergeCell ref="E2:F2"/>
    <mergeCell ref="G2:H2"/>
    <mergeCell ref="J2:M2"/>
    <mergeCell ref="N2:Q2"/>
    <mergeCell ref="J3:K4"/>
    <mergeCell ref="L3:M3"/>
    <mergeCell ref="N3:O4"/>
    <mergeCell ref="P3:Q3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5:J30"/>
  <sheetViews>
    <sheetView showGridLines="0" workbookViewId="0">
      <selection activeCell="H22" sqref="H22"/>
    </sheetView>
  </sheetViews>
  <sheetFormatPr defaultRowHeight="15"/>
  <cols>
    <col min="2" max="2" width="3.28515625" bestFit="1" customWidth="1"/>
    <col min="3" max="3" width="4.7109375" bestFit="1" customWidth="1"/>
    <col min="4" max="4" width="15" bestFit="1" customWidth="1"/>
    <col min="5" max="5" width="14.5703125" customWidth="1"/>
    <col min="6" max="6" width="18.7109375" customWidth="1"/>
    <col min="7" max="7" width="13.5703125" bestFit="1" customWidth="1"/>
    <col min="8" max="8" width="15.5703125" bestFit="1" customWidth="1"/>
    <col min="9" max="9" width="13.5703125" bestFit="1" customWidth="1"/>
    <col min="10" max="10" width="15.5703125" bestFit="1" customWidth="1"/>
  </cols>
  <sheetData>
    <row r="5" spans="2:10" ht="17.25">
      <c r="B5" s="721" t="s">
        <v>0</v>
      </c>
      <c r="C5" s="722"/>
      <c r="D5" s="723"/>
      <c r="E5" s="738">
        <v>44165</v>
      </c>
      <c r="F5" s="739"/>
      <c r="G5" s="746">
        <v>44196</v>
      </c>
      <c r="H5" s="747"/>
      <c r="I5" s="738">
        <v>44227</v>
      </c>
      <c r="J5" s="739"/>
    </row>
    <row r="6" spans="2:10" ht="17.25">
      <c r="B6" s="724"/>
      <c r="C6" s="725"/>
      <c r="D6" s="726"/>
      <c r="E6" s="409"/>
      <c r="F6" s="409"/>
      <c r="G6" s="549"/>
      <c r="H6" s="549"/>
      <c r="I6" s="409"/>
      <c r="J6" s="409"/>
    </row>
    <row r="7" spans="2:10">
      <c r="B7" s="727" t="s">
        <v>83</v>
      </c>
      <c r="C7" s="737" t="s">
        <v>3</v>
      </c>
      <c r="D7" s="737"/>
      <c r="E7" s="3"/>
      <c r="F7" s="4" t="e">
        <f>+'자금실적 및 계획(원)USD_VND'!#REF!</f>
        <v>#REF!</v>
      </c>
      <c r="G7" s="550"/>
      <c r="H7" s="551" t="e">
        <f>+'자금실적 및 계획(원)USD_VND'!#REF!</f>
        <v>#REF!</v>
      </c>
      <c r="I7" s="3"/>
      <c r="J7" s="4">
        <f>+'자금실적 및 계획(원)USD_VND'!G4</f>
        <v>139422205642</v>
      </c>
    </row>
    <row r="8" spans="2:10">
      <c r="B8" s="728"/>
      <c r="C8" s="718" t="s">
        <v>4</v>
      </c>
      <c r="D8" s="5" t="s">
        <v>5</v>
      </c>
      <c r="E8" s="583" t="e">
        <f>+'자금실적 및 계획(원)USD_VND'!#REF!</f>
        <v>#REF!</v>
      </c>
      <c r="F8" s="584" t="e">
        <f>+'자금실적 및 계획(원)USD_VND'!#REF!</f>
        <v>#REF!</v>
      </c>
      <c r="G8" s="587" t="e">
        <f>+'자금실적 및 계획(원)USD_VND'!#REF!</f>
        <v>#REF!</v>
      </c>
      <c r="H8" s="588" t="e">
        <f>+'자금실적 및 계획(원)USD_VND'!#REF!</f>
        <v>#REF!</v>
      </c>
      <c r="I8" s="583">
        <f>+'자금실적 및 계획(원)USD_VND'!F5</f>
        <v>3059067.2202781942</v>
      </c>
      <c r="J8" s="584">
        <f>+'자금실적 및 계획(원)USD_VND'!G5</f>
        <v>70309825956.800018</v>
      </c>
    </row>
    <row r="9" spans="2:10">
      <c r="B9" s="728"/>
      <c r="C9" s="719"/>
      <c r="D9" s="5" t="s">
        <v>105</v>
      </c>
      <c r="E9" s="585" t="e">
        <f>+'자금실적 및 계획(원)USD_VND'!#REF!</f>
        <v>#REF!</v>
      </c>
      <c r="F9" s="190" t="e">
        <f>+'자금실적 및 계획(원)USD_VND'!#REF!</f>
        <v>#REF!</v>
      </c>
      <c r="G9" s="589" t="e">
        <f>+'자금실적 및 계획(원)USD_VND'!#REF!</f>
        <v>#REF!</v>
      </c>
      <c r="H9" s="553" t="e">
        <f>+'자금실적 및 계획(원)USD_VND'!#REF!</f>
        <v>#REF!</v>
      </c>
      <c r="I9" s="585">
        <f>+'자금실적 및 계획(원)USD_VND'!F6</f>
        <v>0</v>
      </c>
      <c r="J9" s="190">
        <f>+'자금실적 및 계획(원)USD_VND'!G6</f>
        <v>6262881886</v>
      </c>
    </row>
    <row r="10" spans="2:10">
      <c r="B10" s="728"/>
      <c r="C10" s="719"/>
      <c r="D10" s="6" t="s">
        <v>104</v>
      </c>
      <c r="E10" s="586" t="e">
        <f>+'자금실적 및 계획(원)USD_VND'!#REF!</f>
        <v>#REF!</v>
      </c>
      <c r="F10" s="193" t="e">
        <f>+'자금실적 및 계획(원)USD_VND'!#REF!</f>
        <v>#REF!</v>
      </c>
      <c r="G10" s="590" t="e">
        <f>+'자금실적 및 계획(원)USD_VND'!#REF!</f>
        <v>#REF!</v>
      </c>
      <c r="H10" s="554" t="e">
        <f>+'자금실적 및 계획(원)USD_VND'!#REF!</f>
        <v>#REF!</v>
      </c>
      <c r="I10" s="586">
        <f>+'자금실적 및 계획(원)USD_VND'!F7</f>
        <v>0</v>
      </c>
      <c r="J10" s="193">
        <f>+'자금실적 및 계획(원)USD_VND'!G7</f>
        <v>0</v>
      </c>
    </row>
    <row r="11" spans="2:10">
      <c r="B11" s="729"/>
      <c r="C11" s="720"/>
      <c r="D11" s="7" t="s">
        <v>6</v>
      </c>
      <c r="E11" s="416" t="e">
        <f>SUM(E8:E10)</f>
        <v>#REF!</v>
      </c>
      <c r="F11" s="194" t="e">
        <f t="shared" ref="F11:H11" si="0">SUM(F8:F10)</f>
        <v>#REF!</v>
      </c>
      <c r="G11" s="555" t="e">
        <f>SUM(G8:G10)</f>
        <v>#REF!</v>
      </c>
      <c r="H11" s="556" t="e">
        <f t="shared" si="0"/>
        <v>#REF!</v>
      </c>
      <c r="I11" s="416">
        <f>SUM(I8:I10)</f>
        <v>3059067.2202781942</v>
      </c>
      <c r="J11" s="194">
        <f t="shared" ref="J11" si="1">SUM(J8:J10)</f>
        <v>76572707842.800018</v>
      </c>
    </row>
    <row r="12" spans="2:10">
      <c r="B12" s="714" t="s">
        <v>82</v>
      </c>
      <c r="C12" s="748"/>
      <c r="D12" s="159" t="s">
        <v>775</v>
      </c>
      <c r="E12" s="464" t="e">
        <f>+'자금실적 및 계획(원)USD_VND'!#REF!+'자금실적 및 계획(원)USD_VND'!#REF!</f>
        <v>#REF!</v>
      </c>
      <c r="F12" s="196" t="e">
        <f>+'자금실적 및 계획(원)USD_VND'!#REF!+'자금실적 및 계획(원)USD_VND'!#REF!</f>
        <v>#REF!</v>
      </c>
      <c r="G12" s="557" t="e">
        <f>+'자금실적 및 계획(원)USD_VND'!#REF!+'자금실적 및 계획(원)USD_VND'!#REF!</f>
        <v>#REF!</v>
      </c>
      <c r="H12" s="558" t="e">
        <f>+'자금실적 및 계획(원)USD_VND'!#REF!+'자금실적 및 계획(원)USD_VND'!#REF!</f>
        <v>#REF!</v>
      </c>
      <c r="I12" s="464">
        <f>+'자금실적 및 계획(원)USD_VND'!F10+'자금실적 및 계획(원)USD_VND'!F11</f>
        <v>6803995.3800000008</v>
      </c>
      <c r="J12" s="196">
        <f>+'자금실적 및 계획(원)USD_VND'!G10+'자금실적 및 계획(원)USD_VND'!G11</f>
        <v>156274190815</v>
      </c>
    </row>
    <row r="13" spans="2:10">
      <c r="B13" s="714"/>
      <c r="C13" s="749"/>
      <c r="D13" s="161" t="s">
        <v>96</v>
      </c>
      <c r="E13" s="464" t="e">
        <f>SUMIFS(#REF!,#REF!,'자금실적 및 계획(원)USD_VND'!$B15)</f>
        <v>#REF!</v>
      </c>
      <c r="F13" s="196" t="e">
        <f>+'자금실적 및 계획(원)USD_VND'!#REF!</f>
        <v>#REF!</v>
      </c>
      <c r="G13" s="557" t="e">
        <f>SUMIFS(#REF!,#REF!,'자금실적 및 계획(원)USD_VND'!$B15)</f>
        <v>#REF!</v>
      </c>
      <c r="H13" s="558" t="e">
        <f>+'자금실적 및 계획(원)USD_VND'!#REF!</f>
        <v>#REF!</v>
      </c>
      <c r="I13" s="464" t="e">
        <f>SUMIFS(#REF!,#REF!,'자금실적 및 계획(원)USD_VND'!$B15)</f>
        <v>#REF!</v>
      </c>
      <c r="J13" s="196">
        <f>+'자금실적 및 계획(원)USD_VND'!G12</f>
        <v>440480000</v>
      </c>
    </row>
    <row r="14" spans="2:10">
      <c r="B14" s="714"/>
      <c r="C14" s="749"/>
      <c r="D14" s="181" t="s">
        <v>15</v>
      </c>
      <c r="E14" s="449" t="e">
        <f>+'자금실적 및 계획(원)USD_VND'!#REF!</f>
        <v>#REF!</v>
      </c>
      <c r="F14" s="238" t="e">
        <f>+'자금실적 및 계획(원)USD_VND'!#REF!</f>
        <v>#REF!</v>
      </c>
      <c r="G14" s="559" t="e">
        <f>+'자금실적 및 계획(원)USD_VND'!#REF!</f>
        <v>#REF!</v>
      </c>
      <c r="H14" s="560" t="e">
        <f>+'자금실적 및 계획(원)USD_VND'!#REF!</f>
        <v>#REF!</v>
      </c>
      <c r="I14" s="449">
        <f>+'자금실적 및 계획(원)USD_VND'!F13</f>
        <v>0</v>
      </c>
      <c r="J14" s="238">
        <f>+'자금실적 및 계획(원)USD_VND'!G13</f>
        <v>0</v>
      </c>
    </row>
    <row r="15" spans="2:10">
      <c r="B15" s="714"/>
      <c r="C15" s="749"/>
      <c r="D15" s="159" t="s">
        <v>174</v>
      </c>
      <c r="E15" s="450" t="e">
        <f>SUMIFS(#REF!,#REF!,'자금실적 및 계획(원)USD_VND'!$B19)</f>
        <v>#REF!</v>
      </c>
      <c r="F15" s="196"/>
      <c r="G15" s="561" t="e">
        <f>+'자금실적 및 계획(원)USD_VND'!#REF!</f>
        <v>#REF!</v>
      </c>
      <c r="H15" s="558" t="e">
        <f>+'자금실적 및 계획(원)USD_VND'!#REF!</f>
        <v>#REF!</v>
      </c>
      <c r="I15" s="450">
        <f>+'자금실적 및 계획(원)USD_VND'!F16</f>
        <v>0</v>
      </c>
      <c r="J15" s="196">
        <f>+'자금실적 및 계획(원)USD_VND'!G16</f>
        <v>0</v>
      </c>
    </row>
    <row r="16" spans="2:10">
      <c r="B16" s="714"/>
      <c r="C16" s="749"/>
      <c r="D16" s="159" t="s">
        <v>161</v>
      </c>
      <c r="E16" s="450" t="e">
        <f>SUMIFS(#REF!,#REF!,'자금실적 및 계획(원)USD_VND'!$B21)</f>
        <v>#REF!</v>
      </c>
      <c r="F16" s="196" t="e">
        <f>+'자금실적 및 계획(원)USD_VND'!#REF!</f>
        <v>#REF!</v>
      </c>
      <c r="G16" s="561" t="e">
        <f>SUMIFS(#REF!,#REF!,'자금실적 및 계획(원)USD_VND'!$B21)</f>
        <v>#REF!</v>
      </c>
      <c r="H16" s="558" t="e">
        <f>+'자금실적 및 계획(원)USD_VND'!#REF!</f>
        <v>#REF!</v>
      </c>
      <c r="I16" s="450" t="e">
        <f>SUMIFS(#REF!,#REF!,'자금실적 및 계획(원)USD_VND'!$B21)</f>
        <v>#REF!</v>
      </c>
      <c r="J16" s="196">
        <f>+'자금실적 및 계획(원)USD_VND'!G18</f>
        <v>20674500000</v>
      </c>
    </row>
    <row r="17" spans="2:10">
      <c r="B17" s="714"/>
      <c r="C17" s="750"/>
      <c r="D17" s="159" t="s">
        <v>18</v>
      </c>
      <c r="E17" s="451" t="e">
        <f>SUMIFS(#REF!,#REF!,'자금실적 및 계획(원)USD_VND'!$B22)</f>
        <v>#REF!</v>
      </c>
      <c r="F17" s="197" t="e">
        <f>+'자금실적 및 계획(원)USD_VND'!#REF!+'자금실적 및 계획(원)USD_VND'!#REF!</f>
        <v>#REF!</v>
      </c>
      <c r="G17" s="562" t="e">
        <f>SUMIFS(#REF!,#REF!,'자금실적 및 계획(원)USD_VND'!$B22)</f>
        <v>#REF!</v>
      </c>
      <c r="H17" s="563" t="e">
        <f>+'자금실적 및 계획(원)USD_VND'!#REF!+'자금실적 및 계획(원)USD_VND'!#REF!</f>
        <v>#REF!</v>
      </c>
      <c r="I17" s="451" t="e">
        <f>SUMIFS(#REF!,#REF!,'자금실적 및 계획(원)USD_VND'!$B22)</f>
        <v>#REF!</v>
      </c>
      <c r="J17" s="197">
        <f>+'자금실적 및 계획(원)USD_VND'!G17+'자금실적 및 계획(원)USD_VND'!G19</f>
        <v>300286822</v>
      </c>
    </row>
    <row r="18" spans="2:10">
      <c r="B18" s="715"/>
      <c r="C18" s="716" t="s">
        <v>8</v>
      </c>
      <c r="D18" s="717"/>
      <c r="E18" s="398" t="e">
        <f t="shared" ref="E18:J18" si="2">SUM(E12:E17)</f>
        <v>#REF!</v>
      </c>
      <c r="F18" s="323" t="e">
        <f t="shared" si="2"/>
        <v>#REF!</v>
      </c>
      <c r="G18" s="564" t="e">
        <f t="shared" si="2"/>
        <v>#REF!</v>
      </c>
      <c r="H18" s="565" t="e">
        <f t="shared" si="2"/>
        <v>#REF!</v>
      </c>
      <c r="I18" s="398" t="e">
        <f t="shared" si="2"/>
        <v>#REF!</v>
      </c>
      <c r="J18" s="323">
        <f t="shared" si="2"/>
        <v>177689457637</v>
      </c>
    </row>
    <row r="19" spans="2:10">
      <c r="B19" s="714" t="s">
        <v>776</v>
      </c>
      <c r="C19" s="733"/>
      <c r="D19" s="11" t="s">
        <v>118</v>
      </c>
      <c r="E19" s="328" t="e">
        <f>+'자금실적 및 계획(원)USD_VND'!#REF!+'자금실적 및 계획(원)USD_VND'!#REF!+'자금실적 및 계획(원)USD_VND'!#REF!</f>
        <v>#REF!</v>
      </c>
      <c r="F19" s="318" t="e">
        <f>+'자금실적 및 계획(원)USD_VND'!#REF!+'자금실적 및 계획(원)USD_VND'!#REF!+'자금실적 및 계획(원)USD_VND'!#REF!</f>
        <v>#REF!</v>
      </c>
      <c r="G19" s="566" t="e">
        <f>+'자금실적 및 계획(원)USD_VND'!#REF!+'자금실적 및 계획(원)USD_VND'!#REF!+'자금실적 및 계획(원)USD_VND'!#REF!</f>
        <v>#REF!</v>
      </c>
      <c r="H19" s="567" t="e">
        <f>+'자금실적 및 계획(원)USD_VND'!#REF!+'자금실적 및 계획(원)USD_VND'!#REF!+'자금실적 및 계획(원)USD_VND'!#REF!</f>
        <v>#REF!</v>
      </c>
      <c r="I19" s="328">
        <f>+'자금실적 및 계획(원)USD_VND'!F21+'자금실적 및 계획(원)USD_VND'!F22+'자금실적 및 계획(원)USD_VND'!F23</f>
        <v>1938692.0799999998</v>
      </c>
      <c r="J19" s="318">
        <f>+'자금실적 및 계획(원)USD_VND'!G21+'자금실적 및 계획(원)USD_VND'!G22+'자금실적 및 계획(원)USD_VND'!G23</f>
        <v>44568224858</v>
      </c>
    </row>
    <row r="20" spans="2:10">
      <c r="B20" s="714"/>
      <c r="C20" s="734"/>
      <c r="D20" s="14" t="s">
        <v>97</v>
      </c>
      <c r="E20" s="328"/>
      <c r="F20" s="318" t="e">
        <f>+'자금실적 및 계획(원)USD_VND'!#REF!</f>
        <v>#REF!</v>
      </c>
      <c r="G20" s="566"/>
      <c r="H20" s="567" t="e">
        <f>+'자금실적 및 계획(원)USD_VND'!#REF!</f>
        <v>#REF!</v>
      </c>
      <c r="I20" s="328"/>
      <c r="J20" s="318">
        <f>+'자금실적 및 계획(원)USD_VND'!G24</f>
        <v>6527322619</v>
      </c>
    </row>
    <row r="21" spans="2:10">
      <c r="B21" s="714"/>
      <c r="C21" s="727" t="s">
        <v>10</v>
      </c>
      <c r="D21" s="12" t="s">
        <v>19</v>
      </c>
      <c r="E21" s="330" t="e">
        <f>+'자금실적 및 계획(원)USD_VND'!#REF!</f>
        <v>#REF!</v>
      </c>
      <c r="F21" s="317" t="e">
        <f>+'자금실적 및 계획(원)USD_VND'!#REF!+'자금실적 및 계획(원)USD_VND'!#REF!</f>
        <v>#REF!</v>
      </c>
      <c r="G21" s="568" t="e">
        <f>+'자금실적 및 계획(원)USD_VND'!#REF!</f>
        <v>#REF!</v>
      </c>
      <c r="H21" s="569" t="e">
        <f>+'자금실적 및 계획(원)USD_VND'!#REF!+'자금실적 및 계획(원)USD_VND'!#REF!</f>
        <v>#REF!</v>
      </c>
      <c r="I21" s="330">
        <f>+'자금실적 및 계획(원)USD_VND'!F25</f>
        <v>82240</v>
      </c>
      <c r="J21" s="317">
        <f>+'자금실적 및 계획(원)USD_VND'!G25+'자금실적 및 계획(원)USD_VND'!G26</f>
        <v>7976648633</v>
      </c>
    </row>
    <row r="22" spans="2:10">
      <c r="B22" s="714"/>
      <c r="C22" s="728"/>
      <c r="D22" s="13" t="s">
        <v>162</v>
      </c>
      <c r="E22" s="328" t="e">
        <f>+'자금실적 및 계획(원)USD_VND'!#REF!</f>
        <v>#REF!</v>
      </c>
      <c r="F22" s="318" t="e">
        <f>+'자금실적 및 계획(원)USD_VND'!#REF!</f>
        <v>#REF!</v>
      </c>
      <c r="G22" s="566" t="e">
        <f>+'자금실적 및 계획(원)USD_VND'!#REF!</f>
        <v>#REF!</v>
      </c>
      <c r="H22" s="567" t="e">
        <f>+'자금실적 및 계획(원)USD_VND'!#REF!</f>
        <v>#REF!</v>
      </c>
      <c r="I22" s="328">
        <f>+'자금실적 및 계획(원)USD_VND'!F27</f>
        <v>4016809.4699999997</v>
      </c>
      <c r="J22" s="318">
        <f>+'자금실적 및 계획(원)USD_VND'!G27</f>
        <v>92296152822.449982</v>
      </c>
    </row>
    <row r="23" spans="2:10">
      <c r="B23" s="714"/>
      <c r="C23" s="728"/>
      <c r="D23" s="13" t="s">
        <v>116</v>
      </c>
      <c r="E23" s="328" t="e">
        <f>+'자금실적 및 계획(원)USD_VND'!#REF!+'자금실적 및 계획(원)USD_VND'!#REF!+'자금실적 및 계획(원)USD_VND'!#REF!</f>
        <v>#REF!</v>
      </c>
      <c r="F23" s="318" t="e">
        <f>+'자금실적 및 계획(원)USD_VND'!#REF!+'자금실적 및 계획(원)USD_VND'!#REF!+'자금실적 및 계획(원)USD_VND'!#REF!</f>
        <v>#REF!</v>
      </c>
      <c r="G23" s="566" t="e">
        <f>+'자금실적 및 계획(원)USD_VND'!#REF!+'자금실적 및 계획(원)USD_VND'!#REF!+'자금실적 및 계획(원)USD_VND'!#REF!</f>
        <v>#REF!</v>
      </c>
      <c r="H23" s="567" t="e">
        <f>+'자금실적 및 계획(원)USD_VND'!#REF!+'자금실적 및 계획(원)USD_VND'!#REF!+'자금실적 및 계획(원)USD_VND'!#REF!</f>
        <v>#REF!</v>
      </c>
      <c r="I23" s="328">
        <f>+'자금실적 및 계획(원)USD_VND'!F32+'자금실적 및 계획(원)USD_VND'!F33+'자금실적 및 계획(원)USD_VND'!F34</f>
        <v>903214.9</v>
      </c>
      <c r="J23" s="318">
        <f>+'자금실적 및 계획(원)USD_VND'!G32+'자금실적 및 계획(원)USD_VND'!G33+'자금실적 및 계획(원)USD_VND'!G34</f>
        <v>20763836184</v>
      </c>
    </row>
    <row r="24" spans="2:10">
      <c r="B24" s="714"/>
      <c r="C24" s="729"/>
      <c r="D24" s="14" t="s">
        <v>116</v>
      </c>
      <c r="E24" s="329" t="e">
        <f>SUMIFS(#REF!,#REF!,'자금실적 및 계획(원)USD_VND'!$C$35,#REF!,"VND")</f>
        <v>#REF!</v>
      </c>
      <c r="F24" s="319" t="e">
        <f>+'자금실적 및 계획(원)USD_VND'!#REF!+'자금실적 및 계획(원)USD_VND'!#REF!+'자금실적 및 계획(원)USD_VND'!#REF!+'자금실적 및 계획(원)USD_VND'!#REF!</f>
        <v>#REF!</v>
      </c>
      <c r="G24" s="570" t="e">
        <f>SUMIFS(#REF!,#REF!,'자금실적 및 계획(원)USD_VND'!$C$35,#REF!,"VND")</f>
        <v>#REF!</v>
      </c>
      <c r="H24" s="571" t="e">
        <f>+'자금실적 및 계획(원)USD_VND'!#REF!+'자금실적 및 계획(원)USD_VND'!#REF!+'자금실적 및 계획(원)USD_VND'!#REF!+'자금실적 및 계획(원)USD_VND'!#REF!</f>
        <v>#REF!</v>
      </c>
      <c r="I24" s="329" t="e">
        <f>SUMIFS(#REF!,#REF!,'자금실적 및 계획(원)USD_VND'!$C$35,#REF!,"VND")</f>
        <v>#REF!</v>
      </c>
      <c r="J24" s="319">
        <f>+'자금실적 및 계획(원)USD_VND'!G28+'자금실적 및 계획(원)USD_VND'!G30+'자금실적 및 계획(원)USD_VND'!G31+'자금실적 및 계획(원)USD_VND'!G35</f>
        <v>11316599725</v>
      </c>
    </row>
    <row r="25" spans="2:10">
      <c r="B25" s="715"/>
      <c r="C25" s="716" t="s">
        <v>6</v>
      </c>
      <c r="D25" s="717"/>
      <c r="E25" s="415" t="e">
        <f t="shared" ref="E25:J25" si="3">SUM(E19:E24)</f>
        <v>#REF!</v>
      </c>
      <c r="F25" s="331" t="e">
        <f t="shared" si="3"/>
        <v>#REF!</v>
      </c>
      <c r="G25" s="572" t="e">
        <f t="shared" si="3"/>
        <v>#REF!</v>
      </c>
      <c r="H25" s="573" t="e">
        <f t="shared" si="3"/>
        <v>#REF!</v>
      </c>
      <c r="I25" s="415" t="e">
        <f t="shared" si="3"/>
        <v>#REF!</v>
      </c>
      <c r="J25" s="331">
        <f t="shared" si="3"/>
        <v>183448784841.44998</v>
      </c>
    </row>
    <row r="26" spans="2:10">
      <c r="B26" s="211"/>
      <c r="C26" s="212"/>
      <c r="D26" s="213" t="s">
        <v>168</v>
      </c>
      <c r="E26" s="333" t="e">
        <f>+'자금실적 및 계획(원)USD_VND'!#REF!</f>
        <v>#REF!</v>
      </c>
      <c r="F26" s="202" t="e">
        <f>+'자금실적 및 계획(원)USD_VND'!#REF!</f>
        <v>#REF!</v>
      </c>
      <c r="G26" s="574" t="e">
        <f>+'자금실적 및 계획(원)USD_VND'!#REF!</f>
        <v>#REF!</v>
      </c>
      <c r="H26" s="575" t="e">
        <f>+'자금실적 및 계획(원)USD_VND'!#REF!</f>
        <v>#REF!</v>
      </c>
      <c r="I26" s="333">
        <f>+'자금실적 및 계획(원)USD_VND'!F38</f>
        <v>0</v>
      </c>
      <c r="J26" s="202">
        <f>+'자금실적 및 계획(원)USD_VND'!G38</f>
        <v>0</v>
      </c>
    </row>
    <row r="27" spans="2:10">
      <c r="B27" s="727" t="s">
        <v>12</v>
      </c>
      <c r="C27" s="730" t="s">
        <v>3</v>
      </c>
      <c r="D27" s="730"/>
      <c r="E27" s="470" t="e">
        <f>+E26</f>
        <v>#REF!</v>
      </c>
      <c r="F27" s="469" t="e">
        <f>F7+F14-F26</f>
        <v>#REF!</v>
      </c>
      <c r="G27" s="576" t="e">
        <f>+G26</f>
        <v>#REF!</v>
      </c>
      <c r="H27" s="552" t="e">
        <f>H7+H14-H26</f>
        <v>#REF!</v>
      </c>
      <c r="I27" s="470">
        <f>+I26</f>
        <v>0</v>
      </c>
      <c r="J27" s="469">
        <f>J7+J14-J26</f>
        <v>139422205642</v>
      </c>
    </row>
    <row r="28" spans="2:10">
      <c r="B28" s="728"/>
      <c r="C28" s="718" t="s">
        <v>4</v>
      </c>
      <c r="D28" s="5" t="s">
        <v>5</v>
      </c>
      <c r="E28" s="335" t="e">
        <f>+E11+E18-E25-E27</f>
        <v>#REF!</v>
      </c>
      <c r="F28" s="417" t="e">
        <f>+'자금실적 및 계획(원)USD_VND'!#REF!</f>
        <v>#REF!</v>
      </c>
      <c r="G28" s="577" t="e">
        <f>+G11+G18-G25-G27</f>
        <v>#REF!</v>
      </c>
      <c r="H28" s="578" t="e">
        <f>+'자금실적 및 계획(원)USD_VND'!#REF!</f>
        <v>#REF!</v>
      </c>
      <c r="I28" s="335" t="e">
        <f>+I11+I18-I25-I27</f>
        <v>#REF!</v>
      </c>
      <c r="J28" s="417">
        <f>+'자금실적 및 계획(원)USD_VND'!G41</f>
        <v>67065203131.350037</v>
      </c>
    </row>
    <row r="29" spans="2:10">
      <c r="B29" s="728"/>
      <c r="C29" s="719"/>
      <c r="D29" s="5" t="s">
        <v>105</v>
      </c>
      <c r="E29" s="476"/>
      <c r="F29" s="240" t="e">
        <f>+'자금실적 및 계획(원)USD_VND'!#REF!</f>
        <v>#REF!</v>
      </c>
      <c r="G29" s="579"/>
      <c r="H29" s="580" t="e">
        <f>+'자금실적 및 계획(원)USD_VND'!#REF!</f>
        <v>#REF!</v>
      </c>
      <c r="I29" s="476"/>
      <c r="J29" s="240">
        <f>+'자금실적 및 계획(원)USD_VND'!G42</f>
        <v>3748177507</v>
      </c>
    </row>
    <row r="30" spans="2:10">
      <c r="B30" s="729"/>
      <c r="C30" s="720"/>
      <c r="D30" s="7" t="s">
        <v>6</v>
      </c>
      <c r="E30" s="206"/>
      <c r="F30" s="207" t="e">
        <f>SUM(F28:F29)</f>
        <v>#REF!</v>
      </c>
      <c r="G30" s="581"/>
      <c r="H30" s="582" t="e">
        <f>SUM(H28:H29)</f>
        <v>#REF!</v>
      </c>
      <c r="I30" s="206"/>
      <c r="J30" s="207">
        <f>SUM(J28:J29)</f>
        <v>70813380638.350037</v>
      </c>
    </row>
  </sheetData>
  <mergeCells count="17">
    <mergeCell ref="B5:D6"/>
    <mergeCell ref="G5:H5"/>
    <mergeCell ref="I5:J5"/>
    <mergeCell ref="C12:C17"/>
    <mergeCell ref="B27:B30"/>
    <mergeCell ref="C27:D27"/>
    <mergeCell ref="C28:C30"/>
    <mergeCell ref="E5:F5"/>
    <mergeCell ref="B7:B11"/>
    <mergeCell ref="C7:D7"/>
    <mergeCell ref="C8:C11"/>
    <mergeCell ref="B12:B18"/>
    <mergeCell ref="C18:D18"/>
    <mergeCell ref="B19:B25"/>
    <mergeCell ref="C19:C20"/>
    <mergeCell ref="C21:C24"/>
    <mergeCell ref="C25:D25"/>
  </mergeCells>
  <phoneticPr fontId="4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7"/>
  <sheetViews>
    <sheetView workbookViewId="0">
      <selection activeCell="J33" sqref="J33"/>
    </sheetView>
  </sheetViews>
  <sheetFormatPr defaultRowHeight="15"/>
  <cols>
    <col min="2" max="2" width="13.5703125" customWidth="1"/>
    <col min="3" max="4" width="14.7109375" bestFit="1" customWidth="1"/>
    <col min="5" max="5" width="8.28515625" bestFit="1" customWidth="1"/>
    <col min="6" max="6" width="11.85546875" bestFit="1" customWidth="1"/>
    <col min="7" max="8" width="9.7109375" bestFit="1" customWidth="1"/>
    <col min="9" max="9" width="9" bestFit="1" customWidth="1"/>
    <col min="10" max="11" width="15.5703125" bestFit="1" customWidth="1"/>
  </cols>
  <sheetData>
    <row r="1" spans="2:12">
      <c r="B1" s="241" t="s">
        <v>23</v>
      </c>
      <c r="C1" s="241" t="s">
        <v>58</v>
      </c>
      <c r="E1" s="241" t="s">
        <v>54</v>
      </c>
      <c r="F1" s="241" t="s">
        <v>59</v>
      </c>
      <c r="G1" s="241" t="s">
        <v>60</v>
      </c>
      <c r="H1" s="241" t="s">
        <v>61</v>
      </c>
      <c r="I1" s="241" t="s">
        <v>64</v>
      </c>
    </row>
    <row r="2" spans="2:12">
      <c r="B2" s="50" t="s">
        <v>52</v>
      </c>
      <c r="C2" s="53"/>
      <c r="E2" s="59" t="s">
        <v>62</v>
      </c>
      <c r="F2" s="64">
        <v>0</v>
      </c>
      <c r="G2" s="57">
        <v>0</v>
      </c>
      <c r="H2" s="57">
        <v>0</v>
      </c>
      <c r="I2" s="61">
        <f>(H2-G2)*F2/100000000</f>
        <v>0</v>
      </c>
      <c r="J2" s="68">
        <f>F2*G2</f>
        <v>0</v>
      </c>
      <c r="K2" s="68">
        <f>+F2*H2</f>
        <v>0</v>
      </c>
    </row>
    <row r="3" spans="2:12">
      <c r="B3" s="51" t="s">
        <v>55</v>
      </c>
      <c r="C3" s="54"/>
      <c r="E3" s="60" t="s">
        <v>63</v>
      </c>
      <c r="F3" s="65">
        <v>0</v>
      </c>
      <c r="G3" s="58">
        <v>0</v>
      </c>
      <c r="H3" s="58">
        <v>0</v>
      </c>
      <c r="I3" s="62">
        <f>(H3-G3)*F3/100000000</f>
        <v>0</v>
      </c>
      <c r="J3" s="68">
        <f>F3*G3</f>
        <v>0</v>
      </c>
      <c r="K3" s="68">
        <f>+F3*H3</f>
        <v>0</v>
      </c>
    </row>
    <row r="4" spans="2:12">
      <c r="B4" s="51" t="s">
        <v>56</v>
      </c>
      <c r="C4" s="54"/>
      <c r="E4" s="52" t="s">
        <v>35</v>
      </c>
      <c r="F4" s="66">
        <f>SUM(F2:F3)</f>
        <v>0</v>
      </c>
      <c r="G4" s="304" t="e">
        <f>J4/F4</f>
        <v>#DIV/0!</v>
      </c>
      <c r="H4" s="69" t="e">
        <f>K4/F4</f>
        <v>#DIV/0!</v>
      </c>
      <c r="I4" s="63">
        <f>SUM(I2:I3)</f>
        <v>0</v>
      </c>
      <c r="J4" s="68">
        <f>SUM(J2:J3)</f>
        <v>0</v>
      </c>
      <c r="K4" s="68">
        <f>SUM(K2:K3)</f>
        <v>0</v>
      </c>
    </row>
    <row r="5" spans="2:12">
      <c r="B5" s="49" t="s">
        <v>57</v>
      </c>
      <c r="C5" s="55"/>
    </row>
    <row r="6" spans="2:12">
      <c r="B6" s="52" t="s">
        <v>53</v>
      </c>
      <c r="C6" s="56">
        <f>C2+C3-C4-C5</f>
        <v>0</v>
      </c>
    </row>
    <row r="7" spans="2:12">
      <c r="C7" s="68"/>
    </row>
    <row r="8" spans="2:12">
      <c r="G8" s="67">
        <f>AVERAGE(G3:G3)</f>
        <v>0</v>
      </c>
      <c r="H8" s="67">
        <f>AVERAGE(H3:H3)</f>
        <v>0</v>
      </c>
    </row>
    <row r="9" spans="2:12">
      <c r="B9" s="228" t="s">
        <v>213</v>
      </c>
    </row>
    <row r="10" spans="2:12">
      <c r="B10" t="s">
        <v>194</v>
      </c>
      <c r="C10" t="s">
        <v>192</v>
      </c>
      <c r="D10" t="s">
        <v>193</v>
      </c>
    </row>
    <row r="11" spans="2:12">
      <c r="B11" s="606" t="s">
        <v>2496</v>
      </c>
      <c r="C11" s="607">
        <v>22870</v>
      </c>
      <c r="D11" s="608">
        <v>22630</v>
      </c>
      <c r="E11" s="229"/>
      <c r="F11" s="229"/>
      <c r="G11" s="230"/>
      <c r="H11" s="230"/>
      <c r="I11" s="230"/>
      <c r="J11" s="230"/>
      <c r="K11" s="230"/>
      <c r="L11" s="231"/>
    </row>
    <row r="12" spans="2:12">
      <c r="B12" s="606" t="s">
        <v>2498</v>
      </c>
      <c r="C12" s="607">
        <v>22870</v>
      </c>
      <c r="D12" s="608">
        <v>22630</v>
      </c>
      <c r="E12" s="229"/>
      <c r="F12" s="229"/>
      <c r="G12" s="230"/>
      <c r="H12" s="230"/>
      <c r="I12" s="230"/>
      <c r="J12" s="230"/>
      <c r="K12" s="230"/>
      <c r="L12" s="231"/>
    </row>
    <row r="13" spans="2:12">
      <c r="B13" s="606" t="s">
        <v>2499</v>
      </c>
      <c r="C13" s="607">
        <v>22870</v>
      </c>
      <c r="D13" s="608">
        <v>22630</v>
      </c>
      <c r="E13" s="229"/>
      <c r="F13" s="229"/>
      <c r="G13" s="230"/>
      <c r="H13" s="230"/>
      <c r="I13" s="230"/>
      <c r="J13" s="230"/>
      <c r="K13" s="230"/>
      <c r="L13" s="231"/>
    </row>
    <row r="14" spans="2:12">
      <c r="B14" s="606" t="s">
        <v>2500</v>
      </c>
      <c r="C14" s="607">
        <v>22870</v>
      </c>
      <c r="D14" s="608">
        <v>22630</v>
      </c>
      <c r="E14" s="229"/>
      <c r="F14" s="229"/>
      <c r="G14" s="230"/>
      <c r="H14" s="230"/>
      <c r="I14" s="230"/>
      <c r="J14" s="230"/>
      <c r="K14" s="230"/>
      <c r="L14" s="231"/>
    </row>
    <row r="15" spans="2:12">
      <c r="B15" s="648" t="s">
        <v>2501</v>
      </c>
      <c r="C15" s="605">
        <v>22800</v>
      </c>
      <c r="D15" s="609">
        <v>22560</v>
      </c>
      <c r="E15" s="229"/>
      <c r="F15" s="229"/>
      <c r="G15" s="230"/>
      <c r="H15" s="230"/>
      <c r="I15" s="230"/>
      <c r="J15" s="230"/>
      <c r="K15" s="230"/>
      <c r="L15" s="231"/>
    </row>
    <row r="16" spans="2:12">
      <c r="B16" s="606" t="s">
        <v>2502</v>
      </c>
      <c r="C16" s="605">
        <v>22800</v>
      </c>
      <c r="D16" s="609">
        <v>22560</v>
      </c>
      <c r="E16" s="229"/>
      <c r="F16" s="229"/>
      <c r="G16" s="230"/>
      <c r="H16" s="230"/>
      <c r="I16" s="230"/>
      <c r="J16" s="230"/>
      <c r="K16" s="230"/>
      <c r="L16" s="231"/>
    </row>
    <row r="17" spans="2:12">
      <c r="B17" s="606" t="s">
        <v>2503</v>
      </c>
      <c r="C17" s="605">
        <v>22800</v>
      </c>
      <c r="D17" s="609">
        <v>22560</v>
      </c>
      <c r="E17" s="232"/>
      <c r="F17" s="232"/>
      <c r="G17" s="233"/>
      <c r="H17" s="233"/>
      <c r="I17" s="233"/>
      <c r="J17" s="233"/>
      <c r="K17" s="233"/>
      <c r="L17" s="234"/>
    </row>
    <row r="18" spans="2:12">
      <c r="B18" s="648" t="s">
        <v>2504</v>
      </c>
      <c r="C18" s="605">
        <v>22790</v>
      </c>
      <c r="D18" s="609">
        <v>22550</v>
      </c>
      <c r="E18" s="232"/>
      <c r="F18" s="232"/>
      <c r="G18" s="233"/>
      <c r="H18" s="233"/>
      <c r="I18" s="233"/>
      <c r="J18" s="233"/>
      <c r="K18" s="233"/>
      <c r="L18" s="234"/>
    </row>
    <row r="19" spans="2:12">
      <c r="B19" s="648" t="s">
        <v>2505</v>
      </c>
      <c r="C19" s="605">
        <v>22790</v>
      </c>
      <c r="D19" s="609">
        <v>22550</v>
      </c>
      <c r="E19" s="229"/>
      <c r="F19" s="229"/>
      <c r="G19" s="230"/>
      <c r="H19" s="230"/>
      <c r="I19" s="230"/>
      <c r="J19" s="230"/>
      <c r="K19" s="230"/>
      <c r="L19" s="231"/>
    </row>
    <row r="20" spans="2:12">
      <c r="B20" s="606" t="s">
        <v>2506</v>
      </c>
      <c r="C20" s="607">
        <v>22780</v>
      </c>
      <c r="D20" s="608">
        <v>22540</v>
      </c>
      <c r="E20" s="229"/>
      <c r="F20" s="229"/>
      <c r="G20" s="230"/>
      <c r="H20" s="230"/>
      <c r="I20" s="230"/>
      <c r="J20" s="230"/>
      <c r="K20" s="230"/>
      <c r="L20" s="231"/>
    </row>
    <row r="21" spans="2:12">
      <c r="B21" s="606" t="s">
        <v>2507</v>
      </c>
      <c r="C21" s="607">
        <v>22780</v>
      </c>
      <c r="D21" s="608">
        <v>22540</v>
      </c>
      <c r="E21" s="229"/>
      <c r="F21" s="229"/>
      <c r="G21" s="230"/>
      <c r="H21" s="230"/>
      <c r="I21" s="230"/>
      <c r="J21" s="230"/>
      <c r="K21" s="230"/>
      <c r="L21" s="231"/>
    </row>
    <row r="22" spans="2:12">
      <c r="B22" s="648" t="s">
        <v>2508</v>
      </c>
      <c r="C22" s="605">
        <v>22765</v>
      </c>
      <c r="D22" s="609">
        <v>22525</v>
      </c>
      <c r="E22" s="229"/>
      <c r="F22" s="229"/>
      <c r="G22" s="230"/>
      <c r="H22" s="230"/>
      <c r="I22" s="230"/>
      <c r="J22" s="230"/>
      <c r="K22" s="230"/>
      <c r="L22" s="231"/>
    </row>
    <row r="23" spans="2:12">
      <c r="B23" s="648" t="s">
        <v>2509</v>
      </c>
      <c r="C23" s="605">
        <v>22765</v>
      </c>
      <c r="D23" s="609">
        <v>22525</v>
      </c>
      <c r="E23" s="232"/>
      <c r="F23" s="232"/>
      <c r="G23" s="233"/>
      <c r="H23" s="233"/>
      <c r="I23" s="233"/>
      <c r="J23" s="233"/>
      <c r="K23" s="233"/>
      <c r="L23" s="234"/>
    </row>
    <row r="24" spans="2:12">
      <c r="B24" s="648" t="s">
        <v>2510</v>
      </c>
      <c r="C24" s="605">
        <v>22765</v>
      </c>
      <c r="D24" s="609">
        <v>22525</v>
      </c>
      <c r="E24" s="229"/>
      <c r="F24" s="229"/>
      <c r="G24" s="230"/>
      <c r="H24" s="230"/>
      <c r="I24" s="230"/>
      <c r="J24" s="230"/>
      <c r="K24" s="230"/>
      <c r="L24" s="231"/>
    </row>
    <row r="25" spans="2:12">
      <c r="B25" s="606" t="s">
        <v>2511</v>
      </c>
      <c r="C25" s="607">
        <v>22765</v>
      </c>
      <c r="D25" s="608">
        <v>22525</v>
      </c>
      <c r="E25" s="229"/>
      <c r="F25" s="229"/>
      <c r="G25" s="230"/>
      <c r="H25" s="230"/>
      <c r="I25" s="230"/>
      <c r="J25" s="230"/>
      <c r="K25" s="230"/>
      <c r="L25" s="231"/>
    </row>
    <row r="26" spans="2:12">
      <c r="B26" s="606" t="s">
        <v>2512</v>
      </c>
      <c r="C26" s="607">
        <v>22770</v>
      </c>
      <c r="D26" s="608">
        <v>22530</v>
      </c>
      <c r="E26" s="229"/>
      <c r="F26" s="229"/>
      <c r="G26" s="230"/>
      <c r="H26" s="230"/>
      <c r="I26" s="230"/>
      <c r="J26" s="230"/>
      <c r="K26" s="230"/>
      <c r="L26" s="231"/>
    </row>
    <row r="27" spans="2:12">
      <c r="B27" s="606" t="s">
        <v>2513</v>
      </c>
      <c r="C27" s="607">
        <v>22770</v>
      </c>
      <c r="D27" s="608">
        <v>22530</v>
      </c>
      <c r="E27" s="229"/>
      <c r="F27" s="229"/>
      <c r="G27" s="230"/>
      <c r="I27" s="230"/>
      <c r="J27" s="230"/>
      <c r="K27" s="230"/>
      <c r="L27" s="231"/>
    </row>
    <row r="28" spans="2:12">
      <c r="B28" s="648" t="s">
        <v>2514</v>
      </c>
      <c r="C28" s="605">
        <v>22770</v>
      </c>
      <c r="D28" s="609">
        <v>22530</v>
      </c>
      <c r="E28" s="229"/>
      <c r="F28" s="229"/>
      <c r="G28" s="230"/>
      <c r="H28" s="230"/>
      <c r="I28" s="230"/>
      <c r="J28" s="230"/>
      <c r="K28" s="230"/>
      <c r="L28" s="231"/>
    </row>
    <row r="29" spans="2:12">
      <c r="B29" s="606" t="s">
        <v>2515</v>
      </c>
      <c r="C29" s="607">
        <v>22775</v>
      </c>
      <c r="D29" s="608">
        <v>22535</v>
      </c>
      <c r="E29" s="229"/>
      <c r="F29" s="229"/>
      <c r="G29" s="230"/>
      <c r="H29" s="230"/>
      <c r="I29" s="230"/>
      <c r="J29" s="230"/>
      <c r="K29" s="230"/>
      <c r="L29" s="231"/>
    </row>
    <row r="30" spans="2:12">
      <c r="B30" s="648" t="s">
        <v>2516</v>
      </c>
      <c r="C30" s="607">
        <v>22775</v>
      </c>
      <c r="D30" s="608">
        <v>22535</v>
      </c>
      <c r="E30" s="229"/>
      <c r="F30" s="229"/>
      <c r="G30" s="230"/>
      <c r="H30" s="230"/>
      <c r="I30" s="230"/>
      <c r="J30" s="230"/>
      <c r="K30" s="230"/>
      <c r="L30" s="231"/>
    </row>
    <row r="31" spans="2:12">
      <c r="B31" s="606" t="s">
        <v>2517</v>
      </c>
      <c r="C31" s="607">
        <v>22775</v>
      </c>
      <c r="D31" s="608">
        <v>22535</v>
      </c>
      <c r="E31" s="229"/>
      <c r="F31" s="229"/>
      <c r="G31" s="230"/>
      <c r="H31" s="230"/>
      <c r="I31" s="230"/>
      <c r="J31" s="230"/>
      <c r="K31" s="230"/>
      <c r="L31" s="231"/>
    </row>
    <row r="32" spans="2:12">
      <c r="B32" s="648" t="s">
        <v>2518</v>
      </c>
      <c r="C32" s="605">
        <v>22775</v>
      </c>
      <c r="D32" s="609">
        <v>22535</v>
      </c>
      <c r="E32" s="229"/>
      <c r="F32" s="229"/>
      <c r="G32" s="230"/>
      <c r="H32" s="230"/>
      <c r="I32" s="230"/>
      <c r="J32" s="230"/>
      <c r="K32" s="230"/>
      <c r="L32" s="231"/>
    </row>
    <row r="33" spans="2:12">
      <c r="B33" s="606" t="s">
        <v>2519</v>
      </c>
      <c r="C33" s="607">
        <v>22790</v>
      </c>
      <c r="D33" s="608">
        <v>22550</v>
      </c>
      <c r="E33" s="229"/>
      <c r="F33" s="229"/>
      <c r="G33" s="230"/>
      <c r="H33" s="230"/>
      <c r="I33" s="230"/>
      <c r="J33" s="230"/>
      <c r="K33" s="230"/>
      <c r="L33" s="231"/>
    </row>
    <row r="34" spans="2:12">
      <c r="B34" s="606" t="s">
        <v>2520</v>
      </c>
      <c r="C34" s="607">
        <v>22795</v>
      </c>
      <c r="D34" s="608">
        <v>22555</v>
      </c>
      <c r="E34" s="229"/>
      <c r="F34" s="229"/>
      <c r="G34" s="230"/>
      <c r="H34" s="230"/>
      <c r="I34" s="230"/>
      <c r="J34" s="230"/>
      <c r="K34" s="230"/>
      <c r="L34" s="231"/>
    </row>
    <row r="35" spans="2:12">
      <c r="B35" s="648" t="s">
        <v>2521</v>
      </c>
      <c r="C35" s="605">
        <v>22805</v>
      </c>
      <c r="D35" s="609">
        <v>22565</v>
      </c>
      <c r="E35" s="229"/>
      <c r="F35" s="229"/>
      <c r="G35" s="230"/>
      <c r="H35" s="230"/>
      <c r="I35" s="230"/>
      <c r="J35" s="230"/>
      <c r="K35" s="230"/>
      <c r="L35" s="231"/>
    </row>
    <row r="36" spans="2:12">
      <c r="B36" s="606" t="s">
        <v>2522</v>
      </c>
      <c r="C36" s="607">
        <v>22805</v>
      </c>
      <c r="D36" s="608">
        <v>22565</v>
      </c>
      <c r="E36" s="229"/>
      <c r="F36" s="229"/>
      <c r="G36" s="230"/>
      <c r="H36" s="230"/>
      <c r="I36" s="230"/>
      <c r="J36" s="230"/>
      <c r="K36" s="230"/>
      <c r="L36" s="231"/>
    </row>
    <row r="37" spans="2:12">
      <c r="B37" s="606" t="s">
        <v>2523</v>
      </c>
      <c r="C37" s="607">
        <v>22805</v>
      </c>
      <c r="D37" s="608">
        <v>22565</v>
      </c>
    </row>
    <row r="38" spans="2:12">
      <c r="B38" s="606" t="s">
        <v>2524</v>
      </c>
      <c r="C38" s="607">
        <v>22805</v>
      </c>
      <c r="D38" s="608">
        <v>22565</v>
      </c>
      <c r="G38" s="218"/>
      <c r="H38" s="218"/>
      <c r="I38" s="218"/>
      <c r="J38" s="218"/>
      <c r="K38" s="218"/>
      <c r="L38" s="218"/>
    </row>
    <row r="39" spans="2:12">
      <c r="B39" s="648" t="s">
        <v>2525</v>
      </c>
      <c r="C39" s="605">
        <v>22795</v>
      </c>
      <c r="D39" s="609">
        <v>22555</v>
      </c>
      <c r="G39" s="218"/>
      <c r="H39" s="218"/>
      <c r="I39" s="218"/>
      <c r="J39" s="218"/>
      <c r="K39" s="218"/>
      <c r="L39" s="218"/>
    </row>
    <row r="40" spans="2:12">
      <c r="B40" s="691" t="s">
        <v>2304</v>
      </c>
      <c r="C40" s="692">
        <v>22810</v>
      </c>
      <c r="D40" s="693">
        <v>22570</v>
      </c>
      <c r="G40" s="218"/>
      <c r="H40" s="218"/>
      <c r="I40" s="218"/>
      <c r="J40" s="218"/>
      <c r="K40" s="218"/>
      <c r="L40" s="218"/>
    </row>
    <row r="41" spans="2:12" s="244" customFormat="1">
      <c r="B41" s="648"/>
      <c r="C41" s="607"/>
      <c r="D41" s="608"/>
      <c r="G41" s="659"/>
      <c r="H41" s="659"/>
      <c r="I41" s="659"/>
      <c r="J41" s="659"/>
      <c r="K41" s="659"/>
      <c r="L41" s="659"/>
    </row>
    <row r="42" spans="2:12">
      <c r="C42" s="218"/>
      <c r="D42" s="218"/>
      <c r="G42" s="218"/>
      <c r="H42" s="218"/>
      <c r="I42" s="218"/>
      <c r="J42" s="218"/>
      <c r="K42" s="218"/>
      <c r="L42" s="218"/>
    </row>
    <row r="43" spans="2:12">
      <c r="C43" s="218"/>
      <c r="D43" s="218"/>
      <c r="G43" s="218"/>
      <c r="H43" s="218"/>
      <c r="I43" s="218"/>
      <c r="J43" s="218"/>
      <c r="K43" s="218"/>
      <c r="L43" s="218"/>
    </row>
    <row r="44" spans="2:12">
      <c r="C44" s="218"/>
      <c r="D44" s="218"/>
      <c r="G44" s="218"/>
      <c r="H44" s="218"/>
      <c r="I44" s="218"/>
      <c r="J44" s="218"/>
      <c r="K44" s="218"/>
      <c r="L44" s="218"/>
    </row>
    <row r="45" spans="2:12">
      <c r="C45" s="218"/>
      <c r="D45" s="218"/>
      <c r="G45" s="218"/>
      <c r="H45" s="218"/>
      <c r="I45" s="218"/>
      <c r="J45" s="218"/>
      <c r="K45" s="218"/>
      <c r="L45" s="218"/>
    </row>
    <row r="46" spans="2:12">
      <c r="C46" s="218"/>
      <c r="D46" s="218"/>
      <c r="G46" s="218"/>
      <c r="H46" s="218"/>
      <c r="I46" s="218"/>
      <c r="J46" s="218"/>
      <c r="K46" s="218"/>
      <c r="L46" s="218"/>
    </row>
    <row r="47" spans="2:12">
      <c r="C47" s="218"/>
      <c r="D47" s="218"/>
      <c r="G47" s="218"/>
      <c r="H47" s="218"/>
      <c r="I47" s="218"/>
      <c r="J47" s="218"/>
      <c r="K47" s="218"/>
      <c r="L47" s="218"/>
    </row>
    <row r="48" spans="2:12">
      <c r="C48" s="218"/>
      <c r="D48" s="218"/>
      <c r="G48" s="218"/>
      <c r="H48" s="218"/>
      <c r="I48" s="218"/>
      <c r="J48" s="218"/>
      <c r="K48" s="218"/>
      <c r="L48" s="218"/>
    </row>
    <row r="49" spans="3:12">
      <c r="C49" s="218"/>
      <c r="D49" s="218"/>
      <c r="G49" s="218"/>
      <c r="H49" s="218"/>
      <c r="I49" s="218"/>
      <c r="J49" s="218"/>
      <c r="K49" s="218"/>
      <c r="L49" s="218"/>
    </row>
    <row r="50" spans="3:12">
      <c r="C50" s="218"/>
      <c r="D50" s="218"/>
      <c r="G50" s="218"/>
      <c r="H50" s="218"/>
      <c r="I50" s="218"/>
      <c r="J50" s="218"/>
      <c r="K50" s="218"/>
      <c r="L50" s="218"/>
    </row>
    <row r="51" spans="3:12">
      <c r="C51" s="218"/>
      <c r="D51" s="218"/>
      <c r="G51" s="218"/>
      <c r="H51" s="218"/>
      <c r="I51" s="218"/>
      <c r="J51" s="218"/>
      <c r="K51" s="218"/>
      <c r="L51" s="218"/>
    </row>
    <row r="52" spans="3:12">
      <c r="C52" s="218"/>
      <c r="D52" s="218"/>
      <c r="G52" s="218"/>
      <c r="H52" s="218"/>
      <c r="I52" s="218"/>
      <c r="J52" s="218"/>
      <c r="K52" s="218"/>
      <c r="L52" s="218"/>
    </row>
    <row r="53" spans="3:12">
      <c r="C53" s="218"/>
      <c r="D53" s="218"/>
      <c r="G53" s="218"/>
      <c r="H53" s="218"/>
      <c r="I53" s="218"/>
      <c r="J53" s="218"/>
      <c r="K53" s="218"/>
      <c r="L53" s="218"/>
    </row>
    <row r="54" spans="3:12">
      <c r="C54" s="218"/>
      <c r="D54" s="218"/>
      <c r="G54" s="218"/>
      <c r="H54" s="218"/>
      <c r="I54" s="218"/>
      <c r="J54" s="218"/>
      <c r="K54" s="218"/>
      <c r="L54" s="218"/>
    </row>
    <row r="55" spans="3:12">
      <c r="C55" s="218"/>
      <c r="D55" s="218"/>
      <c r="G55" s="218"/>
      <c r="H55" s="218"/>
      <c r="I55" s="218"/>
      <c r="J55" s="218"/>
      <c r="K55" s="218"/>
      <c r="L55" s="218"/>
    </row>
    <row r="56" spans="3:12">
      <c r="C56" s="218"/>
      <c r="D56" s="218"/>
      <c r="G56" s="218"/>
      <c r="H56" s="218"/>
      <c r="I56" s="218"/>
      <c r="J56" s="218"/>
      <c r="K56" s="218"/>
      <c r="L56" s="218"/>
    </row>
    <row r="57" spans="3:12">
      <c r="C57" s="218"/>
      <c r="D57" s="218"/>
      <c r="G57" s="218"/>
      <c r="H57" s="218"/>
      <c r="I57" s="218"/>
      <c r="J57" s="218"/>
      <c r="K57" s="218"/>
      <c r="L57" s="218"/>
    </row>
    <row r="58" spans="3:12">
      <c r="C58" s="218"/>
      <c r="D58" s="218"/>
      <c r="G58" s="218"/>
      <c r="H58" s="218"/>
      <c r="I58" s="218"/>
      <c r="J58" s="218"/>
      <c r="K58" s="218"/>
      <c r="L58" s="218"/>
    </row>
    <row r="59" spans="3:12">
      <c r="C59" s="218"/>
      <c r="D59" s="218"/>
      <c r="G59" s="218"/>
      <c r="H59" s="218"/>
      <c r="I59" s="218"/>
      <c r="J59" s="218"/>
      <c r="K59" s="218"/>
      <c r="L59" s="218"/>
    </row>
    <row r="60" spans="3:12">
      <c r="G60" s="218"/>
      <c r="H60" s="218"/>
      <c r="I60" s="218"/>
      <c r="J60" s="218"/>
      <c r="K60" s="218"/>
      <c r="L60" s="218"/>
    </row>
    <row r="61" spans="3:12">
      <c r="G61" s="218"/>
      <c r="H61" s="218"/>
      <c r="I61" s="218"/>
      <c r="J61" s="218"/>
      <c r="K61" s="218"/>
      <c r="L61" s="218"/>
    </row>
    <row r="62" spans="3:12">
      <c r="G62" s="218"/>
      <c r="H62" s="218"/>
      <c r="I62" s="218"/>
      <c r="J62" s="218"/>
      <c r="K62" s="218"/>
      <c r="L62" s="218"/>
    </row>
    <row r="63" spans="3:12">
      <c r="G63" s="218"/>
      <c r="H63" s="218"/>
      <c r="I63" s="218"/>
      <c r="J63" s="218"/>
      <c r="K63" s="218"/>
      <c r="L63" s="218"/>
    </row>
    <row r="64" spans="3:12">
      <c r="G64" s="218"/>
      <c r="H64" s="218"/>
      <c r="I64" s="218"/>
      <c r="J64" s="218"/>
      <c r="K64" s="218"/>
      <c r="L64" s="218"/>
    </row>
    <row r="65" spans="7:12">
      <c r="G65" s="218"/>
      <c r="H65" s="218"/>
      <c r="I65" s="218"/>
      <c r="J65" s="218"/>
      <c r="K65" s="218"/>
      <c r="L65" s="218"/>
    </row>
    <row r="66" spans="7:12">
      <c r="G66" s="218"/>
      <c r="H66" s="218"/>
      <c r="I66" s="218"/>
      <c r="J66" s="218"/>
      <c r="K66" s="218"/>
      <c r="L66" s="218"/>
    </row>
    <row r="67" spans="7:12">
      <c r="G67" s="218"/>
      <c r="H67" s="218"/>
      <c r="I67" s="218"/>
      <c r="J67" s="218"/>
      <c r="K67" s="218"/>
      <c r="L67" s="218"/>
    </row>
  </sheetData>
  <phoneticPr fontId="4" type="noConversion"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6"/>
  <sheetViews>
    <sheetView workbookViewId="0">
      <selection activeCell="G27" sqref="G27"/>
    </sheetView>
  </sheetViews>
  <sheetFormatPr defaultRowHeight="15"/>
  <cols>
    <col min="2" max="2" width="13.5703125" customWidth="1"/>
    <col min="3" max="4" width="14.7109375" bestFit="1" customWidth="1"/>
    <col min="5" max="5" width="8.28515625" bestFit="1" customWidth="1"/>
    <col min="6" max="6" width="11.85546875" bestFit="1" customWidth="1"/>
    <col min="7" max="8" width="9.7109375" bestFit="1" customWidth="1"/>
    <col min="9" max="9" width="9" bestFit="1" customWidth="1"/>
    <col min="10" max="11" width="15.5703125" bestFit="1" customWidth="1"/>
  </cols>
  <sheetData>
    <row r="1" spans="2:12">
      <c r="B1" s="241" t="s">
        <v>23</v>
      </c>
      <c r="C1" s="241" t="s">
        <v>58</v>
      </c>
      <c r="E1" s="241" t="s">
        <v>54</v>
      </c>
      <c r="F1" s="241" t="s">
        <v>59</v>
      </c>
      <c r="G1" s="241" t="s">
        <v>60</v>
      </c>
      <c r="H1" s="241" t="s">
        <v>61</v>
      </c>
      <c r="I1" s="241" t="s">
        <v>64</v>
      </c>
    </row>
    <row r="2" spans="2:12">
      <c r="B2" s="50" t="s">
        <v>52</v>
      </c>
      <c r="C2" s="53" t="e">
        <f>+'자금실적 및 계획(원)USD_VND'!#REF!/1000000</f>
        <v>#REF!</v>
      </c>
      <c r="E2" s="59" t="s">
        <v>62</v>
      </c>
      <c r="F2" s="64">
        <v>0</v>
      </c>
      <c r="G2" s="57">
        <v>0</v>
      </c>
      <c r="H2" s="57">
        <v>0</v>
      </c>
      <c r="I2" s="61">
        <f>(H2-G2)*F2/100000000</f>
        <v>0</v>
      </c>
      <c r="J2" s="68">
        <f>F2*G2</f>
        <v>0</v>
      </c>
      <c r="K2" s="68">
        <f>+F2*H2</f>
        <v>0</v>
      </c>
    </row>
    <row r="3" spans="2:12">
      <c r="B3" s="51" t="s">
        <v>55</v>
      </c>
      <c r="C3" s="54" t="e">
        <f>+'자금실적 및 계획(원)USD_VND'!#REF!/1000000</f>
        <v>#REF!</v>
      </c>
      <c r="E3" s="60" t="s">
        <v>63</v>
      </c>
      <c r="F3" s="65">
        <v>0</v>
      </c>
      <c r="G3" s="58">
        <v>0</v>
      </c>
      <c r="H3" s="58">
        <v>0</v>
      </c>
      <c r="I3" s="62">
        <f>(H3-G3)*F3/100000000</f>
        <v>0</v>
      </c>
      <c r="J3" s="68">
        <f>F3*G3</f>
        <v>0</v>
      </c>
      <c r="K3" s="68">
        <f>+F3*H3</f>
        <v>0</v>
      </c>
    </row>
    <row r="4" spans="2:12">
      <c r="B4" s="51" t="s">
        <v>56</v>
      </c>
      <c r="C4" s="54" t="e">
        <f>+'자금실적 및 계획(원)USD_VND'!#REF!/1000000</f>
        <v>#REF!</v>
      </c>
      <c r="E4" s="52" t="s">
        <v>35</v>
      </c>
      <c r="F4" s="66">
        <f>SUM(F2:F3)</f>
        <v>0</v>
      </c>
      <c r="G4" s="304" t="e">
        <f>J4/F4</f>
        <v>#DIV/0!</v>
      </c>
      <c r="H4" s="69" t="e">
        <f>K4/F4</f>
        <v>#DIV/0!</v>
      </c>
      <c r="I4" s="63">
        <f>SUM(I2:I3)</f>
        <v>0</v>
      </c>
      <c r="J4" s="68">
        <f>SUM(J2:J3)</f>
        <v>0</v>
      </c>
      <c r="K4" s="68">
        <f>SUM(K2:K3)</f>
        <v>0</v>
      </c>
    </row>
    <row r="5" spans="2:12">
      <c r="B5" s="49" t="s">
        <v>57</v>
      </c>
      <c r="C5" s="55">
        <v>0</v>
      </c>
    </row>
    <row r="6" spans="2:12">
      <c r="B6" s="52" t="s">
        <v>53</v>
      </c>
      <c r="C6" s="56" t="e">
        <f>C2+C3-C4-C5</f>
        <v>#REF!</v>
      </c>
    </row>
    <row r="7" spans="2:12">
      <c r="C7" s="68" t="e">
        <f>+'자금실적 및 계획(원)USD_VND'!#REF!/1000000-C6</f>
        <v>#REF!</v>
      </c>
    </row>
    <row r="8" spans="2:12">
      <c r="G8" s="67">
        <f>AVERAGE(G3:G3)</f>
        <v>0</v>
      </c>
      <c r="H8" s="67">
        <f>AVERAGE(H3:H3)</f>
        <v>0</v>
      </c>
    </row>
    <row r="9" spans="2:12">
      <c r="B9" s="228" t="s">
        <v>213</v>
      </c>
    </row>
    <row r="10" spans="2:12">
      <c r="B10" t="s">
        <v>194</v>
      </c>
      <c r="C10" t="s">
        <v>192</v>
      </c>
      <c r="D10" t="s">
        <v>193</v>
      </c>
    </row>
    <row r="11" spans="2:12">
      <c r="B11" s="370" t="s">
        <v>561</v>
      </c>
      <c r="C11" s="371">
        <v>23330</v>
      </c>
      <c r="D11" s="372">
        <v>23150</v>
      </c>
      <c r="E11" s="229"/>
      <c r="F11" s="229"/>
      <c r="G11" s="230"/>
      <c r="H11" s="230"/>
      <c r="I11" s="230"/>
      <c r="J11" s="230"/>
      <c r="K11" s="230"/>
      <c r="L11" s="231"/>
    </row>
    <row r="12" spans="2:12">
      <c r="B12" s="373" t="s">
        <v>562</v>
      </c>
      <c r="C12" s="374">
        <v>23330</v>
      </c>
      <c r="D12" s="375">
        <v>23150</v>
      </c>
      <c r="E12" s="229"/>
      <c r="F12" s="229"/>
      <c r="G12" s="230"/>
      <c r="H12" s="230"/>
      <c r="I12" s="230"/>
      <c r="J12" s="230"/>
      <c r="K12" s="230"/>
      <c r="L12" s="231"/>
    </row>
    <row r="13" spans="2:12">
      <c r="B13" s="373" t="s">
        <v>563</v>
      </c>
      <c r="C13" s="374">
        <v>23325</v>
      </c>
      <c r="D13" s="375">
        <v>23145</v>
      </c>
      <c r="E13" s="229"/>
      <c r="F13" s="229"/>
      <c r="G13" s="230"/>
      <c r="H13" s="230"/>
      <c r="I13" s="230"/>
      <c r="J13" s="230"/>
      <c r="K13" s="230"/>
      <c r="L13" s="231"/>
    </row>
    <row r="14" spans="2:12">
      <c r="B14" s="373" t="s">
        <v>564</v>
      </c>
      <c r="C14" s="374">
        <v>23310</v>
      </c>
      <c r="D14" s="375">
        <v>23130</v>
      </c>
      <c r="E14" s="229"/>
      <c r="F14" s="229"/>
      <c r="G14" s="230"/>
      <c r="H14" s="230"/>
      <c r="I14" s="230"/>
      <c r="J14" s="230"/>
      <c r="K14" s="230"/>
      <c r="L14" s="231"/>
    </row>
    <row r="15" spans="2:12">
      <c r="B15" s="373" t="s">
        <v>565</v>
      </c>
      <c r="C15" s="374">
        <v>23300</v>
      </c>
      <c r="D15" s="375">
        <v>23120</v>
      </c>
      <c r="E15" s="229"/>
      <c r="F15" s="229"/>
      <c r="G15" s="230"/>
      <c r="H15" s="230"/>
      <c r="I15" s="230"/>
      <c r="J15" s="230"/>
      <c r="K15" s="230"/>
      <c r="L15" s="231"/>
    </row>
    <row r="16" spans="2:12">
      <c r="B16" s="373" t="s">
        <v>566</v>
      </c>
      <c r="C16" s="374">
        <v>23305</v>
      </c>
      <c r="D16" s="375">
        <v>23125</v>
      </c>
      <c r="E16" s="229"/>
      <c r="F16" s="229"/>
      <c r="G16" s="230"/>
      <c r="H16" s="230"/>
      <c r="I16" s="230"/>
      <c r="J16" s="230"/>
      <c r="K16" s="230"/>
      <c r="L16" s="231"/>
    </row>
    <row r="17" spans="2:12">
      <c r="B17" s="373" t="s">
        <v>567</v>
      </c>
      <c r="C17" s="374">
        <v>23305</v>
      </c>
      <c r="D17" s="375">
        <v>23125</v>
      </c>
      <c r="E17" s="232"/>
      <c r="F17" s="232"/>
      <c r="G17" s="233"/>
      <c r="H17" s="233"/>
      <c r="I17" s="233"/>
      <c r="J17" s="233"/>
      <c r="K17" s="233"/>
      <c r="L17" s="234"/>
    </row>
    <row r="18" spans="2:12">
      <c r="B18" s="370" t="s">
        <v>568</v>
      </c>
      <c r="C18" s="371">
        <v>23305</v>
      </c>
      <c r="D18" s="372">
        <v>23125</v>
      </c>
      <c r="E18" s="232"/>
      <c r="F18" s="232"/>
      <c r="G18" s="233"/>
      <c r="H18" s="233"/>
      <c r="I18" s="233"/>
      <c r="J18" s="233"/>
      <c r="K18" s="233"/>
      <c r="L18" s="234"/>
    </row>
    <row r="19" spans="2:12">
      <c r="B19" s="373" t="s">
        <v>569</v>
      </c>
      <c r="C19" s="374">
        <v>23290</v>
      </c>
      <c r="D19" s="375">
        <v>23115</v>
      </c>
      <c r="E19" s="229"/>
      <c r="F19" s="229"/>
      <c r="G19" s="230"/>
      <c r="H19" s="230"/>
      <c r="I19" s="230"/>
      <c r="J19" s="230"/>
      <c r="K19" s="230"/>
      <c r="L19" s="231"/>
    </row>
    <row r="20" spans="2:12">
      <c r="B20" s="373" t="s">
        <v>570</v>
      </c>
      <c r="C20" s="374">
        <v>23270</v>
      </c>
      <c r="D20" s="375">
        <v>23090</v>
      </c>
      <c r="E20" s="229"/>
      <c r="F20" s="229"/>
      <c r="G20" s="230"/>
      <c r="H20" s="230"/>
      <c r="I20" s="230"/>
      <c r="J20" s="230"/>
      <c r="K20" s="230"/>
      <c r="L20" s="231"/>
    </row>
    <row r="21" spans="2:12">
      <c r="B21" s="373" t="s">
        <v>571</v>
      </c>
      <c r="C21" s="374">
        <v>23265</v>
      </c>
      <c r="D21" s="375">
        <v>23085</v>
      </c>
      <c r="E21" s="229"/>
      <c r="F21" s="229"/>
      <c r="G21" s="230"/>
      <c r="H21" s="230"/>
      <c r="I21" s="230"/>
      <c r="J21" s="230"/>
      <c r="K21" s="230"/>
      <c r="L21" s="231"/>
    </row>
    <row r="22" spans="2:12">
      <c r="B22" s="373" t="s">
        <v>572</v>
      </c>
      <c r="C22" s="374">
        <v>23265</v>
      </c>
      <c r="D22" s="375">
        <v>23090</v>
      </c>
      <c r="E22" s="229"/>
      <c r="F22" s="229"/>
      <c r="G22" s="230"/>
      <c r="H22" s="230"/>
      <c r="I22" s="230"/>
      <c r="J22" s="230"/>
      <c r="K22" s="230"/>
      <c r="L22" s="231"/>
    </row>
    <row r="23" spans="2:12">
      <c r="B23" s="373" t="s">
        <v>573</v>
      </c>
      <c r="C23" s="374">
        <v>23285</v>
      </c>
      <c r="D23" s="375">
        <v>23105</v>
      </c>
      <c r="E23" s="232"/>
      <c r="F23" s="232"/>
      <c r="G23" s="233"/>
      <c r="H23" s="233"/>
      <c r="I23" s="233"/>
      <c r="J23" s="233"/>
      <c r="K23" s="233"/>
      <c r="L23" s="234"/>
    </row>
    <row r="24" spans="2:12">
      <c r="B24" s="373" t="s">
        <v>574</v>
      </c>
      <c r="C24" s="374">
        <v>23285</v>
      </c>
      <c r="D24" s="375">
        <v>23105</v>
      </c>
      <c r="E24" s="229"/>
      <c r="F24" s="229"/>
      <c r="G24" s="230"/>
      <c r="H24" s="230"/>
      <c r="I24" s="230"/>
      <c r="J24" s="230"/>
      <c r="K24" s="230"/>
      <c r="L24" s="231"/>
    </row>
    <row r="25" spans="2:12">
      <c r="B25" s="370" t="s">
        <v>575</v>
      </c>
      <c r="C25" s="371">
        <v>23285</v>
      </c>
      <c r="D25" s="372">
        <v>23105</v>
      </c>
      <c r="E25" s="229"/>
      <c r="F25" s="229"/>
      <c r="G25" s="230"/>
      <c r="H25" s="230"/>
      <c r="I25" s="230"/>
      <c r="J25" s="230"/>
      <c r="K25" s="230"/>
      <c r="L25" s="231"/>
    </row>
    <row r="26" spans="2:12">
      <c r="B26" s="373" t="s">
        <v>576</v>
      </c>
      <c r="C26" s="374">
        <v>23295</v>
      </c>
      <c r="D26" s="375">
        <v>23105</v>
      </c>
      <c r="E26" s="229"/>
      <c r="F26" s="229"/>
      <c r="G26" s="230"/>
      <c r="H26" s="230"/>
      <c r="I26" s="230"/>
      <c r="J26" s="230"/>
      <c r="K26" s="230"/>
      <c r="L26" s="231"/>
    </row>
    <row r="27" spans="2:12">
      <c r="B27" s="373" t="s">
        <v>577</v>
      </c>
      <c r="C27" s="374">
        <v>23330</v>
      </c>
      <c r="D27" s="375">
        <v>23145</v>
      </c>
      <c r="E27" s="229"/>
      <c r="F27" s="229"/>
      <c r="G27" s="230"/>
      <c r="H27" s="230"/>
      <c r="I27" s="230"/>
      <c r="J27" s="230"/>
      <c r="K27" s="230"/>
      <c r="L27" s="231"/>
    </row>
    <row r="28" spans="2:12">
      <c r="B28" s="373" t="s">
        <v>578</v>
      </c>
      <c r="C28" s="374">
        <v>23330</v>
      </c>
      <c r="D28" s="375">
        <v>23145</v>
      </c>
      <c r="E28" s="229"/>
      <c r="F28" s="229"/>
      <c r="G28" s="230"/>
      <c r="H28" s="230"/>
      <c r="I28" s="230"/>
      <c r="J28" s="230"/>
      <c r="K28" s="230"/>
      <c r="L28" s="231"/>
    </row>
    <row r="29" spans="2:12">
      <c r="B29" s="373" t="s">
        <v>579</v>
      </c>
      <c r="C29" s="374">
        <v>23375</v>
      </c>
      <c r="D29" s="375">
        <v>23200</v>
      </c>
      <c r="E29" s="229"/>
      <c r="F29" s="229"/>
      <c r="G29" s="230"/>
      <c r="H29" s="230"/>
      <c r="I29" s="230"/>
      <c r="J29" s="230"/>
      <c r="K29" s="230"/>
      <c r="L29" s="231"/>
    </row>
    <row r="30" spans="2:12">
      <c r="B30" s="373" t="s">
        <v>580</v>
      </c>
      <c r="C30" s="374">
        <v>23515</v>
      </c>
      <c r="D30" s="375">
        <v>23315</v>
      </c>
      <c r="E30" s="229"/>
      <c r="F30" s="229"/>
      <c r="G30" s="230"/>
      <c r="H30" s="230"/>
      <c r="I30" s="230"/>
      <c r="J30" s="230"/>
      <c r="K30" s="230"/>
      <c r="L30" s="231"/>
    </row>
    <row r="31" spans="2:12">
      <c r="B31" s="373" t="s">
        <v>581</v>
      </c>
      <c r="C31" s="374">
        <v>23515</v>
      </c>
      <c r="D31" s="375">
        <v>23315</v>
      </c>
      <c r="E31" s="229"/>
      <c r="F31" s="229"/>
      <c r="G31" s="230"/>
      <c r="H31" s="230"/>
      <c r="I31" s="230"/>
      <c r="J31" s="230"/>
      <c r="K31" s="230"/>
      <c r="L31" s="231"/>
    </row>
    <row r="32" spans="2:12">
      <c r="B32" s="373" t="s">
        <v>582</v>
      </c>
      <c r="C32" s="374">
        <v>23515</v>
      </c>
      <c r="D32" s="375">
        <v>23315</v>
      </c>
      <c r="E32" s="229"/>
      <c r="F32" s="229"/>
      <c r="G32" s="230"/>
      <c r="H32" s="230"/>
      <c r="I32" s="230"/>
      <c r="J32" s="230"/>
      <c r="K32" s="230"/>
      <c r="L32" s="231"/>
    </row>
    <row r="33" spans="2:12">
      <c r="B33" s="373" t="s">
        <v>583</v>
      </c>
      <c r="C33" s="374">
        <v>23550</v>
      </c>
      <c r="D33" s="375">
        <v>23350</v>
      </c>
      <c r="E33" s="229"/>
      <c r="F33" s="229"/>
      <c r="G33" s="230"/>
      <c r="H33" s="230"/>
      <c r="I33" s="230"/>
      <c r="J33" s="230"/>
      <c r="K33" s="230"/>
      <c r="L33" s="231"/>
    </row>
    <row r="34" spans="2:12">
      <c r="B34" s="373" t="s">
        <v>584</v>
      </c>
      <c r="C34" s="374">
        <v>23780</v>
      </c>
      <c r="D34" s="375">
        <v>23580</v>
      </c>
      <c r="E34" s="229"/>
      <c r="F34" s="229"/>
      <c r="G34" s="230"/>
      <c r="H34" s="230"/>
      <c r="I34" s="230"/>
      <c r="J34" s="230"/>
      <c r="K34" s="230"/>
      <c r="L34" s="231"/>
    </row>
    <row r="35" spans="2:12">
      <c r="B35" s="373" t="s">
        <v>585</v>
      </c>
      <c r="C35" s="374">
        <v>23670</v>
      </c>
      <c r="D35" s="375">
        <v>23470</v>
      </c>
      <c r="E35" s="229"/>
      <c r="F35" s="229"/>
      <c r="G35" s="230"/>
      <c r="H35" s="230"/>
      <c r="I35" s="230"/>
      <c r="J35" s="230"/>
      <c r="K35" s="230"/>
      <c r="L35" s="231"/>
    </row>
    <row r="36" spans="2:12">
      <c r="B36" s="373" t="s">
        <v>586</v>
      </c>
      <c r="C36" s="374">
        <v>23695</v>
      </c>
      <c r="D36" s="375">
        <v>23495</v>
      </c>
      <c r="E36" s="229"/>
      <c r="F36" s="229"/>
      <c r="G36" s="230"/>
      <c r="H36" s="230"/>
      <c r="I36" s="230"/>
      <c r="J36" s="230"/>
      <c r="K36" s="230"/>
      <c r="L36" s="231"/>
    </row>
    <row r="37" spans="2:12">
      <c r="B37" s="373" t="s">
        <v>587</v>
      </c>
      <c r="C37" s="374">
        <v>23740</v>
      </c>
      <c r="D37" s="375">
        <v>23540</v>
      </c>
      <c r="E37" s="229"/>
      <c r="F37" s="229"/>
      <c r="G37" s="230"/>
      <c r="H37" s="230"/>
      <c r="I37" s="230"/>
      <c r="J37" s="230"/>
      <c r="K37" s="230"/>
      <c r="L37" s="231"/>
    </row>
    <row r="38" spans="2:12">
      <c r="B38" s="373" t="s">
        <v>588</v>
      </c>
      <c r="C38" s="374">
        <v>23740</v>
      </c>
      <c r="D38" s="375">
        <v>23540</v>
      </c>
      <c r="E38" s="229"/>
      <c r="F38" s="229"/>
      <c r="G38" s="230"/>
      <c r="H38" s="230"/>
      <c r="I38" s="230"/>
      <c r="J38" s="230"/>
      <c r="K38" s="230"/>
      <c r="L38" s="231"/>
    </row>
    <row r="39" spans="2:12">
      <c r="B39" s="373" t="s">
        <v>589</v>
      </c>
      <c r="C39" s="374">
        <v>23740</v>
      </c>
      <c r="D39" s="375">
        <v>23540</v>
      </c>
      <c r="E39" s="229"/>
      <c r="F39" s="229"/>
      <c r="G39" s="230"/>
      <c r="H39" s="230"/>
      <c r="I39" s="230"/>
      <c r="J39" s="230"/>
      <c r="K39" s="230"/>
      <c r="L39" s="231"/>
    </row>
    <row r="40" spans="2:12">
      <c r="B40" s="373" t="s">
        <v>590</v>
      </c>
      <c r="C40" s="374">
        <v>23720</v>
      </c>
      <c r="D40" s="375">
        <v>23520</v>
      </c>
    </row>
    <row r="41" spans="2:12">
      <c r="B41" s="376" t="s">
        <v>550</v>
      </c>
      <c r="C41" s="377">
        <v>23740</v>
      </c>
      <c r="D41" s="378">
        <v>23540</v>
      </c>
    </row>
    <row r="42" spans="2:12">
      <c r="C42" s="218"/>
      <c r="D42" s="218"/>
    </row>
    <row r="43" spans="2:12">
      <c r="C43" s="218"/>
      <c r="D43" s="218"/>
    </row>
    <row r="44" spans="2:12">
      <c r="C44" s="218"/>
      <c r="D44" s="218"/>
    </row>
    <row r="45" spans="2:12">
      <c r="C45" s="218"/>
      <c r="D45" s="218"/>
    </row>
    <row r="46" spans="2:12">
      <c r="C46" s="218"/>
      <c r="D46" s="218"/>
      <c r="G46" s="218"/>
      <c r="H46" s="218"/>
      <c r="I46" s="218"/>
      <c r="J46" s="218"/>
      <c r="K46" s="218"/>
      <c r="L46" s="218"/>
    </row>
    <row r="47" spans="2:12">
      <c r="C47" s="218"/>
      <c r="D47" s="218"/>
      <c r="G47" s="218"/>
      <c r="H47" s="218"/>
      <c r="I47" s="218"/>
      <c r="J47" s="218"/>
      <c r="K47" s="218"/>
      <c r="L47" s="218"/>
    </row>
    <row r="48" spans="2:12">
      <c r="C48" s="218"/>
      <c r="D48" s="218"/>
      <c r="G48" s="218"/>
      <c r="H48" s="218"/>
      <c r="I48" s="218"/>
      <c r="J48" s="218"/>
      <c r="K48" s="218"/>
      <c r="L48" s="218"/>
    </row>
    <row r="49" spans="3:12">
      <c r="C49" s="218"/>
      <c r="D49" s="218"/>
      <c r="G49" s="218"/>
      <c r="H49" s="218"/>
      <c r="I49" s="218"/>
      <c r="J49" s="218"/>
      <c r="K49" s="218"/>
      <c r="L49" s="218"/>
    </row>
    <row r="50" spans="3:12">
      <c r="C50" s="218"/>
      <c r="D50" s="218"/>
      <c r="G50" s="218"/>
      <c r="H50" s="218"/>
      <c r="I50" s="218"/>
      <c r="J50" s="218"/>
      <c r="K50" s="218"/>
      <c r="L50" s="218"/>
    </row>
    <row r="51" spans="3:12">
      <c r="C51" s="218"/>
      <c r="D51" s="218"/>
      <c r="G51" s="218"/>
      <c r="H51" s="218"/>
      <c r="I51" s="218"/>
      <c r="J51" s="218"/>
      <c r="K51" s="218"/>
      <c r="L51" s="218"/>
    </row>
    <row r="52" spans="3:12">
      <c r="C52" s="218"/>
      <c r="D52" s="218"/>
      <c r="G52" s="218"/>
      <c r="H52" s="218"/>
      <c r="I52" s="218"/>
      <c r="J52" s="218"/>
      <c r="K52" s="218"/>
      <c r="L52" s="218"/>
    </row>
    <row r="53" spans="3:12">
      <c r="C53" s="218"/>
      <c r="D53" s="218"/>
      <c r="G53" s="218"/>
      <c r="H53" s="218"/>
      <c r="I53" s="218"/>
      <c r="J53" s="218"/>
      <c r="K53" s="218"/>
      <c r="L53" s="218"/>
    </row>
    <row r="54" spans="3:12">
      <c r="C54" s="218"/>
      <c r="D54" s="218"/>
      <c r="G54" s="218"/>
      <c r="H54" s="218"/>
      <c r="I54" s="218"/>
      <c r="J54" s="218"/>
      <c r="K54" s="218"/>
      <c r="L54" s="218"/>
    </row>
    <row r="55" spans="3:12">
      <c r="C55" s="218"/>
      <c r="D55" s="218"/>
      <c r="G55" s="218"/>
      <c r="H55" s="218"/>
      <c r="I55" s="218"/>
      <c r="J55" s="218"/>
      <c r="K55" s="218"/>
      <c r="L55" s="218"/>
    </row>
    <row r="56" spans="3:12">
      <c r="C56" s="218"/>
      <c r="D56" s="218"/>
      <c r="G56" s="218"/>
      <c r="H56" s="218"/>
      <c r="I56" s="218"/>
      <c r="J56" s="218"/>
      <c r="K56" s="218"/>
      <c r="L56" s="218"/>
    </row>
    <row r="57" spans="3:12">
      <c r="C57" s="218"/>
      <c r="D57" s="218"/>
      <c r="G57" s="218"/>
      <c r="H57" s="218"/>
      <c r="I57" s="218"/>
      <c r="J57" s="218"/>
      <c r="K57" s="218"/>
      <c r="L57" s="218"/>
    </row>
    <row r="58" spans="3:12">
      <c r="C58" s="218"/>
      <c r="D58" s="218"/>
      <c r="G58" s="218"/>
      <c r="H58" s="218"/>
      <c r="I58" s="218"/>
      <c r="J58" s="218"/>
      <c r="K58" s="218"/>
      <c r="L58" s="218"/>
    </row>
    <row r="59" spans="3:12">
      <c r="C59" s="218"/>
      <c r="D59" s="218"/>
      <c r="G59" s="218"/>
      <c r="H59" s="218"/>
      <c r="I59" s="218"/>
      <c r="J59" s="218"/>
      <c r="K59" s="218"/>
      <c r="L59" s="218"/>
    </row>
    <row r="60" spans="3:12">
      <c r="C60" s="218"/>
      <c r="D60" s="218"/>
      <c r="G60" s="218"/>
      <c r="H60" s="218"/>
      <c r="I60" s="218"/>
      <c r="J60" s="218"/>
      <c r="K60" s="218"/>
      <c r="L60" s="218"/>
    </row>
    <row r="61" spans="3:12">
      <c r="C61" s="218"/>
      <c r="D61" s="218"/>
      <c r="G61" s="218"/>
      <c r="H61" s="218"/>
      <c r="I61" s="218"/>
      <c r="J61" s="218"/>
      <c r="K61" s="218"/>
      <c r="L61" s="218"/>
    </row>
    <row r="62" spans="3:12">
      <c r="C62" s="218"/>
      <c r="D62" s="218"/>
      <c r="G62" s="218"/>
      <c r="H62" s="218"/>
      <c r="I62" s="218"/>
      <c r="J62" s="218"/>
      <c r="K62" s="218"/>
      <c r="L62" s="218"/>
    </row>
    <row r="63" spans="3:12">
      <c r="C63" s="218"/>
      <c r="D63" s="218"/>
      <c r="G63" s="218"/>
      <c r="H63" s="218"/>
      <c r="I63" s="218"/>
      <c r="J63" s="218"/>
      <c r="K63" s="218"/>
      <c r="L63" s="218"/>
    </row>
    <row r="64" spans="3:12">
      <c r="C64" s="218"/>
      <c r="D64" s="218"/>
      <c r="G64" s="218"/>
      <c r="H64" s="218"/>
      <c r="I64" s="218"/>
      <c r="J64" s="218"/>
      <c r="K64" s="218"/>
      <c r="L64" s="218"/>
    </row>
    <row r="65" spans="3:12">
      <c r="C65" s="218"/>
      <c r="D65" s="218"/>
      <c r="G65" s="218"/>
      <c r="H65" s="218"/>
      <c r="I65" s="218"/>
      <c r="J65" s="218"/>
      <c r="K65" s="218"/>
      <c r="L65" s="218"/>
    </row>
    <row r="66" spans="3:12">
      <c r="C66" s="218"/>
      <c r="D66" s="218"/>
      <c r="G66" s="218"/>
      <c r="H66" s="218"/>
      <c r="I66" s="218"/>
      <c r="J66" s="218"/>
      <c r="K66" s="218"/>
      <c r="L66" s="218"/>
    </row>
    <row r="67" spans="3:12">
      <c r="C67" s="218"/>
      <c r="D67" s="218"/>
      <c r="G67" s="218"/>
      <c r="H67" s="218"/>
      <c r="I67" s="218"/>
      <c r="J67" s="218"/>
      <c r="K67" s="218"/>
      <c r="L67" s="218"/>
    </row>
    <row r="68" spans="3:12">
      <c r="C68" s="218"/>
      <c r="D68" s="218"/>
      <c r="G68" s="218"/>
      <c r="H68" s="218"/>
      <c r="I68" s="218"/>
      <c r="J68" s="218"/>
      <c r="K68" s="218"/>
      <c r="L68" s="218"/>
    </row>
    <row r="69" spans="3:12">
      <c r="G69" s="218"/>
      <c r="H69" s="218"/>
      <c r="I69" s="218"/>
      <c r="J69" s="218"/>
      <c r="K69" s="218"/>
      <c r="L69" s="218"/>
    </row>
    <row r="70" spans="3:12">
      <c r="G70" s="218"/>
      <c r="H70" s="218"/>
      <c r="I70" s="218"/>
      <c r="J70" s="218"/>
      <c r="K70" s="218"/>
      <c r="L70" s="218"/>
    </row>
    <row r="71" spans="3:12">
      <c r="G71" s="218"/>
      <c r="H71" s="218"/>
      <c r="I71" s="218"/>
      <c r="J71" s="218"/>
      <c r="K71" s="218"/>
      <c r="L71" s="218"/>
    </row>
    <row r="72" spans="3:12">
      <c r="G72" s="218"/>
      <c r="H72" s="218"/>
      <c r="I72" s="218"/>
      <c r="J72" s="218"/>
      <c r="K72" s="218"/>
      <c r="L72" s="218"/>
    </row>
    <row r="73" spans="3:12">
      <c r="G73" s="218"/>
      <c r="H73" s="218"/>
      <c r="I73" s="218"/>
      <c r="J73" s="218"/>
      <c r="K73" s="218"/>
      <c r="L73" s="218"/>
    </row>
    <row r="74" spans="3:12">
      <c r="G74" s="218"/>
      <c r="H74" s="218"/>
      <c r="I74" s="218"/>
      <c r="J74" s="218"/>
      <c r="K74" s="218"/>
      <c r="L74" s="218"/>
    </row>
    <row r="75" spans="3:12">
      <c r="G75" s="218"/>
      <c r="H75" s="218"/>
      <c r="I75" s="218"/>
      <c r="J75" s="218"/>
      <c r="K75" s="218"/>
      <c r="L75" s="218"/>
    </row>
    <row r="76" spans="3:12">
      <c r="G76" s="218"/>
      <c r="H76" s="218"/>
      <c r="I76" s="218"/>
      <c r="J76" s="218"/>
      <c r="K76" s="218"/>
      <c r="L76" s="218"/>
    </row>
  </sheetData>
  <phoneticPr fontId="4" type="noConversion"/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"/>
  <sheetViews>
    <sheetView topLeftCell="A13" workbookViewId="0">
      <selection activeCell="J44" sqref="J44"/>
    </sheetView>
  </sheetViews>
  <sheetFormatPr defaultRowHeight="15"/>
  <cols>
    <col min="2" max="2" width="13.5703125" customWidth="1"/>
    <col min="3" max="4" width="14.7109375" bestFit="1" customWidth="1"/>
    <col min="5" max="5" width="8.28515625" bestFit="1" customWidth="1"/>
    <col min="6" max="6" width="11.85546875" bestFit="1" customWidth="1"/>
    <col min="7" max="8" width="9.7109375" bestFit="1" customWidth="1"/>
    <col min="9" max="9" width="9" bestFit="1" customWidth="1"/>
    <col min="10" max="11" width="15.5703125" bestFit="1" customWidth="1"/>
  </cols>
  <sheetData>
    <row r="1" spans="2:12">
      <c r="B1" s="241" t="s">
        <v>23</v>
      </c>
      <c r="C1" s="241" t="s">
        <v>58</v>
      </c>
      <c r="E1" s="241" t="s">
        <v>54</v>
      </c>
      <c r="F1" s="241" t="s">
        <v>59</v>
      </c>
      <c r="G1" s="241" t="s">
        <v>60</v>
      </c>
      <c r="H1" s="241" t="s">
        <v>61</v>
      </c>
      <c r="I1" s="241" t="s">
        <v>64</v>
      </c>
    </row>
    <row r="2" spans="2:12">
      <c r="B2" s="50" t="s">
        <v>52</v>
      </c>
      <c r="C2" s="53" t="e">
        <f>+'자금실적 및 계획(원)USD_VND'!#REF!/1000000</f>
        <v>#REF!</v>
      </c>
      <c r="E2" s="59" t="s">
        <v>62</v>
      </c>
      <c r="F2" s="64">
        <v>0</v>
      </c>
      <c r="G2" s="57">
        <v>0</v>
      </c>
      <c r="H2" s="57">
        <v>0</v>
      </c>
      <c r="I2" s="61">
        <f>(H2-G2)*F2/100000000</f>
        <v>0</v>
      </c>
      <c r="J2" s="68">
        <f>F2*G2</f>
        <v>0</v>
      </c>
      <c r="K2" s="68">
        <f>+F2*H2</f>
        <v>0</v>
      </c>
    </row>
    <row r="3" spans="2:12">
      <c r="B3" s="51" t="s">
        <v>55</v>
      </c>
      <c r="C3" s="54" t="e">
        <f>+'자금실적 및 계획(원)USD_VND'!#REF!/1000000</f>
        <v>#REF!</v>
      </c>
      <c r="E3" s="60" t="s">
        <v>63</v>
      </c>
      <c r="F3" s="65">
        <v>0</v>
      </c>
      <c r="G3" s="58">
        <v>0</v>
      </c>
      <c r="H3" s="58">
        <v>0</v>
      </c>
      <c r="I3" s="62">
        <f>(H3-G3)*F3/100000000</f>
        <v>0</v>
      </c>
      <c r="J3" s="68">
        <f>F3*G3</f>
        <v>0</v>
      </c>
      <c r="K3" s="68">
        <f>+F3*H3</f>
        <v>0</v>
      </c>
    </row>
    <row r="4" spans="2:12">
      <c r="B4" s="51" t="s">
        <v>56</v>
      </c>
      <c r="C4" s="54" t="e">
        <f>+'자금실적 및 계획(원)USD_VND'!#REF!/1000000</f>
        <v>#REF!</v>
      </c>
      <c r="E4" s="52" t="s">
        <v>35</v>
      </c>
      <c r="F4" s="66">
        <f>SUM(F2:F3)</f>
        <v>0</v>
      </c>
      <c r="G4" s="304" t="e">
        <f>J4/F4</f>
        <v>#DIV/0!</v>
      </c>
      <c r="H4" s="69" t="e">
        <f>K4/F4</f>
        <v>#DIV/0!</v>
      </c>
      <c r="I4" s="63">
        <f>SUM(I2:I3)</f>
        <v>0</v>
      </c>
      <c r="J4" s="68">
        <f>SUM(J2:J3)</f>
        <v>0</v>
      </c>
      <c r="K4" s="68">
        <f>SUM(K2:K3)</f>
        <v>0</v>
      </c>
    </row>
    <row r="5" spans="2:12">
      <c r="B5" s="49" t="s">
        <v>57</v>
      </c>
      <c r="C5" s="55">
        <v>0</v>
      </c>
    </row>
    <row r="6" spans="2:12">
      <c r="B6" s="52" t="s">
        <v>53</v>
      </c>
      <c r="C6" s="56" t="e">
        <f>C2+C3-C4-C5</f>
        <v>#REF!</v>
      </c>
    </row>
    <row r="7" spans="2:12">
      <c r="C7" s="68" t="e">
        <f>+'자금실적 및 계획(원)USD_VND'!#REF!/1000000-C6</f>
        <v>#REF!</v>
      </c>
    </row>
    <row r="8" spans="2:12">
      <c r="G8" s="67">
        <f>AVERAGE(G3:G3)</f>
        <v>0</v>
      </c>
      <c r="H8" s="67">
        <f>AVERAGE(H3:H3)</f>
        <v>0</v>
      </c>
    </row>
    <row r="9" spans="2:12">
      <c r="B9" s="228" t="s">
        <v>213</v>
      </c>
    </row>
    <row r="10" spans="2:12">
      <c r="B10" t="s">
        <v>194</v>
      </c>
      <c r="C10" t="s">
        <v>192</v>
      </c>
      <c r="D10" t="s">
        <v>193</v>
      </c>
    </row>
    <row r="11" spans="2:12">
      <c r="B11" s="292" t="s">
        <v>397</v>
      </c>
      <c r="C11" s="293">
        <v>23285</v>
      </c>
      <c r="D11" s="294">
        <v>23115</v>
      </c>
      <c r="E11" s="229"/>
      <c r="F11" s="229"/>
      <c r="G11" s="230"/>
      <c r="H11" s="230"/>
      <c r="I11" s="230"/>
      <c r="J11" s="230"/>
      <c r="K11" s="230"/>
      <c r="L11" s="231"/>
    </row>
    <row r="12" spans="2:12">
      <c r="B12" s="292" t="s">
        <v>398</v>
      </c>
      <c r="C12" s="293">
        <v>23285</v>
      </c>
      <c r="D12" s="294">
        <v>23115</v>
      </c>
      <c r="E12" s="229"/>
      <c r="F12" s="229"/>
      <c r="G12" s="230"/>
      <c r="H12" s="230"/>
      <c r="I12" s="230"/>
      <c r="J12" s="230"/>
      <c r="K12" s="230"/>
      <c r="L12" s="231"/>
    </row>
    <row r="13" spans="2:12">
      <c r="B13" s="292" t="s">
        <v>399</v>
      </c>
      <c r="C13" s="293">
        <v>23285</v>
      </c>
      <c r="D13" s="294">
        <v>23120</v>
      </c>
      <c r="E13" s="229"/>
      <c r="F13" s="229"/>
      <c r="G13" s="230"/>
      <c r="H13" s="230"/>
      <c r="I13" s="230"/>
      <c r="J13" s="230"/>
      <c r="K13" s="230"/>
      <c r="L13" s="231"/>
    </row>
    <row r="14" spans="2:12">
      <c r="B14" s="292" t="s">
        <v>400</v>
      </c>
      <c r="C14" s="293">
        <v>23280</v>
      </c>
      <c r="D14" s="294">
        <v>23115</v>
      </c>
      <c r="E14" s="229"/>
      <c r="F14" s="229"/>
      <c r="G14" s="230"/>
      <c r="H14" s="230"/>
      <c r="I14" s="230"/>
      <c r="J14" s="230"/>
      <c r="K14" s="230"/>
      <c r="L14" s="231"/>
    </row>
    <row r="15" spans="2:12">
      <c r="B15" s="292" t="s">
        <v>401</v>
      </c>
      <c r="C15" s="293">
        <v>23280</v>
      </c>
      <c r="D15" s="294">
        <v>23120</v>
      </c>
      <c r="E15" s="229"/>
      <c r="F15" s="229"/>
      <c r="G15" s="230"/>
      <c r="H15" s="230"/>
      <c r="I15" s="230"/>
      <c r="J15" s="230"/>
      <c r="K15" s="230"/>
      <c r="L15" s="231"/>
    </row>
    <row r="16" spans="2:12">
      <c r="B16" s="292" t="s">
        <v>402</v>
      </c>
      <c r="C16" s="293">
        <v>23280</v>
      </c>
      <c r="D16" s="294">
        <v>23120</v>
      </c>
      <c r="E16" s="229"/>
      <c r="F16" s="229"/>
      <c r="G16" s="230"/>
      <c r="H16" s="230"/>
      <c r="I16" s="230"/>
      <c r="J16" s="230"/>
      <c r="K16" s="230"/>
      <c r="L16" s="231"/>
    </row>
    <row r="17" spans="2:12">
      <c r="B17" s="292" t="s">
        <v>403</v>
      </c>
      <c r="C17" s="293">
        <v>23280</v>
      </c>
      <c r="D17" s="294">
        <v>23120</v>
      </c>
      <c r="E17" s="232"/>
      <c r="F17" s="232"/>
      <c r="G17" s="233"/>
      <c r="H17" s="233"/>
      <c r="I17" s="233"/>
      <c r="J17" s="233"/>
      <c r="K17" s="233"/>
      <c r="L17" s="234"/>
    </row>
    <row r="18" spans="2:12">
      <c r="B18" s="292" t="s">
        <v>404</v>
      </c>
      <c r="C18" s="293">
        <v>23280</v>
      </c>
      <c r="D18" s="294">
        <v>23120</v>
      </c>
      <c r="E18" s="232"/>
      <c r="F18" s="232"/>
      <c r="G18" s="233"/>
      <c r="H18" s="233"/>
      <c r="I18" s="233"/>
      <c r="J18" s="233"/>
      <c r="K18" s="233"/>
      <c r="L18" s="234"/>
    </row>
    <row r="19" spans="2:12">
      <c r="B19" s="292" t="s">
        <v>405</v>
      </c>
      <c r="C19" s="293">
        <v>23280</v>
      </c>
      <c r="D19" s="294">
        <v>23120</v>
      </c>
      <c r="E19" s="229"/>
      <c r="F19" s="229"/>
      <c r="G19" s="230"/>
      <c r="H19" s="230"/>
      <c r="I19" s="230"/>
      <c r="J19" s="230"/>
      <c r="K19" s="230"/>
      <c r="L19" s="231"/>
    </row>
    <row r="20" spans="2:12">
      <c r="B20" s="292" t="s">
        <v>406</v>
      </c>
      <c r="C20" s="293">
        <v>23280</v>
      </c>
      <c r="D20" s="294">
        <v>23120</v>
      </c>
      <c r="E20" s="229"/>
      <c r="F20" s="229"/>
      <c r="G20" s="230"/>
      <c r="H20" s="230"/>
      <c r="I20" s="230"/>
      <c r="J20" s="230"/>
      <c r="K20" s="230"/>
      <c r="L20" s="231"/>
    </row>
    <row r="21" spans="2:12">
      <c r="B21" s="292" t="s">
        <v>407</v>
      </c>
      <c r="C21" s="293">
        <v>23280</v>
      </c>
      <c r="D21" s="294">
        <v>23120</v>
      </c>
      <c r="E21" s="229"/>
      <c r="F21" s="229"/>
      <c r="G21" s="230"/>
      <c r="H21" s="230"/>
      <c r="I21" s="230"/>
      <c r="J21" s="230"/>
      <c r="K21" s="230"/>
      <c r="L21" s="231"/>
    </row>
    <row r="22" spans="2:12">
      <c r="B22" s="292" t="s">
        <v>408</v>
      </c>
      <c r="C22" s="293">
        <v>23280</v>
      </c>
      <c r="D22" s="294">
        <v>23120</v>
      </c>
      <c r="E22" s="229"/>
      <c r="F22" s="229"/>
      <c r="G22" s="230"/>
      <c r="H22" s="230"/>
      <c r="I22" s="230"/>
      <c r="J22" s="230"/>
      <c r="K22" s="230"/>
      <c r="L22" s="231"/>
    </row>
    <row r="23" spans="2:12">
      <c r="B23" s="292" t="s">
        <v>409</v>
      </c>
      <c r="C23" s="293">
        <v>23285</v>
      </c>
      <c r="D23" s="294">
        <v>23125</v>
      </c>
      <c r="E23" s="232"/>
      <c r="F23" s="232"/>
      <c r="G23" s="233"/>
      <c r="H23" s="233"/>
      <c r="I23" s="233"/>
      <c r="J23" s="233"/>
      <c r="K23" s="233"/>
      <c r="L23" s="234"/>
    </row>
    <row r="24" spans="2:12">
      <c r="B24" s="292" t="s">
        <v>410</v>
      </c>
      <c r="C24" s="293">
        <v>23285</v>
      </c>
      <c r="D24" s="294">
        <v>23125</v>
      </c>
      <c r="E24" s="229"/>
      <c r="F24" s="229"/>
      <c r="G24" s="230"/>
      <c r="H24" s="230"/>
      <c r="I24" s="230"/>
      <c r="J24" s="230"/>
      <c r="K24" s="230"/>
      <c r="L24" s="231"/>
    </row>
    <row r="25" spans="2:12">
      <c r="B25" s="292" t="s">
        <v>411</v>
      </c>
      <c r="C25" s="293">
        <v>23285</v>
      </c>
      <c r="D25" s="294">
        <v>23125</v>
      </c>
      <c r="E25" s="229"/>
      <c r="F25" s="229"/>
      <c r="G25" s="230"/>
      <c r="H25" s="230"/>
      <c r="I25" s="230"/>
      <c r="J25" s="230"/>
      <c r="K25" s="230"/>
      <c r="L25" s="231"/>
    </row>
    <row r="26" spans="2:12">
      <c r="B26" s="292" t="s">
        <v>412</v>
      </c>
      <c r="C26" s="293">
        <v>23290</v>
      </c>
      <c r="D26" s="294">
        <v>23130</v>
      </c>
      <c r="E26" s="229"/>
      <c r="F26" s="229"/>
      <c r="G26" s="230"/>
      <c r="H26" s="230"/>
      <c r="I26" s="230"/>
      <c r="J26" s="230"/>
      <c r="K26" s="230"/>
      <c r="L26" s="231"/>
    </row>
    <row r="27" spans="2:12">
      <c r="B27" s="292" t="s">
        <v>413</v>
      </c>
      <c r="C27" s="293">
        <v>23300</v>
      </c>
      <c r="D27" s="294">
        <v>23135</v>
      </c>
      <c r="E27" s="229"/>
      <c r="F27" s="229"/>
      <c r="G27" s="230"/>
      <c r="H27" s="230"/>
      <c r="I27" s="230"/>
      <c r="J27" s="230"/>
      <c r="K27" s="230"/>
      <c r="L27" s="231"/>
    </row>
    <row r="28" spans="2:12">
      <c r="B28" s="292" t="s">
        <v>414</v>
      </c>
      <c r="C28" s="293">
        <v>23320</v>
      </c>
      <c r="D28" s="294">
        <v>23150</v>
      </c>
      <c r="E28" s="229"/>
      <c r="F28" s="229"/>
      <c r="G28" s="230"/>
      <c r="H28" s="230"/>
      <c r="I28" s="230"/>
      <c r="J28" s="230"/>
      <c r="K28" s="230"/>
      <c r="L28" s="231"/>
    </row>
    <row r="29" spans="2:12">
      <c r="B29" s="292" t="s">
        <v>415</v>
      </c>
      <c r="C29" s="293">
        <v>23305</v>
      </c>
      <c r="D29" s="294">
        <v>23135</v>
      </c>
      <c r="E29" s="229"/>
      <c r="F29" s="229"/>
      <c r="G29" s="230"/>
      <c r="H29" s="230"/>
      <c r="I29" s="230"/>
      <c r="J29" s="230"/>
      <c r="K29" s="230"/>
      <c r="L29" s="231"/>
    </row>
    <row r="30" spans="2:12">
      <c r="B30" s="292" t="s">
        <v>416</v>
      </c>
      <c r="C30" s="293">
        <v>23295</v>
      </c>
      <c r="D30" s="294">
        <v>23125</v>
      </c>
      <c r="E30" s="229"/>
      <c r="F30" s="229"/>
      <c r="G30" s="230"/>
      <c r="H30" s="230"/>
      <c r="I30" s="230"/>
      <c r="J30" s="230"/>
      <c r="K30" s="230"/>
      <c r="L30" s="231"/>
    </row>
    <row r="31" spans="2:12">
      <c r="B31" s="292" t="s">
        <v>417</v>
      </c>
      <c r="C31" s="295">
        <v>23295</v>
      </c>
      <c r="D31" s="296">
        <v>23125</v>
      </c>
      <c r="E31" s="229"/>
      <c r="F31" s="229"/>
      <c r="G31" s="230"/>
      <c r="H31" s="230"/>
      <c r="I31" s="230"/>
      <c r="J31" s="230"/>
      <c r="K31" s="230"/>
      <c r="L31" s="231"/>
    </row>
    <row r="32" spans="2:12">
      <c r="B32" s="292" t="s">
        <v>418</v>
      </c>
      <c r="C32" s="295">
        <v>23295</v>
      </c>
      <c r="D32" s="296">
        <v>23125</v>
      </c>
      <c r="E32" s="229"/>
      <c r="F32" s="229"/>
      <c r="G32" s="230"/>
      <c r="H32" s="230"/>
      <c r="I32" s="230"/>
      <c r="J32" s="230"/>
      <c r="K32" s="230"/>
      <c r="L32" s="231"/>
    </row>
    <row r="33" spans="2:12">
      <c r="B33" s="305" t="s">
        <v>419</v>
      </c>
      <c r="C33" s="295">
        <v>23290</v>
      </c>
      <c r="D33" s="296">
        <v>23115</v>
      </c>
      <c r="E33" s="229"/>
      <c r="F33" s="229"/>
      <c r="G33" s="230"/>
      <c r="H33" s="230"/>
      <c r="I33" s="230"/>
      <c r="J33" s="230"/>
      <c r="K33" s="230"/>
      <c r="L33" s="231"/>
    </row>
    <row r="34" spans="2:12">
      <c r="B34" s="292" t="s">
        <v>420</v>
      </c>
      <c r="C34" s="295">
        <v>23285</v>
      </c>
      <c r="D34" s="296">
        <v>23120</v>
      </c>
      <c r="E34" s="229"/>
      <c r="F34" s="229"/>
      <c r="G34" s="230"/>
      <c r="H34" s="230"/>
      <c r="I34" s="230"/>
      <c r="J34" s="230"/>
      <c r="K34" s="230"/>
      <c r="L34" s="231"/>
    </row>
    <row r="35" spans="2:12">
      <c r="B35" s="292" t="s">
        <v>421</v>
      </c>
      <c r="C35" s="295">
        <v>23285</v>
      </c>
      <c r="D35" s="296">
        <v>23120</v>
      </c>
      <c r="E35" s="229"/>
      <c r="F35" s="229"/>
      <c r="G35" s="230"/>
      <c r="H35" s="230"/>
      <c r="I35" s="230"/>
      <c r="J35" s="230"/>
      <c r="K35" s="230"/>
      <c r="L35" s="231"/>
    </row>
    <row r="36" spans="2:12">
      <c r="B36" s="292" t="s">
        <v>422</v>
      </c>
      <c r="C36" s="295">
        <v>23285</v>
      </c>
      <c r="D36" s="296">
        <v>23120</v>
      </c>
      <c r="E36" s="229"/>
      <c r="F36" s="229"/>
      <c r="G36" s="230"/>
      <c r="H36" s="230"/>
      <c r="I36" s="230"/>
      <c r="J36" s="230"/>
      <c r="K36" s="230"/>
      <c r="L36" s="231"/>
    </row>
    <row r="37" spans="2:12">
      <c r="B37" s="292" t="s">
        <v>423</v>
      </c>
      <c r="C37" s="295">
        <v>23285</v>
      </c>
      <c r="D37" s="296">
        <v>23120</v>
      </c>
      <c r="E37" s="229"/>
      <c r="F37" s="229"/>
      <c r="G37" s="230"/>
      <c r="H37" s="230"/>
      <c r="I37" s="230"/>
      <c r="J37" s="230"/>
      <c r="K37" s="230"/>
      <c r="L37" s="231"/>
    </row>
    <row r="38" spans="2:12">
      <c r="B38" s="292" t="s">
        <v>424</v>
      </c>
      <c r="C38" s="295">
        <v>23285</v>
      </c>
      <c r="D38" s="296">
        <v>23120</v>
      </c>
      <c r="E38" s="229"/>
      <c r="F38" s="229"/>
      <c r="G38" s="230"/>
      <c r="H38" s="230"/>
      <c r="I38" s="230"/>
      <c r="J38" s="230"/>
      <c r="K38" s="230"/>
      <c r="L38" s="231"/>
    </row>
    <row r="39" spans="2:12">
      <c r="B39" s="292" t="s">
        <v>425</v>
      </c>
      <c r="C39" s="295">
        <v>23285</v>
      </c>
      <c r="D39" s="296">
        <v>23120</v>
      </c>
      <c r="E39" s="229"/>
      <c r="F39" s="229"/>
      <c r="G39" s="230"/>
      <c r="H39" s="230"/>
      <c r="I39" s="230"/>
      <c r="J39" s="230"/>
      <c r="K39" s="230"/>
      <c r="L39" s="231"/>
    </row>
    <row r="40" spans="2:12">
      <c r="B40" s="292" t="s">
        <v>391</v>
      </c>
      <c r="C40" s="293">
        <v>23285</v>
      </c>
      <c r="D40" s="294">
        <v>23120</v>
      </c>
      <c r="E40" s="235"/>
      <c r="F40" s="235"/>
      <c r="G40" s="236"/>
      <c r="H40" s="236"/>
      <c r="I40" s="236"/>
      <c r="J40" s="236"/>
      <c r="K40" s="236"/>
      <c r="L40" s="237"/>
    </row>
    <row r="41" spans="2:12">
      <c r="B41" s="288"/>
      <c r="C41" s="283"/>
      <c r="D41" s="287"/>
    </row>
    <row r="42" spans="2:12">
      <c r="C42" s="217"/>
      <c r="D42" s="217"/>
    </row>
    <row r="43" spans="2:12">
      <c r="C43" s="217"/>
      <c r="D43" s="217"/>
    </row>
    <row r="44" spans="2:12">
      <c r="C44" s="217"/>
      <c r="D44" s="217"/>
    </row>
    <row r="45" spans="2:12">
      <c r="C45" s="218"/>
      <c r="D45" s="218"/>
    </row>
    <row r="46" spans="2:12">
      <c r="C46" s="218"/>
      <c r="D46" s="218"/>
    </row>
    <row r="47" spans="2:12">
      <c r="C47" s="218"/>
      <c r="D47" s="218"/>
    </row>
    <row r="48" spans="2:12">
      <c r="C48" s="218"/>
      <c r="D48" s="218"/>
    </row>
    <row r="49" spans="3:12">
      <c r="C49" s="218"/>
      <c r="D49" s="218"/>
      <c r="G49" s="218"/>
      <c r="H49" s="218"/>
      <c r="I49" s="218"/>
      <c r="J49" s="218"/>
      <c r="K49" s="218"/>
      <c r="L49" s="218"/>
    </row>
    <row r="50" spans="3:12">
      <c r="C50" s="218"/>
      <c r="D50" s="218"/>
      <c r="G50" s="218"/>
      <c r="H50" s="218"/>
      <c r="I50" s="218"/>
      <c r="J50" s="218"/>
      <c r="K50" s="218"/>
      <c r="L50" s="218"/>
    </row>
    <row r="51" spans="3:12">
      <c r="C51" s="218"/>
      <c r="D51" s="218"/>
      <c r="G51" s="218"/>
      <c r="H51" s="218"/>
      <c r="I51" s="218"/>
      <c r="J51" s="218"/>
      <c r="K51" s="218"/>
      <c r="L51" s="218"/>
    </row>
    <row r="52" spans="3:12">
      <c r="C52" s="218"/>
      <c r="D52" s="218"/>
      <c r="G52" s="218"/>
      <c r="H52" s="218"/>
      <c r="I52" s="218"/>
      <c r="J52" s="218"/>
      <c r="K52" s="218"/>
      <c r="L52" s="218"/>
    </row>
    <row r="53" spans="3:12">
      <c r="C53" s="218"/>
      <c r="D53" s="218"/>
      <c r="G53" s="218"/>
      <c r="H53" s="218"/>
      <c r="I53" s="218"/>
      <c r="J53" s="218"/>
      <c r="K53" s="218"/>
      <c r="L53" s="218"/>
    </row>
    <row r="54" spans="3:12">
      <c r="C54" s="218"/>
      <c r="D54" s="218"/>
      <c r="G54" s="218"/>
      <c r="H54" s="218"/>
      <c r="I54" s="218"/>
      <c r="J54" s="218"/>
      <c r="K54" s="218"/>
      <c r="L54" s="218"/>
    </row>
    <row r="55" spans="3:12">
      <c r="C55" s="218"/>
      <c r="D55" s="218"/>
      <c r="G55" s="218"/>
      <c r="H55" s="218"/>
      <c r="I55" s="218"/>
      <c r="J55" s="218"/>
      <c r="K55" s="218"/>
      <c r="L55" s="218"/>
    </row>
    <row r="56" spans="3:12">
      <c r="C56" s="218"/>
      <c r="D56" s="218"/>
      <c r="G56" s="218"/>
      <c r="H56" s="218"/>
      <c r="I56" s="218"/>
      <c r="J56" s="218"/>
      <c r="K56" s="218"/>
      <c r="L56" s="218"/>
    </row>
    <row r="57" spans="3:12">
      <c r="C57" s="218"/>
      <c r="D57" s="218"/>
      <c r="G57" s="218"/>
      <c r="H57" s="218"/>
      <c r="I57" s="218"/>
      <c r="J57" s="218"/>
      <c r="K57" s="218"/>
      <c r="L57" s="218"/>
    </row>
    <row r="58" spans="3:12">
      <c r="C58" s="218"/>
      <c r="D58" s="218"/>
      <c r="G58" s="218"/>
      <c r="H58" s="218"/>
      <c r="I58" s="218"/>
      <c r="J58" s="218"/>
      <c r="K58" s="218"/>
      <c r="L58" s="218"/>
    </row>
    <row r="59" spans="3:12">
      <c r="C59" s="218"/>
      <c r="D59" s="218"/>
      <c r="G59" s="218"/>
      <c r="H59" s="218"/>
      <c r="I59" s="218"/>
      <c r="J59" s="218"/>
      <c r="K59" s="218"/>
      <c r="L59" s="218"/>
    </row>
    <row r="60" spans="3:12">
      <c r="C60" s="218"/>
      <c r="D60" s="218"/>
      <c r="G60" s="218"/>
      <c r="H60" s="218"/>
      <c r="I60" s="218"/>
      <c r="J60" s="218"/>
      <c r="K60" s="218"/>
      <c r="L60" s="218"/>
    </row>
    <row r="61" spans="3:12">
      <c r="C61" s="218"/>
      <c r="D61" s="218"/>
      <c r="G61" s="218"/>
      <c r="H61" s="218"/>
      <c r="I61" s="218"/>
      <c r="J61" s="218"/>
      <c r="K61" s="218"/>
      <c r="L61" s="218"/>
    </row>
    <row r="62" spans="3:12">
      <c r="C62" s="218"/>
      <c r="D62" s="218"/>
      <c r="G62" s="218"/>
      <c r="H62" s="218"/>
      <c r="I62" s="218"/>
      <c r="J62" s="218"/>
      <c r="K62" s="218"/>
      <c r="L62" s="218"/>
    </row>
    <row r="63" spans="3:12">
      <c r="C63" s="218"/>
      <c r="D63" s="218"/>
      <c r="G63" s="218"/>
      <c r="H63" s="218"/>
      <c r="I63" s="218"/>
      <c r="J63" s="218"/>
      <c r="K63" s="218"/>
      <c r="L63" s="218"/>
    </row>
    <row r="64" spans="3:12">
      <c r="C64" s="218"/>
      <c r="D64" s="218"/>
      <c r="G64" s="218"/>
      <c r="H64" s="218"/>
      <c r="I64" s="218"/>
      <c r="J64" s="218"/>
      <c r="K64" s="218"/>
      <c r="L64" s="218"/>
    </row>
    <row r="65" spans="3:12">
      <c r="C65" s="218"/>
      <c r="D65" s="218"/>
      <c r="G65" s="218"/>
      <c r="H65" s="218"/>
      <c r="I65" s="218"/>
      <c r="J65" s="218"/>
      <c r="K65" s="218"/>
      <c r="L65" s="218"/>
    </row>
    <row r="66" spans="3:12">
      <c r="C66" s="218"/>
      <c r="D66" s="218"/>
      <c r="G66" s="218"/>
      <c r="H66" s="218"/>
      <c r="I66" s="218"/>
      <c r="J66" s="218"/>
      <c r="K66" s="218"/>
      <c r="L66" s="218"/>
    </row>
    <row r="67" spans="3:12">
      <c r="C67" s="218"/>
      <c r="D67" s="218"/>
      <c r="G67" s="218"/>
      <c r="H67" s="218"/>
      <c r="I67" s="218"/>
      <c r="J67" s="218"/>
      <c r="K67" s="218"/>
      <c r="L67" s="218"/>
    </row>
    <row r="68" spans="3:12">
      <c r="C68" s="218"/>
      <c r="D68" s="218"/>
      <c r="G68" s="218"/>
      <c r="H68" s="218"/>
      <c r="I68" s="218"/>
      <c r="J68" s="218"/>
      <c r="K68" s="218"/>
      <c r="L68" s="218"/>
    </row>
    <row r="69" spans="3:12">
      <c r="C69" s="218"/>
      <c r="D69" s="218"/>
      <c r="G69" s="218"/>
      <c r="H69" s="218"/>
      <c r="I69" s="218"/>
      <c r="J69" s="218"/>
      <c r="K69" s="218"/>
      <c r="L69" s="218"/>
    </row>
    <row r="70" spans="3:12">
      <c r="C70" s="218"/>
      <c r="D70" s="218"/>
      <c r="G70" s="218"/>
      <c r="H70" s="218"/>
      <c r="I70" s="218"/>
      <c r="J70" s="218"/>
      <c r="K70" s="218"/>
      <c r="L70" s="218"/>
    </row>
    <row r="71" spans="3:12">
      <c r="C71" s="218"/>
      <c r="D71" s="218"/>
      <c r="G71" s="218"/>
      <c r="H71" s="218"/>
      <c r="I71" s="218"/>
      <c r="J71" s="218"/>
      <c r="K71" s="218"/>
      <c r="L71" s="218"/>
    </row>
    <row r="72" spans="3:12">
      <c r="G72" s="218"/>
      <c r="H72" s="218"/>
      <c r="I72" s="218"/>
      <c r="J72" s="218"/>
      <c r="K72" s="218"/>
      <c r="L72" s="218"/>
    </row>
    <row r="73" spans="3:12">
      <c r="G73" s="218"/>
      <c r="H73" s="218"/>
      <c r="I73" s="218"/>
      <c r="J73" s="218"/>
      <c r="K73" s="218"/>
      <c r="L73" s="218"/>
    </row>
    <row r="74" spans="3:12">
      <c r="G74" s="218"/>
      <c r="H74" s="218"/>
      <c r="I74" s="218"/>
      <c r="J74" s="218"/>
      <c r="K74" s="218"/>
      <c r="L74" s="218"/>
    </row>
    <row r="75" spans="3:12">
      <c r="G75" s="218"/>
      <c r="H75" s="218"/>
      <c r="I75" s="218"/>
      <c r="J75" s="218"/>
      <c r="K75" s="218"/>
      <c r="L75" s="218"/>
    </row>
    <row r="76" spans="3:12">
      <c r="G76" s="218"/>
      <c r="H76" s="218"/>
      <c r="I76" s="218"/>
      <c r="J76" s="218"/>
      <c r="K76" s="218"/>
      <c r="L76" s="218"/>
    </row>
    <row r="77" spans="3:12">
      <c r="G77" s="218"/>
      <c r="H77" s="218"/>
      <c r="I77" s="218"/>
      <c r="J77" s="218"/>
      <c r="K77" s="218"/>
      <c r="L77" s="218"/>
    </row>
    <row r="78" spans="3:12">
      <c r="G78" s="218"/>
      <c r="H78" s="218"/>
      <c r="I78" s="218"/>
      <c r="J78" s="218"/>
      <c r="K78" s="218"/>
      <c r="L78" s="218"/>
    </row>
    <row r="79" spans="3:12">
      <c r="G79" s="218"/>
      <c r="H79" s="218"/>
      <c r="I79" s="218"/>
      <c r="J79" s="218"/>
      <c r="K79" s="218"/>
      <c r="L79" s="218"/>
    </row>
  </sheetData>
  <phoneticPr fontId="4" type="noConversion"/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"/>
  <sheetViews>
    <sheetView topLeftCell="A4" workbookViewId="0">
      <selection activeCell="K36" sqref="K36"/>
    </sheetView>
  </sheetViews>
  <sheetFormatPr defaultRowHeight="15"/>
  <cols>
    <col min="2" max="2" width="13.5703125" customWidth="1"/>
    <col min="3" max="4" width="14.7109375" bestFit="1" customWidth="1"/>
    <col min="5" max="5" width="8.28515625" bestFit="1" customWidth="1"/>
    <col min="6" max="6" width="11.85546875" bestFit="1" customWidth="1"/>
    <col min="7" max="8" width="9.7109375" bestFit="1" customWidth="1"/>
    <col min="9" max="9" width="9" bestFit="1" customWidth="1"/>
    <col min="10" max="11" width="15.5703125" bestFit="1" customWidth="1"/>
  </cols>
  <sheetData>
    <row r="1" spans="2:12">
      <c r="B1" s="241" t="s">
        <v>23</v>
      </c>
      <c r="C1" s="241" t="s">
        <v>58</v>
      </c>
      <c r="E1" s="241" t="s">
        <v>54</v>
      </c>
      <c r="F1" s="241" t="s">
        <v>59</v>
      </c>
      <c r="G1" s="241" t="s">
        <v>60</v>
      </c>
      <c r="H1" s="241" t="s">
        <v>61</v>
      </c>
      <c r="I1" s="241" t="s">
        <v>64</v>
      </c>
    </row>
    <row r="2" spans="2:12">
      <c r="B2" s="50" t="s">
        <v>52</v>
      </c>
      <c r="C2" s="53" t="e">
        <f>+'자금실적 및 계획(원)USD_VND'!#REF!/1000000</f>
        <v>#REF!</v>
      </c>
      <c r="E2" s="59" t="s">
        <v>62</v>
      </c>
      <c r="F2" s="64">
        <v>0</v>
      </c>
      <c r="G2" s="57">
        <v>0</v>
      </c>
      <c r="H2" s="57">
        <v>0</v>
      </c>
      <c r="I2" s="61">
        <f>(H2-G2)*F2/100000000</f>
        <v>0</v>
      </c>
      <c r="J2" s="68">
        <f>F2*G2</f>
        <v>0</v>
      </c>
      <c r="K2" s="68">
        <f>+F2*H2</f>
        <v>0</v>
      </c>
    </row>
    <row r="3" spans="2:12">
      <c r="B3" s="51" t="s">
        <v>55</v>
      </c>
      <c r="C3" s="54" t="e">
        <f>+'자금실적 및 계획(원)USD_VND'!#REF!/1000000</f>
        <v>#REF!</v>
      </c>
      <c r="E3" s="60" t="s">
        <v>63</v>
      </c>
      <c r="F3" s="65">
        <v>0</v>
      </c>
      <c r="G3" s="58">
        <v>0</v>
      </c>
      <c r="H3" s="58">
        <v>0</v>
      </c>
      <c r="I3" s="62">
        <f>(H3-G3)*F3/100000000</f>
        <v>0</v>
      </c>
      <c r="J3" s="68">
        <f>F3*G3</f>
        <v>0</v>
      </c>
      <c r="K3" s="68">
        <f>+F3*H3</f>
        <v>0</v>
      </c>
    </row>
    <row r="4" spans="2:12">
      <c r="B4" s="51" t="s">
        <v>56</v>
      </c>
      <c r="C4" s="54" t="e">
        <f>+'자금실적 및 계획(원)USD_VND'!#REF!/1000000</f>
        <v>#REF!</v>
      </c>
      <c r="E4" s="52" t="s">
        <v>35</v>
      </c>
      <c r="F4" s="66">
        <f>SUM(F2:F3)</f>
        <v>0</v>
      </c>
      <c r="G4" s="69" t="e">
        <f>J4/F4</f>
        <v>#DIV/0!</v>
      </c>
      <c r="H4" s="69" t="e">
        <f>K4/F4</f>
        <v>#DIV/0!</v>
      </c>
      <c r="I4" s="63">
        <f>SUM(I2:I3)</f>
        <v>0</v>
      </c>
      <c r="J4" s="68">
        <f>SUM(J2:J3)</f>
        <v>0</v>
      </c>
      <c r="K4" s="68">
        <f>SUM(K2:K3)</f>
        <v>0</v>
      </c>
    </row>
    <row r="5" spans="2:12">
      <c r="B5" s="49" t="s">
        <v>57</v>
      </c>
      <c r="C5" s="55">
        <v>0</v>
      </c>
    </row>
    <row r="6" spans="2:12">
      <c r="B6" s="52" t="s">
        <v>53</v>
      </c>
      <c r="C6" s="56" t="e">
        <f>C2+C3-C4-C5</f>
        <v>#REF!</v>
      </c>
    </row>
    <row r="7" spans="2:12">
      <c r="C7" s="68" t="e">
        <f>+'자금실적 및 계획(원)USD_VND'!#REF!/1000000-C6</f>
        <v>#REF!</v>
      </c>
    </row>
    <row r="8" spans="2:12">
      <c r="G8" s="67">
        <f>AVERAGE(G3:G3)</f>
        <v>0</v>
      </c>
      <c r="H8" s="67">
        <f>AVERAGE(H3:H3)</f>
        <v>0</v>
      </c>
    </row>
    <row r="9" spans="2:12">
      <c r="B9" s="228" t="s">
        <v>213</v>
      </c>
    </row>
    <row r="10" spans="2:12">
      <c r="B10" t="s">
        <v>194</v>
      </c>
      <c r="C10" t="s">
        <v>192</v>
      </c>
      <c r="D10" t="s">
        <v>193</v>
      </c>
    </row>
    <row r="11" spans="2:12">
      <c r="B11" s="285" t="s">
        <v>361</v>
      </c>
      <c r="C11" s="284">
        <v>23285</v>
      </c>
      <c r="D11" s="286">
        <v>23115</v>
      </c>
      <c r="E11" s="229"/>
      <c r="F11" s="229"/>
      <c r="G11" s="230"/>
      <c r="H11" s="230"/>
      <c r="I11" s="230"/>
      <c r="J11" s="230"/>
      <c r="K11" s="230"/>
      <c r="L11" s="231"/>
    </row>
    <row r="12" spans="2:12">
      <c r="B12" s="285" t="s">
        <v>362</v>
      </c>
      <c r="C12" s="284">
        <v>23295</v>
      </c>
      <c r="D12" s="286">
        <v>23165</v>
      </c>
      <c r="E12" s="229"/>
      <c r="F12" s="229"/>
      <c r="G12" s="230"/>
      <c r="H12" s="230"/>
      <c r="I12" s="230"/>
      <c r="J12" s="230"/>
      <c r="K12" s="230"/>
      <c r="L12" s="231"/>
    </row>
    <row r="13" spans="2:12">
      <c r="B13" s="285" t="s">
        <v>363</v>
      </c>
      <c r="C13" s="284">
        <v>23295</v>
      </c>
      <c r="D13" s="286">
        <v>23165</v>
      </c>
      <c r="E13" s="229"/>
      <c r="F13" s="229"/>
      <c r="G13" s="230"/>
      <c r="H13" s="230"/>
      <c r="I13" s="230"/>
      <c r="J13" s="230"/>
      <c r="K13" s="230"/>
      <c r="L13" s="231"/>
    </row>
    <row r="14" spans="2:12">
      <c r="B14" s="285" t="s">
        <v>364</v>
      </c>
      <c r="C14" s="284">
        <v>23295</v>
      </c>
      <c r="D14" s="286">
        <v>23165</v>
      </c>
      <c r="E14" s="229"/>
      <c r="F14" s="229"/>
      <c r="G14" s="230"/>
      <c r="H14" s="230"/>
      <c r="I14" s="230"/>
      <c r="J14" s="230"/>
      <c r="K14" s="230"/>
      <c r="L14" s="231"/>
    </row>
    <row r="15" spans="2:12">
      <c r="B15" s="285" t="s">
        <v>365</v>
      </c>
      <c r="C15" s="284">
        <v>23340</v>
      </c>
      <c r="D15" s="286">
        <v>23195</v>
      </c>
      <c r="E15" s="229"/>
      <c r="F15" s="229"/>
      <c r="G15" s="230"/>
      <c r="H15" s="230"/>
      <c r="I15" s="230"/>
      <c r="J15" s="230"/>
      <c r="K15" s="230"/>
      <c r="L15" s="231"/>
    </row>
    <row r="16" spans="2:12">
      <c r="B16" s="285" t="s">
        <v>366</v>
      </c>
      <c r="C16" s="284">
        <v>23340</v>
      </c>
      <c r="D16" s="286">
        <v>23180</v>
      </c>
      <c r="E16" s="229"/>
      <c r="F16" s="229"/>
      <c r="G16" s="230"/>
      <c r="H16" s="230"/>
      <c r="I16" s="230"/>
      <c r="J16" s="230"/>
      <c r="K16" s="230"/>
      <c r="L16" s="231"/>
    </row>
    <row r="17" spans="2:12">
      <c r="B17" s="285" t="s">
        <v>367</v>
      </c>
      <c r="C17" s="284">
        <v>23300</v>
      </c>
      <c r="D17" s="286">
        <v>23130</v>
      </c>
      <c r="E17" s="232"/>
      <c r="F17" s="232"/>
      <c r="G17" s="233"/>
      <c r="H17" s="233"/>
      <c r="I17" s="233"/>
      <c r="J17" s="233"/>
      <c r="K17" s="233"/>
      <c r="L17" s="234"/>
    </row>
    <row r="18" spans="2:12">
      <c r="B18" s="285" t="s">
        <v>368</v>
      </c>
      <c r="C18" s="284">
        <v>23300</v>
      </c>
      <c r="D18" s="286">
        <v>23140</v>
      </c>
      <c r="E18" s="232"/>
      <c r="F18" s="232"/>
      <c r="G18" s="233"/>
      <c r="H18" s="233"/>
      <c r="I18" s="233"/>
      <c r="J18" s="233"/>
      <c r="K18" s="233"/>
      <c r="L18" s="234"/>
    </row>
    <row r="19" spans="2:12">
      <c r="B19" s="285" t="s">
        <v>369</v>
      </c>
      <c r="C19" s="284">
        <v>23280</v>
      </c>
      <c r="D19" s="286">
        <v>23140</v>
      </c>
      <c r="E19" s="229"/>
      <c r="F19" s="229"/>
      <c r="G19" s="230"/>
      <c r="H19" s="230"/>
      <c r="I19" s="230"/>
      <c r="J19" s="230"/>
      <c r="K19" s="230"/>
      <c r="L19" s="231"/>
    </row>
    <row r="20" spans="2:12">
      <c r="B20" s="285" t="s">
        <v>370</v>
      </c>
      <c r="C20" s="284">
        <v>23280</v>
      </c>
      <c r="D20" s="286">
        <v>23140</v>
      </c>
      <c r="E20" s="229"/>
      <c r="F20" s="229"/>
      <c r="G20" s="230"/>
      <c r="H20" s="230"/>
      <c r="I20" s="230"/>
      <c r="J20" s="230"/>
      <c r="K20" s="230"/>
      <c r="L20" s="231"/>
    </row>
    <row r="21" spans="2:12">
      <c r="B21" s="285" t="s">
        <v>371</v>
      </c>
      <c r="C21" s="284">
        <v>23280</v>
      </c>
      <c r="D21" s="286">
        <v>23140</v>
      </c>
      <c r="E21" s="229"/>
      <c r="F21" s="229"/>
      <c r="G21" s="230"/>
      <c r="H21" s="230"/>
      <c r="I21" s="230"/>
      <c r="J21" s="230"/>
      <c r="K21" s="230"/>
      <c r="L21" s="231"/>
    </row>
    <row r="22" spans="2:12">
      <c r="B22" s="285" t="s">
        <v>372</v>
      </c>
      <c r="C22" s="284">
        <v>23285</v>
      </c>
      <c r="D22" s="286">
        <v>23120</v>
      </c>
      <c r="E22" s="229"/>
      <c r="F22" s="229"/>
      <c r="G22" s="230"/>
      <c r="H22" s="230"/>
      <c r="I22" s="230"/>
      <c r="J22" s="230"/>
      <c r="K22" s="230"/>
      <c r="L22" s="231"/>
    </row>
    <row r="23" spans="2:12">
      <c r="B23" s="285" t="s">
        <v>373</v>
      </c>
      <c r="C23" s="284">
        <v>23285</v>
      </c>
      <c r="D23" s="286">
        <v>23120</v>
      </c>
      <c r="E23" s="232"/>
      <c r="F23" s="232"/>
      <c r="G23" s="233"/>
      <c r="H23" s="233"/>
      <c r="I23" s="233"/>
      <c r="J23" s="233"/>
      <c r="K23" s="233"/>
      <c r="L23" s="234"/>
    </row>
    <row r="24" spans="2:12">
      <c r="B24" s="285" t="s">
        <v>374</v>
      </c>
      <c r="C24" s="284">
        <v>23285</v>
      </c>
      <c r="D24" s="286">
        <v>23120</v>
      </c>
      <c r="E24" s="229"/>
      <c r="F24" s="229"/>
      <c r="G24" s="230"/>
      <c r="H24" s="230"/>
      <c r="I24" s="230"/>
      <c r="J24" s="230"/>
      <c r="K24" s="230"/>
      <c r="L24" s="231"/>
    </row>
    <row r="25" spans="2:12">
      <c r="B25" s="285" t="s">
        <v>375</v>
      </c>
      <c r="C25" s="284">
        <v>23290</v>
      </c>
      <c r="D25" s="286">
        <v>23125</v>
      </c>
      <c r="E25" s="229"/>
      <c r="F25" s="229"/>
      <c r="G25" s="230"/>
      <c r="H25" s="230"/>
      <c r="I25" s="230"/>
      <c r="J25" s="230"/>
      <c r="K25" s="230"/>
      <c r="L25" s="231"/>
    </row>
    <row r="26" spans="2:12">
      <c r="B26" s="285" t="s">
        <v>376</v>
      </c>
      <c r="C26" s="284">
        <v>23295</v>
      </c>
      <c r="D26" s="286">
        <v>23125</v>
      </c>
      <c r="E26" s="229"/>
      <c r="F26" s="229"/>
      <c r="G26" s="230"/>
      <c r="H26" s="230"/>
      <c r="I26" s="230"/>
      <c r="J26" s="230"/>
      <c r="K26" s="230"/>
      <c r="L26" s="231"/>
    </row>
    <row r="27" spans="2:12">
      <c r="B27" s="285" t="s">
        <v>377</v>
      </c>
      <c r="C27" s="283">
        <v>23295</v>
      </c>
      <c r="D27" s="287">
        <v>23125</v>
      </c>
      <c r="E27" s="229"/>
      <c r="F27" s="229"/>
      <c r="G27" s="230"/>
      <c r="H27" s="230"/>
      <c r="I27" s="230"/>
      <c r="J27" s="230"/>
      <c r="K27" s="230"/>
      <c r="L27" s="231"/>
    </row>
    <row r="28" spans="2:12">
      <c r="B28" s="285" t="s">
        <v>378</v>
      </c>
      <c r="C28" s="283">
        <v>23295</v>
      </c>
      <c r="D28" s="287">
        <v>23125</v>
      </c>
      <c r="E28" s="229"/>
      <c r="F28" s="229"/>
      <c r="G28" s="230"/>
      <c r="H28" s="230"/>
      <c r="I28" s="230"/>
      <c r="J28" s="230"/>
      <c r="K28" s="230"/>
      <c r="L28" s="231"/>
    </row>
    <row r="29" spans="2:12">
      <c r="B29" s="285" t="s">
        <v>379</v>
      </c>
      <c r="C29" s="283">
        <v>23295</v>
      </c>
      <c r="D29" s="287">
        <v>23125</v>
      </c>
      <c r="E29" s="229"/>
      <c r="F29" s="229"/>
      <c r="G29" s="230"/>
      <c r="H29" s="230"/>
      <c r="I29" s="230"/>
      <c r="J29" s="230"/>
      <c r="K29" s="230"/>
      <c r="L29" s="231"/>
    </row>
    <row r="30" spans="2:12">
      <c r="B30" s="285" t="s">
        <v>380</v>
      </c>
      <c r="C30" s="283">
        <v>23290</v>
      </c>
      <c r="D30" s="287">
        <v>23120</v>
      </c>
      <c r="E30" s="229"/>
      <c r="F30" s="229"/>
      <c r="G30" s="230"/>
      <c r="H30" s="230"/>
      <c r="I30" s="230"/>
      <c r="J30" s="230"/>
      <c r="K30" s="230"/>
      <c r="L30" s="231"/>
    </row>
    <row r="31" spans="2:12">
      <c r="B31" s="285" t="s">
        <v>381</v>
      </c>
      <c r="C31" s="283">
        <v>23290</v>
      </c>
      <c r="D31" s="287">
        <v>23120</v>
      </c>
      <c r="E31" s="229"/>
      <c r="F31" s="229"/>
      <c r="G31" s="230"/>
      <c r="H31" s="230"/>
      <c r="I31" s="230"/>
      <c r="J31" s="230"/>
      <c r="K31" s="230"/>
      <c r="L31" s="231"/>
    </row>
    <row r="32" spans="2:12">
      <c r="B32" s="285" t="s">
        <v>382</v>
      </c>
      <c r="C32" s="283">
        <v>23290</v>
      </c>
      <c r="D32" s="287">
        <v>23120</v>
      </c>
      <c r="E32" s="229"/>
      <c r="F32" s="229"/>
      <c r="G32" s="230"/>
      <c r="H32" s="230"/>
      <c r="I32" s="230"/>
      <c r="J32" s="230"/>
      <c r="K32" s="230"/>
      <c r="L32" s="231"/>
    </row>
    <row r="33" spans="2:12">
      <c r="B33" s="285" t="s">
        <v>383</v>
      </c>
      <c r="C33" s="283">
        <v>23290</v>
      </c>
      <c r="D33" s="287">
        <v>23120</v>
      </c>
      <c r="E33" s="229"/>
      <c r="F33" s="229"/>
      <c r="G33" s="230"/>
      <c r="H33" s="230"/>
      <c r="I33" s="230"/>
      <c r="J33" s="230"/>
      <c r="K33" s="230"/>
      <c r="L33" s="231"/>
    </row>
    <row r="34" spans="2:12">
      <c r="B34" s="285" t="s">
        <v>384</v>
      </c>
      <c r="C34" s="283">
        <v>23290</v>
      </c>
      <c r="D34" s="287">
        <v>23120</v>
      </c>
      <c r="E34" s="229"/>
      <c r="F34" s="229"/>
      <c r="G34" s="230"/>
      <c r="H34" s="230"/>
      <c r="I34" s="230"/>
      <c r="J34" s="230"/>
      <c r="K34" s="230"/>
      <c r="L34" s="231"/>
    </row>
    <row r="35" spans="2:12">
      <c r="B35" s="285" t="s">
        <v>385</v>
      </c>
      <c r="C35" s="283">
        <v>23290</v>
      </c>
      <c r="D35" s="287">
        <v>23120</v>
      </c>
      <c r="E35" s="229"/>
      <c r="F35" s="229"/>
      <c r="G35" s="230"/>
      <c r="H35" s="230"/>
      <c r="I35" s="230"/>
      <c r="J35" s="230"/>
      <c r="K35" s="230"/>
      <c r="L35" s="231"/>
    </row>
    <row r="36" spans="2:12">
      <c r="B36" s="285" t="s">
        <v>386</v>
      </c>
      <c r="C36" s="283">
        <v>23290</v>
      </c>
      <c r="D36" s="287">
        <v>23120</v>
      </c>
      <c r="E36" s="229"/>
      <c r="F36" s="229"/>
      <c r="G36" s="230"/>
      <c r="H36" s="230"/>
      <c r="I36" s="230"/>
      <c r="J36" s="230"/>
      <c r="K36" s="230"/>
      <c r="L36" s="231"/>
    </row>
    <row r="37" spans="2:12">
      <c r="B37" s="285" t="s">
        <v>387</v>
      </c>
      <c r="C37" s="283">
        <v>23290</v>
      </c>
      <c r="D37" s="287">
        <v>23120</v>
      </c>
      <c r="E37" s="229"/>
      <c r="F37" s="229"/>
      <c r="G37" s="230"/>
      <c r="H37" s="230"/>
      <c r="I37" s="230"/>
      <c r="J37" s="230"/>
      <c r="K37" s="230"/>
      <c r="L37" s="231"/>
    </row>
    <row r="38" spans="2:12">
      <c r="B38" s="285" t="s">
        <v>388</v>
      </c>
      <c r="C38" s="283">
        <v>23290</v>
      </c>
      <c r="D38" s="287">
        <v>23120</v>
      </c>
      <c r="E38" s="229"/>
      <c r="F38" s="229"/>
      <c r="G38" s="230"/>
      <c r="H38" s="230"/>
      <c r="I38" s="230"/>
      <c r="J38" s="230"/>
      <c r="K38" s="230"/>
      <c r="L38" s="231"/>
    </row>
    <row r="39" spans="2:12">
      <c r="B39" s="285" t="s">
        <v>389</v>
      </c>
      <c r="C39" s="283">
        <v>23290</v>
      </c>
      <c r="D39" s="287">
        <v>23120</v>
      </c>
      <c r="E39" s="229"/>
      <c r="F39" s="229"/>
      <c r="G39" s="230"/>
      <c r="H39" s="230"/>
      <c r="I39" s="230"/>
      <c r="J39" s="230"/>
      <c r="K39" s="230"/>
      <c r="L39" s="231"/>
    </row>
    <row r="40" spans="2:12">
      <c r="B40" s="288" t="s">
        <v>390</v>
      </c>
      <c r="C40" s="283">
        <v>23285</v>
      </c>
      <c r="D40" s="287">
        <v>23115</v>
      </c>
      <c r="E40" s="235"/>
      <c r="F40" s="235"/>
      <c r="G40" s="236"/>
      <c r="H40" s="236"/>
      <c r="I40" s="236"/>
      <c r="J40" s="236"/>
      <c r="K40" s="236"/>
      <c r="L40" s="237"/>
    </row>
    <row r="41" spans="2:12">
      <c r="B41" s="288" t="s">
        <v>321</v>
      </c>
      <c r="C41" s="283">
        <v>23285</v>
      </c>
      <c r="D41" s="287">
        <v>23115</v>
      </c>
    </row>
    <row r="42" spans="2:12">
      <c r="C42" s="217"/>
      <c r="D42" s="217"/>
    </row>
    <row r="43" spans="2:12">
      <c r="C43" s="217"/>
      <c r="D43" s="217"/>
    </row>
    <row r="44" spans="2:12">
      <c r="C44" s="217"/>
      <c r="D44" s="217"/>
    </row>
    <row r="45" spans="2:12">
      <c r="C45" s="218"/>
      <c r="D45" s="218"/>
    </row>
    <row r="46" spans="2:12">
      <c r="C46" s="218"/>
      <c r="D46" s="218"/>
    </row>
    <row r="47" spans="2:12">
      <c r="C47" s="218"/>
      <c r="D47" s="218"/>
    </row>
    <row r="48" spans="2:12">
      <c r="C48" s="218"/>
      <c r="D48" s="218"/>
    </row>
    <row r="49" spans="3:12">
      <c r="C49" s="218"/>
      <c r="D49" s="218"/>
      <c r="G49" s="218"/>
      <c r="H49" s="218"/>
      <c r="I49" s="218"/>
      <c r="J49" s="218"/>
      <c r="K49" s="218"/>
      <c r="L49" s="218"/>
    </row>
    <row r="50" spans="3:12">
      <c r="C50" s="218"/>
      <c r="D50" s="218"/>
      <c r="G50" s="218"/>
      <c r="H50" s="218"/>
      <c r="I50" s="218"/>
      <c r="J50" s="218"/>
      <c r="K50" s="218"/>
      <c r="L50" s="218"/>
    </row>
    <row r="51" spans="3:12">
      <c r="C51" s="218"/>
      <c r="D51" s="218"/>
      <c r="G51" s="218"/>
      <c r="H51" s="218"/>
      <c r="I51" s="218"/>
      <c r="J51" s="218"/>
      <c r="K51" s="218"/>
      <c r="L51" s="218"/>
    </row>
    <row r="52" spans="3:12">
      <c r="C52" s="218"/>
      <c r="D52" s="218"/>
      <c r="G52" s="218"/>
      <c r="H52" s="218"/>
      <c r="I52" s="218"/>
      <c r="J52" s="218"/>
      <c r="K52" s="218"/>
      <c r="L52" s="218"/>
    </row>
    <row r="53" spans="3:12">
      <c r="C53" s="218"/>
      <c r="D53" s="218"/>
      <c r="G53" s="218"/>
      <c r="H53" s="218"/>
      <c r="I53" s="218"/>
      <c r="J53" s="218"/>
      <c r="K53" s="218"/>
      <c r="L53" s="218"/>
    </row>
    <row r="54" spans="3:12">
      <c r="C54" s="218"/>
      <c r="D54" s="218"/>
      <c r="G54" s="218"/>
      <c r="H54" s="218"/>
      <c r="I54" s="218"/>
      <c r="J54" s="218"/>
      <c r="K54" s="218"/>
      <c r="L54" s="218"/>
    </row>
    <row r="55" spans="3:12">
      <c r="C55" s="218"/>
      <c r="D55" s="218"/>
      <c r="G55" s="218"/>
      <c r="H55" s="218"/>
      <c r="I55" s="218"/>
      <c r="J55" s="218"/>
      <c r="K55" s="218"/>
      <c r="L55" s="218"/>
    </row>
    <row r="56" spans="3:12">
      <c r="C56" s="218"/>
      <c r="D56" s="218"/>
      <c r="G56" s="218"/>
      <c r="H56" s="218"/>
      <c r="I56" s="218"/>
      <c r="J56" s="218"/>
      <c r="K56" s="218"/>
      <c r="L56" s="218"/>
    </row>
    <row r="57" spans="3:12">
      <c r="C57" s="218"/>
      <c r="D57" s="218"/>
      <c r="G57" s="218"/>
      <c r="H57" s="218"/>
      <c r="I57" s="218"/>
      <c r="J57" s="218"/>
      <c r="K57" s="218"/>
      <c r="L57" s="218"/>
    </row>
    <row r="58" spans="3:12">
      <c r="C58" s="218"/>
      <c r="D58" s="218"/>
      <c r="G58" s="218"/>
      <c r="H58" s="218"/>
      <c r="I58" s="218"/>
      <c r="J58" s="218"/>
      <c r="K58" s="218"/>
      <c r="L58" s="218"/>
    </row>
    <row r="59" spans="3:12">
      <c r="C59" s="218"/>
      <c r="D59" s="218"/>
      <c r="G59" s="218"/>
      <c r="H59" s="218"/>
      <c r="I59" s="218"/>
      <c r="J59" s="218"/>
      <c r="K59" s="218"/>
      <c r="L59" s="218"/>
    </row>
    <row r="60" spans="3:12">
      <c r="C60" s="218"/>
      <c r="D60" s="218"/>
      <c r="G60" s="218"/>
      <c r="H60" s="218"/>
      <c r="I60" s="218"/>
      <c r="J60" s="218"/>
      <c r="K60" s="218"/>
      <c r="L60" s="218"/>
    </row>
    <row r="61" spans="3:12">
      <c r="C61" s="218"/>
      <c r="D61" s="218"/>
      <c r="G61" s="218"/>
      <c r="H61" s="218"/>
      <c r="I61" s="218"/>
      <c r="J61" s="218"/>
      <c r="K61" s="218"/>
      <c r="L61" s="218"/>
    </row>
    <row r="62" spans="3:12">
      <c r="C62" s="218"/>
      <c r="D62" s="218"/>
      <c r="G62" s="218"/>
      <c r="H62" s="218"/>
      <c r="I62" s="218"/>
      <c r="J62" s="218"/>
      <c r="K62" s="218"/>
      <c r="L62" s="218"/>
    </row>
    <row r="63" spans="3:12">
      <c r="C63" s="218"/>
      <c r="D63" s="218"/>
      <c r="G63" s="218"/>
      <c r="H63" s="218"/>
      <c r="I63" s="218"/>
      <c r="J63" s="218"/>
      <c r="K63" s="218"/>
      <c r="L63" s="218"/>
    </row>
    <row r="64" spans="3:12">
      <c r="C64" s="218"/>
      <c r="D64" s="218"/>
      <c r="G64" s="218"/>
      <c r="H64" s="218"/>
      <c r="I64" s="218"/>
      <c r="J64" s="218"/>
      <c r="K64" s="218"/>
      <c r="L64" s="218"/>
    </row>
    <row r="65" spans="3:12">
      <c r="C65" s="218"/>
      <c r="D65" s="218"/>
      <c r="G65" s="218"/>
      <c r="H65" s="218"/>
      <c r="I65" s="218"/>
      <c r="J65" s="218"/>
      <c r="K65" s="218"/>
      <c r="L65" s="218"/>
    </row>
    <row r="66" spans="3:12">
      <c r="C66" s="218"/>
      <c r="D66" s="218"/>
      <c r="G66" s="218"/>
      <c r="H66" s="218"/>
      <c r="I66" s="218"/>
      <c r="J66" s="218"/>
      <c r="K66" s="218"/>
      <c r="L66" s="218"/>
    </row>
    <row r="67" spans="3:12">
      <c r="C67" s="218"/>
      <c r="D67" s="218"/>
      <c r="G67" s="218"/>
      <c r="H67" s="218"/>
      <c r="I67" s="218"/>
      <c r="J67" s="218"/>
      <c r="K67" s="218"/>
      <c r="L67" s="218"/>
    </row>
    <row r="68" spans="3:12">
      <c r="C68" s="218"/>
      <c r="D68" s="218"/>
      <c r="G68" s="218"/>
      <c r="H68" s="218"/>
      <c r="I68" s="218"/>
      <c r="J68" s="218"/>
      <c r="K68" s="218"/>
      <c r="L68" s="218"/>
    </row>
    <row r="69" spans="3:12">
      <c r="C69" s="218"/>
      <c r="D69" s="218"/>
      <c r="G69" s="218"/>
      <c r="H69" s="218"/>
      <c r="I69" s="218"/>
      <c r="J69" s="218"/>
      <c r="K69" s="218"/>
      <c r="L69" s="218"/>
    </row>
    <row r="70" spans="3:12">
      <c r="C70" s="218"/>
      <c r="D70" s="218"/>
      <c r="G70" s="218"/>
      <c r="H70" s="218"/>
      <c r="I70" s="218"/>
      <c r="J70" s="218"/>
      <c r="K70" s="218"/>
      <c r="L70" s="218"/>
    </row>
    <row r="71" spans="3:12">
      <c r="C71" s="218"/>
      <c r="D71" s="218"/>
      <c r="G71" s="218"/>
      <c r="H71" s="218"/>
      <c r="I71" s="218"/>
      <c r="J71" s="218"/>
      <c r="K71" s="218"/>
      <c r="L71" s="218"/>
    </row>
    <row r="72" spans="3:12">
      <c r="G72" s="218"/>
      <c r="H72" s="218"/>
      <c r="I72" s="218"/>
      <c r="J72" s="218"/>
      <c r="K72" s="218"/>
      <c r="L72" s="218"/>
    </row>
    <row r="73" spans="3:12">
      <c r="G73" s="218"/>
      <c r="H73" s="218"/>
      <c r="I73" s="218"/>
      <c r="J73" s="218"/>
      <c r="K73" s="218"/>
      <c r="L73" s="218"/>
    </row>
    <row r="74" spans="3:12">
      <c r="G74" s="218"/>
      <c r="H74" s="218"/>
      <c r="I74" s="218"/>
      <c r="J74" s="218"/>
      <c r="K74" s="218"/>
      <c r="L74" s="218"/>
    </row>
    <row r="75" spans="3:12">
      <c r="G75" s="218"/>
      <c r="H75" s="218"/>
      <c r="I75" s="218"/>
      <c r="J75" s="218"/>
      <c r="K75" s="218"/>
      <c r="L75" s="218"/>
    </row>
    <row r="76" spans="3:12">
      <c r="G76" s="218"/>
      <c r="H76" s="218"/>
      <c r="I76" s="218"/>
      <c r="J76" s="218"/>
      <c r="K76" s="218"/>
      <c r="L76" s="218"/>
    </row>
    <row r="77" spans="3:12">
      <c r="G77" s="218"/>
      <c r="H77" s="218"/>
      <c r="I77" s="218"/>
      <c r="J77" s="218"/>
      <c r="K77" s="218"/>
      <c r="L77" s="218"/>
    </row>
    <row r="78" spans="3:12">
      <c r="G78" s="218"/>
      <c r="H78" s="218"/>
      <c r="I78" s="218"/>
      <c r="J78" s="218"/>
      <c r="K78" s="218"/>
      <c r="L78" s="218"/>
    </row>
    <row r="79" spans="3:12">
      <c r="G79" s="218"/>
      <c r="H79" s="218"/>
      <c r="I79" s="218"/>
      <c r="J79" s="218"/>
      <c r="K79" s="218"/>
      <c r="L79" s="218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"/>
  <sheetViews>
    <sheetView topLeftCell="A7" workbookViewId="0">
      <selection activeCell="K43" sqref="K43"/>
    </sheetView>
  </sheetViews>
  <sheetFormatPr defaultRowHeight="15"/>
  <cols>
    <col min="2" max="2" width="13.5703125" customWidth="1"/>
    <col min="3" max="4" width="14.7109375" bestFit="1" customWidth="1"/>
    <col min="5" max="5" width="8.28515625" bestFit="1" customWidth="1"/>
    <col min="6" max="6" width="11.85546875" bestFit="1" customWidth="1"/>
    <col min="7" max="8" width="9.7109375" bestFit="1" customWidth="1"/>
    <col min="9" max="9" width="9" bestFit="1" customWidth="1"/>
    <col min="10" max="11" width="15.5703125" bestFit="1" customWidth="1"/>
  </cols>
  <sheetData>
    <row r="1" spans="2:12">
      <c r="B1" s="241" t="s">
        <v>23</v>
      </c>
      <c r="C1" s="241" t="s">
        <v>58</v>
      </c>
      <c r="E1" s="241" t="s">
        <v>54</v>
      </c>
      <c r="F1" s="241" t="s">
        <v>59</v>
      </c>
      <c r="G1" s="241" t="s">
        <v>60</v>
      </c>
      <c r="H1" s="241" t="s">
        <v>61</v>
      </c>
      <c r="I1" s="241" t="s">
        <v>64</v>
      </c>
    </row>
    <row r="2" spans="2:12">
      <c r="B2" s="50" t="s">
        <v>52</v>
      </c>
      <c r="C2" s="53" t="e">
        <f>+'자금실적 및 계획(원)USD_VND'!#REF!/1000000</f>
        <v>#REF!</v>
      </c>
      <c r="E2" s="59" t="s">
        <v>62</v>
      </c>
      <c r="F2" s="64">
        <v>0</v>
      </c>
      <c r="G2" s="57">
        <v>0</v>
      </c>
      <c r="H2" s="57">
        <v>0</v>
      </c>
      <c r="I2" s="61">
        <f>(H2-G2)*F2/100000000</f>
        <v>0</v>
      </c>
      <c r="J2" s="68">
        <f>F2*G2</f>
        <v>0</v>
      </c>
      <c r="K2" s="68">
        <f>+F2*H2</f>
        <v>0</v>
      </c>
    </row>
    <row r="3" spans="2:12">
      <c r="B3" s="51" t="s">
        <v>55</v>
      </c>
      <c r="C3" s="54" t="e">
        <f>+'자금실적 및 계획(원)USD_VND'!#REF!/1000000</f>
        <v>#REF!</v>
      </c>
      <c r="E3" s="60" t="s">
        <v>63</v>
      </c>
      <c r="F3" s="65">
        <v>0</v>
      </c>
      <c r="G3" s="58">
        <v>0</v>
      </c>
      <c r="H3" s="58">
        <v>0</v>
      </c>
      <c r="I3" s="62">
        <f>(H3-G3)*F3/100000000</f>
        <v>0</v>
      </c>
      <c r="J3" s="68">
        <f>F3*G3</f>
        <v>0</v>
      </c>
      <c r="K3" s="68">
        <f>+F3*H3</f>
        <v>0</v>
      </c>
    </row>
    <row r="4" spans="2:12">
      <c r="B4" s="51" t="s">
        <v>56</v>
      </c>
      <c r="C4" s="54" t="e">
        <f>+'자금실적 및 계획(원)USD_VND'!#REF!/1000000</f>
        <v>#REF!</v>
      </c>
      <c r="E4" s="52" t="s">
        <v>35</v>
      </c>
      <c r="F4" s="66">
        <f>SUM(F2:F3)</f>
        <v>0</v>
      </c>
      <c r="G4" s="69" t="e">
        <f>J4/F4</f>
        <v>#DIV/0!</v>
      </c>
      <c r="H4" s="69" t="e">
        <f>K4/F4</f>
        <v>#DIV/0!</v>
      </c>
      <c r="I4" s="63">
        <f>SUM(I2:I3)</f>
        <v>0</v>
      </c>
      <c r="J4" s="68">
        <f>SUM(J2:J3)</f>
        <v>0</v>
      </c>
      <c r="K4" s="68">
        <f>SUM(K2:K3)</f>
        <v>0</v>
      </c>
    </row>
    <row r="5" spans="2:12">
      <c r="B5" s="49" t="s">
        <v>57</v>
      </c>
      <c r="C5" s="55">
        <v>0</v>
      </c>
    </row>
    <row r="6" spans="2:12">
      <c r="B6" s="52" t="s">
        <v>53</v>
      </c>
      <c r="C6" s="56" t="e">
        <f>C2+C3-C4-C5</f>
        <v>#REF!</v>
      </c>
    </row>
    <row r="7" spans="2:12">
      <c r="C7" s="68" t="e">
        <f>+'자금실적 및 계획(원)USD_VND'!#REF!/1000000-C6</f>
        <v>#REF!</v>
      </c>
    </row>
    <row r="8" spans="2:12">
      <c r="G8" s="67">
        <f>AVERAGE(G3:G3)</f>
        <v>0</v>
      </c>
      <c r="H8" s="67">
        <f>AVERAGE(H3:H3)</f>
        <v>0</v>
      </c>
    </row>
    <row r="9" spans="2:12">
      <c r="B9" s="228" t="s">
        <v>213</v>
      </c>
    </row>
    <row r="10" spans="2:12">
      <c r="B10" t="s">
        <v>194</v>
      </c>
      <c r="C10" t="s">
        <v>192</v>
      </c>
      <c r="D10" t="s">
        <v>193</v>
      </c>
    </row>
    <row r="11" spans="2:12">
      <c r="B11" s="269" t="s">
        <v>320</v>
      </c>
      <c r="C11" s="268">
        <v>23355</v>
      </c>
      <c r="D11" s="270">
        <v>23190</v>
      </c>
      <c r="E11" s="229"/>
      <c r="F11" s="229"/>
      <c r="G11" s="230"/>
      <c r="H11" s="230"/>
      <c r="I11" s="230"/>
      <c r="J11" s="230"/>
      <c r="K11" s="230"/>
      <c r="L11" s="231"/>
    </row>
    <row r="12" spans="2:12">
      <c r="B12" s="269" t="s">
        <v>322</v>
      </c>
      <c r="C12" s="268">
        <v>23345</v>
      </c>
      <c r="D12" s="270">
        <v>23175</v>
      </c>
      <c r="E12" s="229"/>
      <c r="F12" s="229"/>
      <c r="G12" s="230"/>
      <c r="H12" s="230"/>
      <c r="I12" s="230"/>
      <c r="J12" s="230"/>
      <c r="K12" s="230"/>
      <c r="L12" s="231"/>
    </row>
    <row r="13" spans="2:12">
      <c r="B13" s="269" t="s">
        <v>323</v>
      </c>
      <c r="C13" s="268">
        <v>23320</v>
      </c>
      <c r="D13" s="270">
        <v>23150</v>
      </c>
      <c r="E13" s="229"/>
      <c r="F13" s="229"/>
      <c r="G13" s="230"/>
      <c r="H13" s="230"/>
      <c r="I13" s="230"/>
      <c r="J13" s="230"/>
      <c r="K13" s="230"/>
      <c r="L13" s="231"/>
    </row>
    <row r="14" spans="2:12">
      <c r="B14" s="269" t="s">
        <v>324</v>
      </c>
      <c r="C14" s="268">
        <v>23335</v>
      </c>
      <c r="D14" s="270">
        <v>23160</v>
      </c>
      <c r="E14" s="229"/>
      <c r="F14" s="229"/>
      <c r="G14" s="230"/>
      <c r="H14" s="230"/>
      <c r="I14" s="230"/>
      <c r="J14" s="230"/>
      <c r="K14" s="230"/>
      <c r="L14" s="231"/>
    </row>
    <row r="15" spans="2:12">
      <c r="B15" s="269" t="s">
        <v>325</v>
      </c>
      <c r="C15" s="268">
        <v>23335</v>
      </c>
      <c r="D15" s="270">
        <v>23160</v>
      </c>
      <c r="E15" s="229"/>
      <c r="F15" s="229"/>
      <c r="G15" s="230"/>
      <c r="H15" s="230"/>
      <c r="I15" s="230"/>
      <c r="J15" s="230"/>
      <c r="K15" s="230"/>
      <c r="L15" s="231"/>
    </row>
    <row r="16" spans="2:12">
      <c r="B16" s="269" t="s">
        <v>326</v>
      </c>
      <c r="C16" s="268">
        <v>23335</v>
      </c>
      <c r="D16" s="270">
        <v>23160</v>
      </c>
      <c r="E16" s="229"/>
      <c r="F16" s="229"/>
      <c r="G16" s="230"/>
      <c r="H16" s="230"/>
      <c r="I16" s="230"/>
      <c r="J16" s="230"/>
      <c r="K16" s="230"/>
      <c r="L16" s="231"/>
    </row>
    <row r="17" spans="2:12">
      <c r="B17" s="269" t="s">
        <v>327</v>
      </c>
      <c r="C17" s="268">
        <v>23335</v>
      </c>
      <c r="D17" s="270">
        <v>23160</v>
      </c>
      <c r="E17" s="232"/>
      <c r="F17" s="232"/>
      <c r="G17" s="233"/>
      <c r="H17" s="233"/>
      <c r="I17" s="233"/>
      <c r="J17" s="233"/>
      <c r="K17" s="233"/>
      <c r="L17" s="234"/>
    </row>
    <row r="18" spans="2:12">
      <c r="B18" s="269" t="s">
        <v>328</v>
      </c>
      <c r="C18" s="268">
        <v>23340</v>
      </c>
      <c r="D18" s="270">
        <v>23170</v>
      </c>
      <c r="E18" s="232"/>
      <c r="F18" s="232"/>
      <c r="G18" s="233"/>
      <c r="H18" s="233"/>
      <c r="I18" s="233"/>
      <c r="J18" s="233"/>
      <c r="K18" s="233"/>
      <c r="L18" s="234"/>
    </row>
    <row r="19" spans="2:12">
      <c r="B19" s="269" t="s">
        <v>329</v>
      </c>
      <c r="C19" s="268">
        <v>23330</v>
      </c>
      <c r="D19" s="270">
        <v>23160</v>
      </c>
      <c r="E19" s="229"/>
      <c r="F19" s="229"/>
      <c r="G19" s="230"/>
      <c r="H19" s="230"/>
      <c r="I19" s="230"/>
      <c r="J19" s="230"/>
      <c r="K19" s="230"/>
      <c r="L19" s="231"/>
    </row>
    <row r="20" spans="2:12">
      <c r="B20" s="269" t="s">
        <v>330</v>
      </c>
      <c r="C20" s="268">
        <v>23310</v>
      </c>
      <c r="D20" s="270">
        <v>23130</v>
      </c>
      <c r="E20" s="229"/>
      <c r="F20" s="229"/>
      <c r="G20" s="230"/>
      <c r="H20" s="230"/>
      <c r="I20" s="230"/>
      <c r="J20" s="230"/>
      <c r="K20" s="230"/>
      <c r="L20" s="231"/>
    </row>
    <row r="21" spans="2:12">
      <c r="B21" s="269" t="s">
        <v>331</v>
      </c>
      <c r="C21" s="268">
        <v>23295</v>
      </c>
      <c r="D21" s="270">
        <v>23110</v>
      </c>
      <c r="E21" s="229"/>
      <c r="F21" s="229"/>
      <c r="G21" s="230"/>
      <c r="H21" s="230"/>
      <c r="I21" s="230"/>
      <c r="J21" s="230"/>
      <c r="K21" s="230"/>
      <c r="L21" s="231"/>
    </row>
    <row r="22" spans="2:12">
      <c r="B22" s="269" t="s">
        <v>332</v>
      </c>
      <c r="C22" s="268">
        <v>23290</v>
      </c>
      <c r="D22" s="270">
        <v>23115</v>
      </c>
      <c r="E22" s="229"/>
      <c r="F22" s="229"/>
      <c r="G22" s="230"/>
      <c r="H22" s="230"/>
      <c r="I22" s="230"/>
      <c r="J22" s="230"/>
      <c r="K22" s="230"/>
      <c r="L22" s="231"/>
    </row>
    <row r="23" spans="2:12">
      <c r="B23" s="269" t="s">
        <v>333</v>
      </c>
      <c r="C23" s="268">
        <v>23290</v>
      </c>
      <c r="D23" s="270">
        <v>23115</v>
      </c>
      <c r="E23" s="232"/>
      <c r="F23" s="232"/>
      <c r="G23" s="233"/>
      <c r="H23" s="233"/>
      <c r="I23" s="233"/>
      <c r="J23" s="233"/>
      <c r="K23" s="233"/>
      <c r="L23" s="234"/>
    </row>
    <row r="24" spans="2:12">
      <c r="B24" s="269" t="s">
        <v>334</v>
      </c>
      <c r="C24" s="268">
        <v>23290</v>
      </c>
      <c r="D24" s="270">
        <v>23115</v>
      </c>
      <c r="E24" s="229"/>
      <c r="F24" s="229"/>
      <c r="G24" s="230"/>
      <c r="H24" s="230"/>
      <c r="I24" s="230"/>
      <c r="J24" s="230"/>
      <c r="K24" s="230"/>
      <c r="L24" s="231"/>
    </row>
    <row r="25" spans="2:12">
      <c r="B25" s="269" t="s">
        <v>335</v>
      </c>
      <c r="C25" s="268">
        <v>23290</v>
      </c>
      <c r="D25" s="270">
        <v>23115</v>
      </c>
      <c r="E25" s="229"/>
      <c r="F25" s="229"/>
      <c r="G25" s="230"/>
      <c r="H25" s="230"/>
      <c r="I25" s="230"/>
      <c r="J25" s="230"/>
      <c r="K25" s="230"/>
      <c r="L25" s="231"/>
    </row>
    <row r="26" spans="2:12">
      <c r="B26" s="269" t="s">
        <v>336</v>
      </c>
      <c r="C26" s="268">
        <v>23290</v>
      </c>
      <c r="D26" s="270">
        <v>23115</v>
      </c>
      <c r="E26" s="229"/>
      <c r="F26" s="229"/>
      <c r="G26" s="230"/>
      <c r="H26" s="230"/>
      <c r="I26" s="230"/>
      <c r="J26" s="230"/>
      <c r="K26" s="230"/>
      <c r="L26" s="231"/>
    </row>
    <row r="27" spans="2:12">
      <c r="B27" s="269" t="s">
        <v>337</v>
      </c>
      <c r="C27" s="268">
        <v>23290</v>
      </c>
      <c r="D27" s="270">
        <v>23115</v>
      </c>
      <c r="E27" s="229"/>
      <c r="F27" s="229"/>
      <c r="G27" s="230"/>
      <c r="H27" s="230"/>
      <c r="I27" s="230"/>
      <c r="J27" s="230"/>
      <c r="K27" s="230"/>
      <c r="L27" s="231"/>
    </row>
    <row r="28" spans="2:12">
      <c r="B28" s="269" t="s">
        <v>338</v>
      </c>
      <c r="C28" s="268">
        <v>23315</v>
      </c>
      <c r="D28" s="270">
        <v>23135</v>
      </c>
      <c r="E28" s="229"/>
      <c r="F28" s="229"/>
      <c r="G28" s="230"/>
      <c r="H28" s="230"/>
      <c r="I28" s="230"/>
      <c r="J28" s="230"/>
      <c r="K28" s="230"/>
      <c r="L28" s="231"/>
    </row>
    <row r="29" spans="2:12">
      <c r="B29" s="269" t="s">
        <v>339</v>
      </c>
      <c r="C29" s="268">
        <v>23325</v>
      </c>
      <c r="D29" s="270">
        <v>23145</v>
      </c>
      <c r="E29" s="229"/>
      <c r="F29" s="229"/>
      <c r="G29" s="230"/>
      <c r="H29" s="230"/>
      <c r="I29" s="230"/>
      <c r="J29" s="230"/>
      <c r="K29" s="230"/>
      <c r="L29" s="231"/>
    </row>
    <row r="30" spans="2:12">
      <c r="B30" s="269" t="s">
        <v>340</v>
      </c>
      <c r="C30" s="267">
        <v>23325</v>
      </c>
      <c r="D30" s="271">
        <v>23145</v>
      </c>
      <c r="E30" s="229"/>
      <c r="F30" s="229"/>
      <c r="G30" s="230"/>
      <c r="H30" s="230"/>
      <c r="I30" s="230"/>
      <c r="J30" s="230"/>
      <c r="K30" s="230"/>
      <c r="L30" s="231"/>
    </row>
    <row r="31" spans="2:12">
      <c r="B31" s="269" t="s">
        <v>341</v>
      </c>
      <c r="C31" s="267">
        <v>23325</v>
      </c>
      <c r="D31" s="271">
        <v>23145</v>
      </c>
      <c r="E31" s="229"/>
      <c r="F31" s="229"/>
      <c r="G31" s="230"/>
      <c r="H31" s="230"/>
      <c r="I31" s="230"/>
      <c r="J31" s="230"/>
      <c r="K31" s="230"/>
      <c r="L31" s="231"/>
    </row>
    <row r="32" spans="2:12">
      <c r="B32" s="269" t="s">
        <v>342</v>
      </c>
      <c r="C32" s="267">
        <v>23330</v>
      </c>
      <c r="D32" s="271">
        <v>23150</v>
      </c>
      <c r="E32" s="229"/>
      <c r="F32" s="229"/>
      <c r="G32" s="230"/>
      <c r="H32" s="230"/>
      <c r="I32" s="230"/>
      <c r="J32" s="230"/>
      <c r="K32" s="230"/>
      <c r="L32" s="231"/>
    </row>
    <row r="33" spans="2:12">
      <c r="B33" s="269" t="s">
        <v>343</v>
      </c>
      <c r="C33" s="267">
        <v>23305</v>
      </c>
      <c r="D33" s="271">
        <v>23135</v>
      </c>
      <c r="E33" s="229"/>
      <c r="F33" s="229"/>
      <c r="G33" s="230"/>
      <c r="H33" s="230"/>
      <c r="I33" s="230"/>
      <c r="J33" s="230"/>
      <c r="K33" s="230"/>
      <c r="L33" s="231"/>
    </row>
    <row r="34" spans="2:12">
      <c r="B34" s="269" t="s">
        <v>344</v>
      </c>
      <c r="C34" s="267">
        <v>23305</v>
      </c>
      <c r="D34" s="271">
        <v>23130</v>
      </c>
      <c r="E34" s="229"/>
      <c r="F34" s="229"/>
      <c r="G34" s="230"/>
      <c r="H34" s="230"/>
      <c r="I34" s="230"/>
      <c r="J34" s="230"/>
      <c r="K34" s="230"/>
      <c r="L34" s="231"/>
    </row>
    <row r="35" spans="2:12">
      <c r="B35" s="269" t="s">
        <v>345</v>
      </c>
      <c r="C35" s="267">
        <v>23300</v>
      </c>
      <c r="D35" s="271">
        <v>23125</v>
      </c>
      <c r="E35" s="229"/>
      <c r="F35" s="229"/>
      <c r="G35" s="230"/>
      <c r="H35" s="230"/>
      <c r="I35" s="230"/>
      <c r="J35" s="230"/>
      <c r="K35" s="230"/>
      <c r="L35" s="231"/>
    </row>
    <row r="36" spans="2:12">
      <c r="B36" s="273" t="s">
        <v>346</v>
      </c>
      <c r="C36" s="272">
        <v>23300</v>
      </c>
      <c r="D36" s="274">
        <v>23125</v>
      </c>
      <c r="E36" s="229"/>
      <c r="F36" s="229"/>
      <c r="G36" s="230"/>
      <c r="H36" s="230"/>
      <c r="I36" s="230"/>
      <c r="J36" s="230"/>
      <c r="K36" s="230"/>
      <c r="L36" s="231"/>
    </row>
    <row r="37" spans="2:12">
      <c r="B37" s="273" t="s">
        <v>347</v>
      </c>
      <c r="C37" s="272">
        <v>23300</v>
      </c>
      <c r="D37" s="274">
        <v>23125</v>
      </c>
      <c r="E37" s="229"/>
      <c r="F37" s="229"/>
      <c r="G37" s="230"/>
      <c r="H37" s="230"/>
      <c r="I37" s="230"/>
      <c r="J37" s="230"/>
      <c r="K37" s="230"/>
      <c r="L37" s="231"/>
    </row>
    <row r="38" spans="2:12">
      <c r="B38" s="273" t="s">
        <v>348</v>
      </c>
      <c r="C38" s="272">
        <v>23300</v>
      </c>
      <c r="D38" s="274">
        <v>23125</v>
      </c>
      <c r="E38" s="229"/>
      <c r="F38" s="229"/>
      <c r="G38" s="230"/>
      <c r="H38" s="230"/>
      <c r="I38" s="230"/>
      <c r="J38" s="230"/>
      <c r="K38" s="230"/>
      <c r="L38" s="231"/>
    </row>
    <row r="39" spans="2:12">
      <c r="B39" s="273" t="s">
        <v>349</v>
      </c>
      <c r="C39" s="272">
        <v>23310</v>
      </c>
      <c r="D39" s="274">
        <v>23130</v>
      </c>
      <c r="E39" s="229"/>
      <c r="F39" s="229"/>
      <c r="G39" s="230"/>
      <c r="H39" s="230"/>
      <c r="I39" s="230"/>
      <c r="J39" s="230"/>
      <c r="K39" s="230"/>
      <c r="L39" s="231"/>
    </row>
    <row r="40" spans="2:12">
      <c r="B40" s="273" t="s">
        <v>350</v>
      </c>
      <c r="C40" s="272">
        <v>23300</v>
      </c>
      <c r="D40" s="274">
        <v>23120</v>
      </c>
      <c r="E40" s="235"/>
      <c r="F40" s="235"/>
      <c r="G40" s="236"/>
      <c r="H40" s="236"/>
      <c r="I40" s="236"/>
      <c r="J40" s="236"/>
      <c r="K40" s="236"/>
      <c r="L40" s="237"/>
    </row>
    <row r="41" spans="2:12">
      <c r="B41" s="275" t="s">
        <v>285</v>
      </c>
      <c r="C41" s="276">
        <v>23285</v>
      </c>
      <c r="D41" s="276">
        <v>23115</v>
      </c>
    </row>
    <row r="42" spans="2:12">
      <c r="C42" s="217"/>
      <c r="D42" s="217"/>
    </row>
    <row r="43" spans="2:12">
      <c r="C43" s="217"/>
      <c r="D43" s="217"/>
    </row>
    <row r="44" spans="2:12">
      <c r="C44" s="217"/>
      <c r="D44" s="217"/>
    </row>
    <row r="45" spans="2:12">
      <c r="C45" s="218"/>
      <c r="D45" s="218"/>
    </row>
    <row r="46" spans="2:12">
      <c r="C46" s="218"/>
      <c r="D46" s="218"/>
    </row>
    <row r="47" spans="2:12">
      <c r="C47" s="218"/>
      <c r="D47" s="218"/>
    </row>
    <row r="48" spans="2:12">
      <c r="C48" s="218"/>
      <c r="D48" s="218"/>
    </row>
    <row r="49" spans="3:12">
      <c r="C49" s="218"/>
      <c r="D49" s="218"/>
      <c r="G49" s="218"/>
      <c r="H49" s="218"/>
      <c r="I49" s="218"/>
      <c r="J49" s="218"/>
      <c r="K49" s="218"/>
      <c r="L49" s="218"/>
    </row>
    <row r="50" spans="3:12">
      <c r="C50" s="218"/>
      <c r="D50" s="218"/>
      <c r="G50" s="218"/>
      <c r="H50" s="218"/>
      <c r="I50" s="218"/>
      <c r="J50" s="218"/>
      <c r="K50" s="218"/>
      <c r="L50" s="218"/>
    </row>
    <row r="51" spans="3:12">
      <c r="C51" s="218"/>
      <c r="D51" s="218"/>
      <c r="G51" s="218"/>
      <c r="H51" s="218"/>
      <c r="I51" s="218"/>
      <c r="J51" s="218"/>
      <c r="K51" s="218"/>
      <c r="L51" s="218"/>
    </row>
    <row r="52" spans="3:12">
      <c r="C52" s="218"/>
      <c r="D52" s="218"/>
      <c r="G52" s="218"/>
      <c r="H52" s="218"/>
      <c r="I52" s="218"/>
      <c r="J52" s="218"/>
      <c r="K52" s="218"/>
      <c r="L52" s="218"/>
    </row>
    <row r="53" spans="3:12">
      <c r="C53" s="218"/>
      <c r="D53" s="218"/>
      <c r="G53" s="218"/>
      <c r="H53" s="218"/>
      <c r="I53" s="218"/>
      <c r="J53" s="218"/>
      <c r="K53" s="218"/>
      <c r="L53" s="218"/>
    </row>
    <row r="54" spans="3:12">
      <c r="C54" s="218"/>
      <c r="D54" s="218"/>
      <c r="G54" s="218"/>
      <c r="H54" s="218"/>
      <c r="I54" s="218"/>
      <c r="J54" s="218"/>
      <c r="K54" s="218"/>
      <c r="L54" s="218"/>
    </row>
    <row r="55" spans="3:12">
      <c r="C55" s="218"/>
      <c r="D55" s="218"/>
      <c r="G55" s="218"/>
      <c r="H55" s="218"/>
      <c r="I55" s="218"/>
      <c r="J55" s="218"/>
      <c r="K55" s="218"/>
      <c r="L55" s="218"/>
    </row>
    <row r="56" spans="3:12">
      <c r="C56" s="218"/>
      <c r="D56" s="218"/>
      <c r="G56" s="218"/>
      <c r="H56" s="218"/>
      <c r="I56" s="218"/>
      <c r="J56" s="218"/>
      <c r="K56" s="218"/>
      <c r="L56" s="218"/>
    </row>
    <row r="57" spans="3:12">
      <c r="C57" s="218"/>
      <c r="D57" s="218"/>
      <c r="G57" s="218"/>
      <c r="H57" s="218"/>
      <c r="I57" s="218"/>
      <c r="J57" s="218"/>
      <c r="K57" s="218"/>
      <c r="L57" s="218"/>
    </row>
    <row r="58" spans="3:12">
      <c r="C58" s="218"/>
      <c r="D58" s="218"/>
      <c r="G58" s="218"/>
      <c r="H58" s="218"/>
      <c r="I58" s="218"/>
      <c r="J58" s="218"/>
      <c r="K58" s="218"/>
      <c r="L58" s="218"/>
    </row>
    <row r="59" spans="3:12">
      <c r="C59" s="218"/>
      <c r="D59" s="218"/>
      <c r="G59" s="218"/>
      <c r="H59" s="218"/>
      <c r="I59" s="218"/>
      <c r="J59" s="218"/>
      <c r="K59" s="218"/>
      <c r="L59" s="218"/>
    </row>
    <row r="60" spans="3:12">
      <c r="C60" s="218"/>
      <c r="D60" s="218"/>
      <c r="G60" s="218"/>
      <c r="H60" s="218"/>
      <c r="I60" s="218"/>
      <c r="J60" s="218"/>
      <c r="K60" s="218"/>
      <c r="L60" s="218"/>
    </row>
    <row r="61" spans="3:12">
      <c r="C61" s="218"/>
      <c r="D61" s="218"/>
      <c r="G61" s="218"/>
      <c r="H61" s="218"/>
      <c r="I61" s="218"/>
      <c r="J61" s="218"/>
      <c r="K61" s="218"/>
      <c r="L61" s="218"/>
    </row>
    <row r="62" spans="3:12">
      <c r="C62" s="218"/>
      <c r="D62" s="218"/>
      <c r="G62" s="218"/>
      <c r="H62" s="218"/>
      <c r="I62" s="218"/>
      <c r="J62" s="218"/>
      <c r="K62" s="218"/>
      <c r="L62" s="218"/>
    </row>
    <row r="63" spans="3:12">
      <c r="C63" s="218"/>
      <c r="D63" s="218"/>
      <c r="G63" s="218"/>
      <c r="H63" s="218"/>
      <c r="I63" s="218"/>
      <c r="J63" s="218"/>
      <c r="K63" s="218"/>
      <c r="L63" s="218"/>
    </row>
    <row r="64" spans="3:12">
      <c r="C64" s="218"/>
      <c r="D64" s="218"/>
      <c r="G64" s="218"/>
      <c r="H64" s="218"/>
      <c r="I64" s="218"/>
      <c r="J64" s="218"/>
      <c r="K64" s="218"/>
      <c r="L64" s="218"/>
    </row>
    <row r="65" spans="3:12">
      <c r="C65" s="218"/>
      <c r="D65" s="218"/>
      <c r="G65" s="218"/>
      <c r="H65" s="218"/>
      <c r="I65" s="218"/>
      <c r="J65" s="218"/>
      <c r="K65" s="218"/>
      <c r="L65" s="218"/>
    </row>
    <row r="66" spans="3:12">
      <c r="C66" s="218"/>
      <c r="D66" s="218"/>
      <c r="G66" s="218"/>
      <c r="H66" s="218"/>
      <c r="I66" s="218"/>
      <c r="J66" s="218"/>
      <c r="K66" s="218"/>
      <c r="L66" s="218"/>
    </row>
    <row r="67" spans="3:12">
      <c r="C67" s="218"/>
      <c r="D67" s="218"/>
      <c r="G67" s="218"/>
      <c r="H67" s="218"/>
      <c r="I67" s="218"/>
      <c r="J67" s="218"/>
      <c r="K67" s="218"/>
      <c r="L67" s="218"/>
    </row>
    <row r="68" spans="3:12">
      <c r="C68" s="218"/>
      <c r="D68" s="218"/>
      <c r="G68" s="218"/>
      <c r="H68" s="218"/>
      <c r="I68" s="218"/>
      <c r="J68" s="218"/>
      <c r="K68" s="218"/>
      <c r="L68" s="218"/>
    </row>
    <row r="69" spans="3:12">
      <c r="C69" s="218"/>
      <c r="D69" s="218"/>
      <c r="G69" s="218"/>
      <c r="H69" s="218"/>
      <c r="I69" s="218"/>
      <c r="J69" s="218"/>
      <c r="K69" s="218"/>
      <c r="L69" s="218"/>
    </row>
    <row r="70" spans="3:12">
      <c r="C70" s="218"/>
      <c r="D70" s="218"/>
      <c r="G70" s="218"/>
      <c r="H70" s="218"/>
      <c r="I70" s="218"/>
      <c r="J70" s="218"/>
      <c r="K70" s="218"/>
      <c r="L70" s="218"/>
    </row>
    <row r="71" spans="3:12">
      <c r="C71" s="218"/>
      <c r="D71" s="218"/>
      <c r="G71" s="218"/>
      <c r="H71" s="218"/>
      <c r="I71" s="218"/>
      <c r="J71" s="218"/>
      <c r="K71" s="218"/>
      <c r="L71" s="218"/>
    </row>
    <row r="72" spans="3:12">
      <c r="G72" s="218"/>
      <c r="H72" s="218"/>
      <c r="I72" s="218"/>
      <c r="J72" s="218"/>
      <c r="K72" s="218"/>
      <c r="L72" s="218"/>
    </row>
    <row r="73" spans="3:12">
      <c r="G73" s="218"/>
      <c r="H73" s="218"/>
      <c r="I73" s="218"/>
      <c r="J73" s="218"/>
      <c r="K73" s="218"/>
      <c r="L73" s="218"/>
    </row>
    <row r="74" spans="3:12">
      <c r="G74" s="218"/>
      <c r="H74" s="218"/>
      <c r="I74" s="218"/>
      <c r="J74" s="218"/>
      <c r="K74" s="218"/>
      <c r="L74" s="218"/>
    </row>
    <row r="75" spans="3:12">
      <c r="G75" s="218"/>
      <c r="H75" s="218"/>
      <c r="I75" s="218"/>
      <c r="J75" s="218"/>
      <c r="K75" s="218"/>
      <c r="L75" s="218"/>
    </row>
    <row r="76" spans="3:12">
      <c r="G76" s="218"/>
      <c r="H76" s="218"/>
      <c r="I76" s="218"/>
      <c r="J76" s="218"/>
      <c r="K76" s="218"/>
      <c r="L76" s="218"/>
    </row>
    <row r="77" spans="3:12">
      <c r="G77" s="218"/>
      <c r="H77" s="218"/>
      <c r="I77" s="218"/>
      <c r="J77" s="218"/>
      <c r="K77" s="218"/>
      <c r="L77" s="218"/>
    </row>
    <row r="78" spans="3:12">
      <c r="G78" s="218"/>
      <c r="H78" s="218"/>
      <c r="I78" s="218"/>
      <c r="J78" s="218"/>
      <c r="K78" s="218"/>
      <c r="L78" s="218"/>
    </row>
    <row r="79" spans="3:12">
      <c r="G79" s="218"/>
      <c r="H79" s="218"/>
      <c r="I79" s="218"/>
      <c r="J79" s="218"/>
      <c r="K79" s="218"/>
      <c r="L79" s="218"/>
    </row>
  </sheetData>
  <phoneticPr fontId="4" type="noConversion"/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"/>
  <sheetViews>
    <sheetView topLeftCell="A7" workbookViewId="0">
      <selection activeCell="K43" sqref="K43"/>
    </sheetView>
  </sheetViews>
  <sheetFormatPr defaultRowHeight="15"/>
  <cols>
    <col min="2" max="2" width="13.5703125" customWidth="1"/>
    <col min="3" max="4" width="14.7109375" bestFit="1" customWidth="1"/>
    <col min="5" max="5" width="8.28515625" bestFit="1" customWidth="1"/>
    <col min="6" max="6" width="11.85546875" bestFit="1" customWidth="1"/>
    <col min="7" max="8" width="9.7109375" bestFit="1" customWidth="1"/>
    <col min="9" max="9" width="9" bestFit="1" customWidth="1"/>
    <col min="10" max="11" width="15.5703125" bestFit="1" customWidth="1"/>
  </cols>
  <sheetData>
    <row r="1" spans="2:12">
      <c r="B1" s="241" t="s">
        <v>23</v>
      </c>
      <c r="C1" s="241" t="s">
        <v>58</v>
      </c>
      <c r="E1" s="241" t="s">
        <v>54</v>
      </c>
      <c r="F1" s="241" t="s">
        <v>59</v>
      </c>
      <c r="G1" s="241" t="s">
        <v>60</v>
      </c>
      <c r="H1" s="241" t="s">
        <v>61</v>
      </c>
      <c r="I1" s="241" t="s">
        <v>64</v>
      </c>
    </row>
    <row r="2" spans="2:12">
      <c r="B2" s="50" t="s">
        <v>52</v>
      </c>
      <c r="C2" s="53" t="e">
        <f>+'자금실적 및 계획(원)USD_VND'!#REF!/1000000</f>
        <v>#REF!</v>
      </c>
      <c r="E2" s="59" t="s">
        <v>62</v>
      </c>
      <c r="F2" s="64">
        <v>0</v>
      </c>
      <c r="G2" s="57">
        <v>0</v>
      </c>
      <c r="H2" s="57">
        <v>0</v>
      </c>
      <c r="I2" s="61">
        <f>(H2-G2)*F2/100000000</f>
        <v>0</v>
      </c>
      <c r="J2" s="68">
        <f>F2*G2</f>
        <v>0</v>
      </c>
      <c r="K2" s="68">
        <f>+F2*H2</f>
        <v>0</v>
      </c>
    </row>
    <row r="3" spans="2:12">
      <c r="B3" s="51" t="s">
        <v>55</v>
      </c>
      <c r="C3" s="54" t="e">
        <f>+'자금실적 및 계획(원)USD_VND'!#REF!/1000000</f>
        <v>#REF!</v>
      </c>
      <c r="E3" s="60" t="s">
        <v>63</v>
      </c>
      <c r="F3" s="65">
        <v>0</v>
      </c>
      <c r="G3" s="58">
        <v>0</v>
      </c>
      <c r="H3" s="58">
        <v>0</v>
      </c>
      <c r="I3" s="62">
        <f>(H3-G3)*F3/100000000</f>
        <v>0</v>
      </c>
      <c r="J3" s="68">
        <f>F3*G3</f>
        <v>0</v>
      </c>
      <c r="K3" s="68">
        <f>+F3*H3</f>
        <v>0</v>
      </c>
    </row>
    <row r="4" spans="2:12">
      <c r="B4" s="51" t="s">
        <v>56</v>
      </c>
      <c r="C4" s="54" t="e">
        <f>+'자금실적 및 계획(원)USD_VND'!#REF!/1000000</f>
        <v>#REF!</v>
      </c>
      <c r="E4" s="52" t="s">
        <v>35</v>
      </c>
      <c r="F4" s="66">
        <f>SUM(F2:F3)</f>
        <v>0</v>
      </c>
      <c r="G4" s="69" t="e">
        <f>J4/F4</f>
        <v>#DIV/0!</v>
      </c>
      <c r="H4" s="69" t="e">
        <f>K4/F4</f>
        <v>#DIV/0!</v>
      </c>
      <c r="I4" s="63">
        <f>SUM(I2:I3)</f>
        <v>0</v>
      </c>
      <c r="J4" s="68">
        <f>SUM(J2:J3)</f>
        <v>0</v>
      </c>
      <c r="K4" s="68">
        <f>SUM(K2:K3)</f>
        <v>0</v>
      </c>
    </row>
    <row r="5" spans="2:12">
      <c r="B5" s="49" t="s">
        <v>57</v>
      </c>
      <c r="C5" s="55">
        <v>0</v>
      </c>
    </row>
    <row r="6" spans="2:12">
      <c r="B6" s="52" t="s">
        <v>53</v>
      </c>
      <c r="C6" s="56" t="e">
        <f>C2+C3-C4-C5</f>
        <v>#REF!</v>
      </c>
    </row>
    <row r="7" spans="2:12">
      <c r="C7" s="68" t="e">
        <f>+'자금실적 및 계획(원)USD_VND'!#REF!/1000000-C6</f>
        <v>#REF!</v>
      </c>
    </row>
    <row r="8" spans="2:12">
      <c r="G8" s="67">
        <f>AVERAGE(G3:G3)</f>
        <v>0</v>
      </c>
      <c r="H8" s="67">
        <f>AVERAGE(H3:H3)</f>
        <v>0</v>
      </c>
    </row>
    <row r="9" spans="2:12">
      <c r="B9" s="228" t="s">
        <v>213</v>
      </c>
    </row>
    <row r="10" spans="2:12">
      <c r="B10" t="s">
        <v>194</v>
      </c>
      <c r="C10" t="s">
        <v>192</v>
      </c>
      <c r="D10" t="s">
        <v>193</v>
      </c>
    </row>
    <row r="11" spans="2:12">
      <c r="B11" s="260" t="s">
        <v>284</v>
      </c>
      <c r="C11" s="259">
        <v>23500</v>
      </c>
      <c r="D11" s="261">
        <v>23340</v>
      </c>
      <c r="E11" s="229"/>
      <c r="F11" s="229"/>
      <c r="G11" s="230"/>
      <c r="H11" s="230"/>
      <c r="I11" s="230"/>
      <c r="J11" s="230"/>
      <c r="K11" s="230"/>
      <c r="L11" s="231"/>
    </row>
    <row r="12" spans="2:12">
      <c r="B12" s="260" t="s">
        <v>286</v>
      </c>
      <c r="C12" s="259">
        <v>23500</v>
      </c>
      <c r="D12" s="261">
        <v>23340</v>
      </c>
      <c r="E12" s="229"/>
      <c r="F12" s="229"/>
      <c r="G12" s="230"/>
      <c r="H12" s="230"/>
      <c r="I12" s="230"/>
      <c r="J12" s="230"/>
      <c r="K12" s="230"/>
      <c r="L12" s="231"/>
    </row>
    <row r="13" spans="2:12">
      <c r="B13" s="260" t="s">
        <v>287</v>
      </c>
      <c r="C13" s="259">
        <v>23495</v>
      </c>
      <c r="D13" s="261">
        <v>23330</v>
      </c>
      <c r="E13" s="229"/>
      <c r="F13" s="229"/>
      <c r="G13" s="230"/>
      <c r="H13" s="230"/>
      <c r="I13" s="230"/>
      <c r="J13" s="230"/>
      <c r="K13" s="230"/>
      <c r="L13" s="231"/>
    </row>
    <row r="14" spans="2:12">
      <c r="B14" s="260" t="s">
        <v>288</v>
      </c>
      <c r="C14" s="259">
        <v>23475</v>
      </c>
      <c r="D14" s="261">
        <v>23310</v>
      </c>
      <c r="E14" s="229"/>
      <c r="F14" s="229"/>
      <c r="G14" s="230"/>
      <c r="H14" s="230"/>
      <c r="I14" s="230"/>
      <c r="J14" s="230"/>
      <c r="K14" s="230"/>
      <c r="L14" s="231"/>
    </row>
    <row r="15" spans="2:12">
      <c r="B15" s="260" t="s">
        <v>289</v>
      </c>
      <c r="C15" s="259">
        <v>23485</v>
      </c>
      <c r="D15" s="261">
        <v>23315</v>
      </c>
      <c r="E15" s="229"/>
      <c r="F15" s="229"/>
      <c r="G15" s="230"/>
      <c r="H15" s="230"/>
      <c r="I15" s="230"/>
      <c r="J15" s="230"/>
      <c r="K15" s="230"/>
      <c r="L15" s="231"/>
    </row>
    <row r="16" spans="2:12">
      <c r="B16" s="260" t="s">
        <v>290</v>
      </c>
      <c r="C16" s="259">
        <v>23490</v>
      </c>
      <c r="D16" s="261">
        <v>23320</v>
      </c>
      <c r="E16" s="229"/>
      <c r="F16" s="229"/>
      <c r="G16" s="230"/>
      <c r="H16" s="230"/>
      <c r="I16" s="230"/>
      <c r="J16" s="230"/>
      <c r="K16" s="230"/>
      <c r="L16" s="231"/>
    </row>
    <row r="17" spans="2:12">
      <c r="B17" s="260" t="s">
        <v>291</v>
      </c>
      <c r="C17" s="259">
        <v>23490</v>
      </c>
      <c r="D17" s="261">
        <v>23320</v>
      </c>
      <c r="E17" s="232"/>
      <c r="F17" s="232"/>
      <c r="G17" s="233"/>
      <c r="H17" s="233"/>
      <c r="I17" s="233"/>
      <c r="J17" s="233"/>
      <c r="K17" s="233"/>
      <c r="L17" s="234"/>
    </row>
    <row r="18" spans="2:12">
      <c r="B18" s="260" t="s">
        <v>292</v>
      </c>
      <c r="C18" s="259">
        <v>23490</v>
      </c>
      <c r="D18" s="261">
        <v>23320</v>
      </c>
      <c r="E18" s="232"/>
      <c r="F18" s="232"/>
      <c r="G18" s="233"/>
      <c r="H18" s="233"/>
      <c r="I18" s="233"/>
      <c r="J18" s="233"/>
      <c r="K18" s="233"/>
      <c r="L18" s="234"/>
    </row>
    <row r="19" spans="2:12">
      <c r="B19" s="260" t="s">
        <v>293</v>
      </c>
      <c r="C19" s="259">
        <v>23490</v>
      </c>
      <c r="D19" s="261">
        <v>23320</v>
      </c>
      <c r="E19" s="229"/>
      <c r="F19" s="229"/>
      <c r="G19" s="230"/>
      <c r="H19" s="230"/>
      <c r="I19" s="230"/>
      <c r="J19" s="230"/>
      <c r="K19" s="230"/>
      <c r="L19" s="231"/>
    </row>
    <row r="20" spans="2:12">
      <c r="B20" s="260" t="s">
        <v>294</v>
      </c>
      <c r="C20" s="259">
        <v>23480</v>
      </c>
      <c r="D20" s="261">
        <v>23300</v>
      </c>
      <c r="E20" s="229"/>
      <c r="F20" s="229"/>
      <c r="G20" s="230"/>
      <c r="H20" s="230"/>
      <c r="I20" s="230"/>
      <c r="J20" s="230"/>
      <c r="K20" s="230"/>
      <c r="L20" s="231"/>
    </row>
    <row r="21" spans="2:12">
      <c r="B21" s="260" t="s">
        <v>295</v>
      </c>
      <c r="C21" s="259">
        <v>23430</v>
      </c>
      <c r="D21" s="261">
        <v>23270</v>
      </c>
      <c r="E21" s="229"/>
      <c r="F21" s="229"/>
      <c r="G21" s="230"/>
      <c r="H21" s="230"/>
      <c r="I21" s="230"/>
      <c r="J21" s="230"/>
      <c r="K21" s="230"/>
      <c r="L21" s="231"/>
    </row>
    <row r="22" spans="2:12">
      <c r="B22" s="260" t="s">
        <v>296</v>
      </c>
      <c r="C22" s="259">
        <v>23420</v>
      </c>
      <c r="D22" s="261">
        <v>23255</v>
      </c>
      <c r="E22" s="229"/>
      <c r="F22" s="229"/>
      <c r="G22" s="230"/>
      <c r="H22" s="230"/>
      <c r="I22" s="230"/>
      <c r="J22" s="230"/>
      <c r="K22" s="230"/>
      <c r="L22" s="231"/>
    </row>
    <row r="23" spans="2:12">
      <c r="B23" s="260" t="s">
        <v>297</v>
      </c>
      <c r="C23" s="259">
        <v>23410</v>
      </c>
      <c r="D23" s="261">
        <v>23250</v>
      </c>
      <c r="E23" s="232"/>
      <c r="F23" s="232"/>
      <c r="G23" s="233"/>
      <c r="H23" s="233"/>
      <c r="I23" s="233"/>
      <c r="J23" s="233"/>
      <c r="K23" s="233"/>
      <c r="L23" s="234"/>
    </row>
    <row r="24" spans="2:12">
      <c r="B24" s="260" t="s">
        <v>298</v>
      </c>
      <c r="C24" s="259">
        <v>23410</v>
      </c>
      <c r="D24" s="261">
        <v>23250</v>
      </c>
      <c r="E24" s="229"/>
      <c r="F24" s="229"/>
      <c r="G24" s="230"/>
      <c r="H24" s="230"/>
      <c r="I24" s="230"/>
      <c r="J24" s="230"/>
      <c r="K24" s="230"/>
      <c r="L24" s="231"/>
    </row>
    <row r="25" spans="2:12">
      <c r="B25" s="260" t="s">
        <v>299</v>
      </c>
      <c r="C25" s="258">
        <v>23410</v>
      </c>
      <c r="D25" s="262">
        <v>23250</v>
      </c>
      <c r="E25" s="229"/>
      <c r="F25" s="229"/>
      <c r="G25" s="230"/>
      <c r="H25" s="230"/>
      <c r="I25" s="230"/>
      <c r="J25" s="230"/>
      <c r="K25" s="230"/>
      <c r="L25" s="231"/>
    </row>
    <row r="26" spans="2:12">
      <c r="B26" s="260" t="s">
        <v>300</v>
      </c>
      <c r="C26" s="258">
        <v>23410</v>
      </c>
      <c r="D26" s="262">
        <v>23250</v>
      </c>
      <c r="E26" s="229"/>
      <c r="F26" s="229"/>
      <c r="G26" s="230"/>
      <c r="H26" s="230"/>
      <c r="I26" s="230"/>
      <c r="J26" s="230"/>
      <c r="K26" s="230"/>
      <c r="L26" s="231"/>
    </row>
    <row r="27" spans="2:12">
      <c r="B27" s="260" t="s">
        <v>301</v>
      </c>
      <c r="C27" s="258">
        <v>23410</v>
      </c>
      <c r="D27" s="262">
        <v>23250</v>
      </c>
      <c r="E27" s="229"/>
      <c r="F27" s="229"/>
      <c r="G27" s="230"/>
      <c r="H27" s="230"/>
      <c r="I27" s="230"/>
      <c r="J27" s="230"/>
      <c r="K27" s="230"/>
      <c r="L27" s="231"/>
    </row>
    <row r="28" spans="2:12">
      <c r="B28" s="260" t="s">
        <v>302</v>
      </c>
      <c r="C28" s="258">
        <v>23440</v>
      </c>
      <c r="D28" s="262">
        <v>23270</v>
      </c>
      <c r="E28" s="229"/>
      <c r="F28" s="229"/>
      <c r="G28" s="230"/>
      <c r="H28" s="230"/>
      <c r="I28" s="230"/>
      <c r="J28" s="230"/>
      <c r="K28" s="230"/>
      <c r="L28" s="231"/>
    </row>
    <row r="29" spans="2:12">
      <c r="B29" s="260" t="s">
        <v>303</v>
      </c>
      <c r="C29" s="258">
        <v>23395</v>
      </c>
      <c r="D29" s="262">
        <v>23230</v>
      </c>
      <c r="E29" s="229"/>
      <c r="F29" s="229"/>
      <c r="G29" s="230"/>
      <c r="H29" s="230"/>
      <c r="I29" s="230"/>
      <c r="J29" s="230"/>
      <c r="K29" s="230"/>
      <c r="L29" s="231"/>
    </row>
    <row r="30" spans="2:12">
      <c r="B30" s="260" t="s">
        <v>304</v>
      </c>
      <c r="C30" s="258">
        <v>23385</v>
      </c>
      <c r="D30" s="262">
        <v>23235</v>
      </c>
      <c r="E30" s="229"/>
      <c r="F30" s="229"/>
      <c r="G30" s="230"/>
      <c r="H30" s="230"/>
      <c r="I30" s="230"/>
      <c r="J30" s="230"/>
      <c r="K30" s="230"/>
      <c r="L30" s="231"/>
    </row>
    <row r="31" spans="2:12">
      <c r="B31" s="260" t="s">
        <v>305</v>
      </c>
      <c r="C31" s="258">
        <v>23385</v>
      </c>
      <c r="D31" s="262">
        <v>23225</v>
      </c>
      <c r="E31" s="229"/>
      <c r="F31" s="229"/>
      <c r="G31" s="230"/>
      <c r="H31" s="230"/>
      <c r="I31" s="230"/>
      <c r="J31" s="230"/>
      <c r="K31" s="230"/>
      <c r="L31" s="231"/>
    </row>
    <row r="32" spans="2:12">
      <c r="B32" s="260" t="s">
        <v>306</v>
      </c>
      <c r="C32" s="258">
        <v>23385</v>
      </c>
      <c r="D32" s="262">
        <v>23225</v>
      </c>
      <c r="E32" s="229"/>
      <c r="F32" s="229"/>
      <c r="G32" s="230"/>
      <c r="H32" s="230"/>
      <c r="I32" s="230"/>
      <c r="J32" s="230"/>
      <c r="K32" s="230"/>
      <c r="L32" s="231"/>
    </row>
    <row r="33" spans="2:12">
      <c r="B33" s="260" t="s">
        <v>307</v>
      </c>
      <c r="C33" s="258">
        <v>23385</v>
      </c>
      <c r="D33" s="262">
        <v>23225</v>
      </c>
      <c r="E33" s="229"/>
      <c r="F33" s="229"/>
      <c r="G33" s="230"/>
      <c r="H33" s="230"/>
      <c r="I33" s="230"/>
      <c r="J33" s="230"/>
      <c r="K33" s="230"/>
      <c r="L33" s="231"/>
    </row>
    <row r="34" spans="2:12">
      <c r="B34" s="260" t="s">
        <v>308</v>
      </c>
      <c r="C34" s="258">
        <v>23370</v>
      </c>
      <c r="D34" s="262">
        <v>23200</v>
      </c>
      <c r="E34" s="229"/>
      <c r="F34" s="229"/>
      <c r="G34" s="230"/>
      <c r="H34" s="230"/>
      <c r="I34" s="230"/>
      <c r="J34" s="230"/>
      <c r="K34" s="230"/>
      <c r="L34" s="231"/>
    </row>
    <row r="35" spans="2:12">
      <c r="B35" s="260" t="s">
        <v>309</v>
      </c>
      <c r="C35" s="258">
        <v>23380</v>
      </c>
      <c r="D35" s="262">
        <v>23210</v>
      </c>
      <c r="E35" s="229"/>
      <c r="F35" s="229"/>
      <c r="G35" s="230"/>
      <c r="H35" s="230"/>
      <c r="I35" s="230"/>
      <c r="J35" s="230"/>
      <c r="K35" s="230"/>
      <c r="L35" s="231"/>
    </row>
    <row r="36" spans="2:12">
      <c r="B36" s="260" t="s">
        <v>310</v>
      </c>
      <c r="C36" s="258">
        <v>23390</v>
      </c>
      <c r="D36" s="262">
        <v>23215</v>
      </c>
      <c r="E36" s="229"/>
      <c r="F36" s="229"/>
      <c r="G36" s="230"/>
      <c r="H36" s="230"/>
      <c r="I36" s="230"/>
      <c r="J36" s="230"/>
      <c r="K36" s="230"/>
      <c r="L36" s="231"/>
    </row>
    <row r="37" spans="2:12">
      <c r="B37" s="260" t="s">
        <v>311</v>
      </c>
      <c r="C37" s="258">
        <v>23390</v>
      </c>
      <c r="D37" s="262">
        <v>23230</v>
      </c>
      <c r="E37" s="229"/>
      <c r="F37" s="229"/>
      <c r="G37" s="230"/>
      <c r="H37" s="230"/>
      <c r="I37" s="230"/>
      <c r="J37" s="230"/>
      <c r="K37" s="230"/>
      <c r="L37" s="231"/>
    </row>
    <row r="38" spans="2:12">
      <c r="B38" s="263" t="s">
        <v>312</v>
      </c>
      <c r="C38" s="262">
        <v>23400</v>
      </c>
      <c r="D38" s="262">
        <v>23230</v>
      </c>
      <c r="E38" s="229"/>
      <c r="F38" s="229"/>
      <c r="G38" s="230"/>
      <c r="H38" s="230"/>
      <c r="I38" s="230"/>
      <c r="J38" s="230"/>
      <c r="K38" s="230"/>
      <c r="L38" s="231"/>
    </row>
    <row r="39" spans="2:12">
      <c r="B39" s="264" t="s">
        <v>313</v>
      </c>
      <c r="C39" s="262">
        <v>23400</v>
      </c>
      <c r="D39" s="262">
        <v>23230</v>
      </c>
      <c r="E39" s="229"/>
      <c r="F39" s="229"/>
      <c r="G39" s="230"/>
      <c r="H39" s="230"/>
      <c r="I39" s="230"/>
      <c r="J39" s="230"/>
      <c r="K39" s="230"/>
      <c r="L39" s="231"/>
    </row>
    <row r="40" spans="2:12">
      <c r="B40" s="264" t="s">
        <v>255</v>
      </c>
      <c r="C40" s="262">
        <v>23400</v>
      </c>
      <c r="D40" s="262">
        <v>23230</v>
      </c>
      <c r="E40" s="235"/>
      <c r="F40" s="235"/>
      <c r="G40" s="236"/>
      <c r="H40" s="236"/>
      <c r="I40" s="236"/>
      <c r="J40" s="236"/>
      <c r="K40" s="236"/>
      <c r="L40" s="237"/>
    </row>
    <row r="41" spans="2:12">
      <c r="C41" s="217"/>
      <c r="D41" s="217"/>
    </row>
    <row r="42" spans="2:12">
      <c r="C42" s="217"/>
      <c r="D42" s="217"/>
    </row>
    <row r="43" spans="2:12">
      <c r="C43" s="217"/>
      <c r="D43" s="217"/>
    </row>
    <row r="44" spans="2:12">
      <c r="C44" s="217"/>
      <c r="D44" s="217"/>
    </row>
    <row r="45" spans="2:12">
      <c r="C45" s="218"/>
      <c r="D45" s="218"/>
    </row>
    <row r="46" spans="2:12">
      <c r="C46" s="218"/>
      <c r="D46" s="218"/>
    </row>
    <row r="47" spans="2:12">
      <c r="C47" s="218"/>
      <c r="D47" s="218"/>
    </row>
    <row r="48" spans="2:12">
      <c r="C48" s="218"/>
      <c r="D48" s="218"/>
    </row>
    <row r="49" spans="3:12">
      <c r="C49" s="218"/>
      <c r="D49" s="218"/>
      <c r="G49" s="218"/>
      <c r="H49" s="218"/>
      <c r="I49" s="218"/>
      <c r="J49" s="218"/>
      <c r="K49" s="218"/>
      <c r="L49" s="218"/>
    </row>
    <row r="50" spans="3:12">
      <c r="C50" s="218"/>
      <c r="D50" s="218"/>
      <c r="G50" s="218"/>
      <c r="H50" s="218"/>
      <c r="I50" s="218"/>
      <c r="J50" s="218"/>
      <c r="K50" s="218"/>
      <c r="L50" s="218"/>
    </row>
    <row r="51" spans="3:12">
      <c r="C51" s="218"/>
      <c r="D51" s="218"/>
      <c r="G51" s="218"/>
      <c r="H51" s="218"/>
      <c r="I51" s="218"/>
      <c r="J51" s="218"/>
      <c r="K51" s="218"/>
      <c r="L51" s="218"/>
    </row>
    <row r="52" spans="3:12">
      <c r="C52" s="218"/>
      <c r="D52" s="218"/>
      <c r="G52" s="218"/>
      <c r="H52" s="218"/>
      <c r="I52" s="218"/>
      <c r="J52" s="218"/>
      <c r="K52" s="218"/>
      <c r="L52" s="218"/>
    </row>
    <row r="53" spans="3:12">
      <c r="C53" s="218"/>
      <c r="D53" s="218"/>
      <c r="G53" s="218"/>
      <c r="H53" s="218"/>
      <c r="I53" s="218"/>
      <c r="J53" s="218"/>
      <c r="K53" s="218"/>
      <c r="L53" s="218"/>
    </row>
    <row r="54" spans="3:12">
      <c r="C54" s="218"/>
      <c r="D54" s="218"/>
      <c r="G54" s="218"/>
      <c r="H54" s="218"/>
      <c r="I54" s="218"/>
      <c r="J54" s="218"/>
      <c r="K54" s="218"/>
      <c r="L54" s="218"/>
    </row>
    <row r="55" spans="3:12">
      <c r="C55" s="218"/>
      <c r="D55" s="218"/>
      <c r="G55" s="218"/>
      <c r="H55" s="218"/>
      <c r="I55" s="218"/>
      <c r="J55" s="218"/>
      <c r="K55" s="218"/>
      <c r="L55" s="218"/>
    </row>
    <row r="56" spans="3:12">
      <c r="C56" s="218"/>
      <c r="D56" s="218"/>
      <c r="G56" s="218"/>
      <c r="H56" s="218"/>
      <c r="I56" s="218"/>
      <c r="J56" s="218"/>
      <c r="K56" s="218"/>
      <c r="L56" s="218"/>
    </row>
    <row r="57" spans="3:12">
      <c r="C57" s="218"/>
      <c r="D57" s="218"/>
      <c r="G57" s="218"/>
      <c r="H57" s="218"/>
      <c r="I57" s="218"/>
      <c r="J57" s="218"/>
      <c r="K57" s="218"/>
      <c r="L57" s="218"/>
    </row>
    <row r="58" spans="3:12">
      <c r="C58" s="218"/>
      <c r="D58" s="218"/>
      <c r="G58" s="218"/>
      <c r="H58" s="218"/>
      <c r="I58" s="218"/>
      <c r="J58" s="218"/>
      <c r="K58" s="218"/>
      <c r="L58" s="218"/>
    </row>
    <row r="59" spans="3:12">
      <c r="C59" s="218"/>
      <c r="D59" s="218"/>
      <c r="G59" s="218"/>
      <c r="H59" s="218"/>
      <c r="I59" s="218"/>
      <c r="J59" s="218"/>
      <c r="K59" s="218"/>
      <c r="L59" s="218"/>
    </row>
    <row r="60" spans="3:12">
      <c r="C60" s="218"/>
      <c r="D60" s="218"/>
      <c r="G60" s="218"/>
      <c r="H60" s="218"/>
      <c r="I60" s="218"/>
      <c r="J60" s="218"/>
      <c r="K60" s="218"/>
      <c r="L60" s="218"/>
    </row>
    <row r="61" spans="3:12">
      <c r="C61" s="218"/>
      <c r="D61" s="218"/>
      <c r="G61" s="218"/>
      <c r="H61" s="218"/>
      <c r="I61" s="218"/>
      <c r="J61" s="218"/>
      <c r="K61" s="218"/>
      <c r="L61" s="218"/>
    </row>
    <row r="62" spans="3:12">
      <c r="C62" s="218"/>
      <c r="D62" s="218"/>
      <c r="G62" s="218"/>
      <c r="H62" s="218"/>
      <c r="I62" s="218"/>
      <c r="J62" s="218"/>
      <c r="K62" s="218"/>
      <c r="L62" s="218"/>
    </row>
    <row r="63" spans="3:12">
      <c r="C63" s="218"/>
      <c r="D63" s="218"/>
      <c r="G63" s="218"/>
      <c r="H63" s="218"/>
      <c r="I63" s="218"/>
      <c r="J63" s="218"/>
      <c r="K63" s="218"/>
      <c r="L63" s="218"/>
    </row>
    <row r="64" spans="3:12">
      <c r="C64" s="218"/>
      <c r="D64" s="218"/>
      <c r="G64" s="218"/>
      <c r="H64" s="218"/>
      <c r="I64" s="218"/>
      <c r="J64" s="218"/>
      <c r="K64" s="218"/>
      <c r="L64" s="218"/>
    </row>
    <row r="65" spans="3:12">
      <c r="C65" s="218"/>
      <c r="D65" s="218"/>
      <c r="G65" s="218"/>
      <c r="H65" s="218"/>
      <c r="I65" s="218"/>
      <c r="J65" s="218"/>
      <c r="K65" s="218"/>
      <c r="L65" s="218"/>
    </row>
    <row r="66" spans="3:12">
      <c r="C66" s="218"/>
      <c r="D66" s="218"/>
      <c r="G66" s="218"/>
      <c r="H66" s="218"/>
      <c r="I66" s="218"/>
      <c r="J66" s="218"/>
      <c r="K66" s="218"/>
      <c r="L66" s="218"/>
    </row>
    <row r="67" spans="3:12">
      <c r="C67" s="218"/>
      <c r="D67" s="218"/>
      <c r="G67" s="218"/>
      <c r="H67" s="218"/>
      <c r="I67" s="218"/>
      <c r="J67" s="218"/>
      <c r="K67" s="218"/>
      <c r="L67" s="218"/>
    </row>
    <row r="68" spans="3:12">
      <c r="C68" s="218"/>
      <c r="D68" s="218"/>
      <c r="G68" s="218"/>
      <c r="H68" s="218"/>
      <c r="I68" s="218"/>
      <c r="J68" s="218"/>
      <c r="K68" s="218"/>
      <c r="L68" s="218"/>
    </row>
    <row r="69" spans="3:12">
      <c r="C69" s="218"/>
      <c r="D69" s="218"/>
      <c r="G69" s="218"/>
      <c r="H69" s="218"/>
      <c r="I69" s="218"/>
      <c r="J69" s="218"/>
      <c r="K69" s="218"/>
      <c r="L69" s="218"/>
    </row>
    <row r="70" spans="3:12">
      <c r="C70" s="218"/>
      <c r="D70" s="218"/>
      <c r="G70" s="218"/>
      <c r="H70" s="218"/>
      <c r="I70" s="218"/>
      <c r="J70" s="218"/>
      <c r="K70" s="218"/>
      <c r="L70" s="218"/>
    </row>
    <row r="71" spans="3:12">
      <c r="C71" s="218"/>
      <c r="D71" s="218"/>
      <c r="G71" s="218"/>
      <c r="H71" s="218"/>
      <c r="I71" s="218"/>
      <c r="J71" s="218"/>
      <c r="K71" s="218"/>
      <c r="L71" s="218"/>
    </row>
    <row r="72" spans="3:12">
      <c r="G72" s="218"/>
      <c r="H72" s="218"/>
      <c r="I72" s="218"/>
      <c r="J72" s="218"/>
      <c r="K72" s="218"/>
      <c r="L72" s="218"/>
    </row>
    <row r="73" spans="3:12">
      <c r="G73" s="218"/>
      <c r="H73" s="218"/>
      <c r="I73" s="218"/>
      <c r="J73" s="218"/>
      <c r="K73" s="218"/>
      <c r="L73" s="218"/>
    </row>
    <row r="74" spans="3:12">
      <c r="G74" s="218"/>
      <c r="H74" s="218"/>
      <c r="I74" s="218"/>
      <c r="J74" s="218"/>
      <c r="K74" s="218"/>
      <c r="L74" s="218"/>
    </row>
    <row r="75" spans="3:12">
      <c r="G75" s="218"/>
      <c r="H75" s="218"/>
      <c r="I75" s="218"/>
      <c r="J75" s="218"/>
      <c r="K75" s="218"/>
      <c r="L75" s="218"/>
    </row>
    <row r="76" spans="3:12">
      <c r="G76" s="218"/>
      <c r="H76" s="218"/>
      <c r="I76" s="218"/>
      <c r="J76" s="218"/>
      <c r="K76" s="218"/>
      <c r="L76" s="218"/>
    </row>
    <row r="77" spans="3:12">
      <c r="G77" s="218"/>
      <c r="H77" s="218"/>
      <c r="I77" s="218"/>
      <c r="J77" s="218"/>
      <c r="K77" s="218"/>
      <c r="L77" s="218"/>
    </row>
    <row r="78" spans="3:12">
      <c r="G78" s="218"/>
      <c r="H78" s="218"/>
      <c r="I78" s="218"/>
      <c r="J78" s="218"/>
      <c r="K78" s="218"/>
      <c r="L78" s="218"/>
    </row>
    <row r="79" spans="3:12">
      <c r="G79" s="218"/>
      <c r="H79" s="218"/>
      <c r="I79" s="218"/>
      <c r="J79" s="218"/>
      <c r="K79" s="218"/>
      <c r="L79" s="218"/>
    </row>
  </sheetData>
  <phoneticPr fontId="4" type="noConversion"/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"/>
  <sheetViews>
    <sheetView topLeftCell="A3" workbookViewId="0">
      <selection activeCell="K32" sqref="K32"/>
    </sheetView>
  </sheetViews>
  <sheetFormatPr defaultRowHeight="15"/>
  <cols>
    <col min="2" max="2" width="13.5703125" customWidth="1"/>
    <col min="3" max="4" width="14.7109375" bestFit="1" customWidth="1"/>
    <col min="5" max="5" width="8.28515625" bestFit="1" customWidth="1"/>
    <col min="6" max="6" width="11.85546875" bestFit="1" customWidth="1"/>
    <col min="7" max="8" width="9.7109375" bestFit="1" customWidth="1"/>
    <col min="9" max="9" width="9" bestFit="1" customWidth="1"/>
    <col min="10" max="11" width="15.5703125" bestFit="1" customWidth="1"/>
  </cols>
  <sheetData>
    <row r="1" spans="2:12">
      <c r="B1" s="241" t="s">
        <v>23</v>
      </c>
      <c r="C1" s="241" t="s">
        <v>58</v>
      </c>
      <c r="E1" s="241" t="s">
        <v>54</v>
      </c>
      <c r="F1" s="241" t="s">
        <v>59</v>
      </c>
      <c r="G1" s="241" t="s">
        <v>60</v>
      </c>
      <c r="H1" s="241" t="s">
        <v>61</v>
      </c>
      <c r="I1" s="241" t="s">
        <v>64</v>
      </c>
    </row>
    <row r="2" spans="2:12">
      <c r="B2" s="50" t="s">
        <v>52</v>
      </c>
      <c r="C2" s="53" t="e">
        <f>+'자금실적 및 계획(원)USD_VND'!#REF!/1000000</f>
        <v>#REF!</v>
      </c>
      <c r="E2" s="59" t="s">
        <v>62</v>
      </c>
      <c r="F2" s="64">
        <v>0</v>
      </c>
      <c r="G2" s="57">
        <v>0</v>
      </c>
      <c r="H2" s="57">
        <v>0</v>
      </c>
      <c r="I2" s="61">
        <f>(H2-G2)*F2/100000000</f>
        <v>0</v>
      </c>
      <c r="J2" s="68">
        <f>F2*G2</f>
        <v>0</v>
      </c>
      <c r="K2" s="68">
        <f>+F2*H2</f>
        <v>0</v>
      </c>
    </row>
    <row r="3" spans="2:12">
      <c r="B3" s="51" t="s">
        <v>55</v>
      </c>
      <c r="C3" s="54" t="e">
        <f>+'자금실적 및 계획(원)USD_VND'!#REF!/1000000</f>
        <v>#REF!</v>
      </c>
      <c r="E3" s="60" t="s">
        <v>63</v>
      </c>
      <c r="F3" s="65">
        <v>0</v>
      </c>
      <c r="G3" s="58">
        <v>0</v>
      </c>
      <c r="H3" s="58">
        <v>0</v>
      </c>
      <c r="I3" s="62">
        <f>(H3-G3)*F3/100000000</f>
        <v>0</v>
      </c>
      <c r="J3" s="68">
        <f>F3*G3</f>
        <v>0</v>
      </c>
      <c r="K3" s="68">
        <f>+F3*H3</f>
        <v>0</v>
      </c>
    </row>
    <row r="4" spans="2:12">
      <c r="B4" s="51" t="s">
        <v>56</v>
      </c>
      <c r="C4" s="54" t="e">
        <f>+'자금실적 및 계획(원)USD_VND'!#REF!/1000000</f>
        <v>#REF!</v>
      </c>
      <c r="E4" s="52" t="s">
        <v>35</v>
      </c>
      <c r="F4" s="66">
        <f>SUM(F2:F3)</f>
        <v>0</v>
      </c>
      <c r="G4" s="69" t="e">
        <f>J4/F4</f>
        <v>#DIV/0!</v>
      </c>
      <c r="H4" s="69" t="e">
        <f>K4/F4</f>
        <v>#DIV/0!</v>
      </c>
      <c r="I4" s="63">
        <f>SUM(I2:I3)</f>
        <v>0</v>
      </c>
      <c r="J4" s="68">
        <f>SUM(J2:J3)</f>
        <v>0</v>
      </c>
      <c r="K4" s="68">
        <f>SUM(K2:K3)</f>
        <v>0</v>
      </c>
    </row>
    <row r="5" spans="2:12">
      <c r="B5" s="49" t="s">
        <v>57</v>
      </c>
      <c r="C5" s="55">
        <v>0</v>
      </c>
    </row>
    <row r="6" spans="2:12">
      <c r="B6" s="52" t="s">
        <v>53</v>
      </c>
      <c r="C6" s="56" t="e">
        <f>C2+C3-C4-C5</f>
        <v>#REF!</v>
      </c>
    </row>
    <row r="7" spans="2:12">
      <c r="C7" s="68" t="e">
        <f>+'자금실적 및 계획(원)USD_VND'!#REF!/1000000-C6</f>
        <v>#REF!</v>
      </c>
    </row>
    <row r="8" spans="2:12">
      <c r="G8" s="67">
        <f>AVERAGE(G3:G3)</f>
        <v>0</v>
      </c>
      <c r="H8" s="67">
        <f>AVERAGE(H3:H3)</f>
        <v>0</v>
      </c>
    </row>
    <row r="9" spans="2:12">
      <c r="B9" s="228" t="s">
        <v>213</v>
      </c>
    </row>
    <row r="10" spans="2:12">
      <c r="B10" t="s">
        <v>194</v>
      </c>
      <c r="C10" t="s">
        <v>192</v>
      </c>
      <c r="D10" t="s">
        <v>193</v>
      </c>
    </row>
    <row r="11" spans="2:12">
      <c r="B11" s="249" t="s">
        <v>225</v>
      </c>
      <c r="C11" s="248">
        <v>23350</v>
      </c>
      <c r="D11" s="250">
        <v>23210</v>
      </c>
      <c r="E11" s="229"/>
      <c r="F11" s="229"/>
      <c r="G11" s="230"/>
      <c r="H11" s="230"/>
      <c r="I11" s="230"/>
      <c r="J11" s="230"/>
      <c r="K11" s="230"/>
      <c r="L11" s="231"/>
    </row>
    <row r="12" spans="2:12">
      <c r="B12" s="249" t="s">
        <v>226</v>
      </c>
      <c r="C12" s="248">
        <v>23350</v>
      </c>
      <c r="D12" s="250">
        <v>23210</v>
      </c>
      <c r="E12" s="229"/>
      <c r="F12" s="229"/>
      <c r="G12" s="230"/>
      <c r="H12" s="230"/>
      <c r="I12" s="230"/>
      <c r="J12" s="230"/>
      <c r="K12" s="230"/>
      <c r="L12" s="231"/>
    </row>
    <row r="13" spans="2:12">
      <c r="B13" s="249" t="s">
        <v>227</v>
      </c>
      <c r="C13" s="248">
        <v>23335</v>
      </c>
      <c r="D13" s="250">
        <v>23185</v>
      </c>
      <c r="E13" s="229"/>
      <c r="F13" s="229"/>
      <c r="G13" s="230"/>
      <c r="H13" s="230"/>
      <c r="I13" s="230"/>
      <c r="J13" s="230"/>
      <c r="K13" s="230"/>
      <c r="L13" s="231"/>
    </row>
    <row r="14" spans="2:12">
      <c r="B14" s="249" t="s">
        <v>228</v>
      </c>
      <c r="C14" s="248">
        <v>23335</v>
      </c>
      <c r="D14" s="250">
        <v>23185</v>
      </c>
      <c r="E14" s="229"/>
      <c r="F14" s="229"/>
      <c r="G14" s="230"/>
      <c r="H14" s="230"/>
      <c r="I14" s="230"/>
      <c r="J14" s="230"/>
      <c r="K14" s="230"/>
      <c r="L14" s="231"/>
    </row>
    <row r="15" spans="2:12">
      <c r="B15" s="249" t="s">
        <v>229</v>
      </c>
      <c r="C15" s="247">
        <v>23335</v>
      </c>
      <c r="D15" s="251">
        <v>23185</v>
      </c>
      <c r="E15" s="229"/>
      <c r="F15" s="229"/>
      <c r="G15" s="230"/>
      <c r="H15" s="230"/>
      <c r="I15" s="230"/>
      <c r="J15" s="230"/>
      <c r="K15" s="230"/>
      <c r="L15" s="231"/>
    </row>
    <row r="16" spans="2:12">
      <c r="B16" s="249" t="s">
        <v>230</v>
      </c>
      <c r="C16" s="247">
        <v>23320</v>
      </c>
      <c r="D16" s="251">
        <v>23180</v>
      </c>
      <c r="E16" s="229"/>
      <c r="F16" s="229"/>
      <c r="G16" s="230"/>
      <c r="H16" s="230"/>
      <c r="I16" s="230"/>
      <c r="J16" s="230"/>
      <c r="K16" s="230"/>
      <c r="L16" s="231"/>
    </row>
    <row r="17" spans="2:12">
      <c r="B17" s="249" t="s">
        <v>231</v>
      </c>
      <c r="C17" s="247">
        <v>23370</v>
      </c>
      <c r="D17" s="251">
        <v>23235</v>
      </c>
      <c r="E17" s="232"/>
      <c r="F17" s="232"/>
      <c r="G17" s="233"/>
      <c r="H17" s="233"/>
      <c r="I17" s="233"/>
      <c r="J17" s="233"/>
      <c r="K17" s="233"/>
      <c r="L17" s="234"/>
    </row>
    <row r="18" spans="2:12">
      <c r="B18" s="249" t="s">
        <v>232</v>
      </c>
      <c r="C18" s="247">
        <v>23435</v>
      </c>
      <c r="D18" s="251">
        <v>23300</v>
      </c>
      <c r="E18" s="232"/>
      <c r="F18" s="232"/>
      <c r="G18" s="233"/>
      <c r="H18" s="233"/>
      <c r="I18" s="233"/>
      <c r="J18" s="233"/>
      <c r="K18" s="233"/>
      <c r="L18" s="234"/>
    </row>
    <row r="19" spans="2:12">
      <c r="B19" s="249" t="s">
        <v>233</v>
      </c>
      <c r="C19" s="247">
        <v>23480</v>
      </c>
      <c r="D19" s="251">
        <v>23330</v>
      </c>
      <c r="E19" s="229"/>
      <c r="F19" s="229"/>
      <c r="G19" s="230"/>
      <c r="H19" s="230"/>
      <c r="I19" s="230"/>
      <c r="J19" s="230"/>
      <c r="K19" s="230"/>
      <c r="L19" s="231"/>
    </row>
    <row r="20" spans="2:12">
      <c r="B20" s="249" t="s">
        <v>234</v>
      </c>
      <c r="C20" s="247">
        <v>23410</v>
      </c>
      <c r="D20" s="251">
        <v>23265</v>
      </c>
      <c r="E20" s="229"/>
      <c r="F20" s="229"/>
      <c r="G20" s="230"/>
      <c r="H20" s="230"/>
      <c r="I20" s="230"/>
      <c r="J20" s="230"/>
      <c r="K20" s="230"/>
      <c r="L20" s="231"/>
    </row>
    <row r="21" spans="2:12">
      <c r="B21" s="249" t="s">
        <v>235</v>
      </c>
      <c r="C21" s="247">
        <v>23410</v>
      </c>
      <c r="D21" s="251">
        <v>23265</v>
      </c>
      <c r="E21" s="229"/>
      <c r="F21" s="229"/>
      <c r="G21" s="230"/>
      <c r="H21" s="230"/>
      <c r="I21" s="230"/>
      <c r="J21" s="230"/>
      <c r="K21" s="230"/>
      <c r="L21" s="231"/>
    </row>
    <row r="22" spans="2:12">
      <c r="B22" s="249" t="s">
        <v>236</v>
      </c>
      <c r="C22" s="247">
        <v>23410</v>
      </c>
      <c r="D22" s="251">
        <v>23265</v>
      </c>
      <c r="E22" s="229"/>
      <c r="F22" s="229"/>
      <c r="G22" s="230"/>
      <c r="H22" s="230"/>
      <c r="I22" s="230"/>
      <c r="J22" s="230"/>
      <c r="K22" s="230"/>
      <c r="L22" s="231"/>
    </row>
    <row r="23" spans="2:12">
      <c r="B23" s="249" t="s">
        <v>237</v>
      </c>
      <c r="C23" s="247">
        <v>23375</v>
      </c>
      <c r="D23" s="251">
        <v>23225</v>
      </c>
      <c r="E23" s="232"/>
      <c r="F23" s="232"/>
      <c r="G23" s="233"/>
      <c r="H23" s="233"/>
      <c r="I23" s="233"/>
      <c r="J23" s="233"/>
      <c r="K23" s="233"/>
      <c r="L23" s="234"/>
    </row>
    <row r="24" spans="2:12">
      <c r="B24" s="249" t="s">
        <v>238</v>
      </c>
      <c r="C24" s="247">
        <v>23450</v>
      </c>
      <c r="D24" s="251">
        <v>23285</v>
      </c>
      <c r="E24" s="229"/>
      <c r="F24" s="229"/>
      <c r="G24" s="230"/>
      <c r="H24" s="230"/>
      <c r="I24" s="230"/>
      <c r="J24" s="230"/>
      <c r="K24" s="230"/>
      <c r="L24" s="231"/>
    </row>
    <row r="25" spans="2:12">
      <c r="B25" s="249" t="s">
        <v>239</v>
      </c>
      <c r="C25" s="247">
        <v>23415</v>
      </c>
      <c r="D25" s="251">
        <v>23265</v>
      </c>
      <c r="E25" s="229"/>
      <c r="F25" s="229"/>
      <c r="G25" s="230"/>
      <c r="H25" s="230"/>
      <c r="I25" s="230"/>
      <c r="J25" s="230"/>
      <c r="K25" s="230"/>
      <c r="L25" s="231"/>
    </row>
    <row r="26" spans="2:12">
      <c r="B26" s="249" t="s">
        <v>240</v>
      </c>
      <c r="C26" s="247">
        <v>23340</v>
      </c>
      <c r="D26" s="251">
        <v>23200</v>
      </c>
      <c r="E26" s="229"/>
      <c r="F26" s="229"/>
      <c r="G26" s="230"/>
      <c r="H26" s="230"/>
      <c r="I26" s="230"/>
      <c r="J26" s="230"/>
      <c r="K26" s="230"/>
      <c r="L26" s="231"/>
    </row>
    <row r="27" spans="2:12">
      <c r="B27" s="249" t="s">
        <v>241</v>
      </c>
      <c r="C27" s="247">
        <v>23390</v>
      </c>
      <c r="D27" s="251">
        <v>23250</v>
      </c>
      <c r="E27" s="229"/>
      <c r="F27" s="229"/>
      <c r="G27" s="230"/>
      <c r="H27" s="230"/>
      <c r="I27" s="230"/>
      <c r="J27" s="230"/>
      <c r="K27" s="230"/>
      <c r="L27" s="231"/>
    </row>
    <row r="28" spans="2:12">
      <c r="B28" s="249" t="s">
        <v>242</v>
      </c>
      <c r="C28" s="247">
        <v>23390</v>
      </c>
      <c r="D28" s="251">
        <v>23250</v>
      </c>
      <c r="E28" s="229"/>
      <c r="F28" s="229"/>
      <c r="G28" s="230"/>
      <c r="H28" s="230"/>
      <c r="I28" s="230"/>
      <c r="J28" s="230"/>
      <c r="K28" s="230"/>
      <c r="L28" s="231"/>
    </row>
    <row r="29" spans="2:12">
      <c r="B29" s="249" t="s">
        <v>243</v>
      </c>
      <c r="C29" s="247">
        <v>23390</v>
      </c>
      <c r="D29" s="251">
        <v>23250</v>
      </c>
      <c r="E29" s="229"/>
      <c r="F29" s="229"/>
      <c r="G29" s="230"/>
      <c r="H29" s="230"/>
      <c r="I29" s="230"/>
      <c r="J29" s="230"/>
      <c r="K29" s="230"/>
      <c r="L29" s="231"/>
    </row>
    <row r="30" spans="2:12">
      <c r="B30" s="249" t="s">
        <v>244</v>
      </c>
      <c r="C30" s="247">
        <v>23465</v>
      </c>
      <c r="D30" s="251">
        <v>23325</v>
      </c>
      <c r="E30" s="229"/>
      <c r="F30" s="229"/>
      <c r="G30" s="230"/>
      <c r="H30" s="230"/>
      <c r="I30" s="230"/>
      <c r="J30" s="230"/>
      <c r="K30" s="230"/>
      <c r="L30" s="231"/>
    </row>
    <row r="31" spans="2:12">
      <c r="B31" s="249" t="s">
        <v>245</v>
      </c>
      <c r="C31" s="247">
        <v>23480</v>
      </c>
      <c r="D31" s="251">
        <v>23330</v>
      </c>
      <c r="E31" s="229"/>
      <c r="F31" s="229"/>
      <c r="G31" s="230"/>
      <c r="H31" s="230"/>
      <c r="I31" s="230"/>
      <c r="J31" s="230"/>
      <c r="K31" s="230"/>
      <c r="L31" s="231"/>
    </row>
    <row r="32" spans="2:12">
      <c r="B32" s="249" t="s">
        <v>246</v>
      </c>
      <c r="C32" s="247">
        <v>23460</v>
      </c>
      <c r="D32" s="251">
        <v>23310</v>
      </c>
      <c r="E32" s="229"/>
      <c r="F32" s="229"/>
      <c r="G32" s="230"/>
      <c r="H32" s="230"/>
      <c r="I32" s="230"/>
      <c r="J32" s="230"/>
      <c r="K32" s="230"/>
      <c r="L32" s="231"/>
    </row>
    <row r="33" spans="2:12">
      <c r="B33" s="249" t="s">
        <v>247</v>
      </c>
      <c r="C33" s="247">
        <v>23460</v>
      </c>
      <c r="D33" s="251">
        <v>23310</v>
      </c>
      <c r="E33" s="229"/>
      <c r="F33" s="229"/>
      <c r="G33" s="230"/>
      <c r="H33" s="230"/>
      <c r="I33" s="230"/>
      <c r="J33" s="230"/>
      <c r="K33" s="230"/>
      <c r="L33" s="231"/>
    </row>
    <row r="34" spans="2:12">
      <c r="B34" s="249" t="s">
        <v>248</v>
      </c>
      <c r="C34" s="247">
        <v>23475</v>
      </c>
      <c r="D34" s="251">
        <v>23310</v>
      </c>
      <c r="E34" s="229"/>
      <c r="F34" s="229"/>
      <c r="G34" s="230"/>
      <c r="H34" s="230"/>
      <c r="I34" s="230"/>
      <c r="J34" s="230"/>
      <c r="K34" s="230"/>
      <c r="L34" s="231"/>
    </row>
    <row r="35" spans="2:12">
      <c r="B35" s="249" t="s">
        <v>249</v>
      </c>
      <c r="C35" s="247">
        <v>23475</v>
      </c>
      <c r="D35" s="251">
        <v>23310</v>
      </c>
      <c r="E35" s="229"/>
      <c r="F35" s="229"/>
      <c r="G35" s="230"/>
      <c r="H35" s="230"/>
      <c r="I35" s="230"/>
      <c r="J35" s="230"/>
      <c r="K35" s="230"/>
      <c r="L35" s="231"/>
    </row>
    <row r="36" spans="2:12">
      <c r="B36" s="249" t="s">
        <v>250</v>
      </c>
      <c r="C36" s="247">
        <v>23475</v>
      </c>
      <c r="D36" s="251">
        <v>23310</v>
      </c>
      <c r="E36" s="229"/>
      <c r="F36" s="229"/>
      <c r="G36" s="230"/>
      <c r="H36" s="230"/>
      <c r="I36" s="230"/>
      <c r="J36" s="230"/>
      <c r="K36" s="230"/>
      <c r="L36" s="231"/>
    </row>
    <row r="37" spans="2:12">
      <c r="B37" s="249" t="s">
        <v>251</v>
      </c>
      <c r="C37" s="247">
        <v>23475</v>
      </c>
      <c r="D37" s="251">
        <v>23310</v>
      </c>
      <c r="E37" s="229"/>
      <c r="F37" s="229"/>
      <c r="G37" s="230"/>
      <c r="H37" s="230"/>
      <c r="I37" s="230"/>
      <c r="J37" s="230"/>
      <c r="K37" s="230"/>
      <c r="L37" s="231"/>
    </row>
    <row r="38" spans="2:12">
      <c r="B38" s="249" t="s">
        <v>252</v>
      </c>
      <c r="C38" s="247">
        <v>23475</v>
      </c>
      <c r="D38" s="251">
        <v>23310</v>
      </c>
      <c r="E38" s="229"/>
      <c r="F38" s="229"/>
      <c r="G38" s="230"/>
      <c r="H38" s="230"/>
      <c r="I38" s="230"/>
      <c r="J38" s="230"/>
      <c r="K38" s="230"/>
      <c r="L38" s="231"/>
    </row>
    <row r="39" spans="2:12">
      <c r="B39" s="249" t="s">
        <v>253</v>
      </c>
      <c r="C39" s="247">
        <v>23490</v>
      </c>
      <c r="D39" s="251">
        <v>23320</v>
      </c>
      <c r="E39" s="229"/>
      <c r="F39" s="229"/>
      <c r="G39" s="230"/>
      <c r="H39" s="230"/>
      <c r="I39" s="230"/>
      <c r="J39" s="230"/>
      <c r="K39" s="230"/>
      <c r="L39" s="231"/>
    </row>
    <row r="40" spans="2:12">
      <c r="B40" s="249" t="s">
        <v>254</v>
      </c>
      <c r="C40" s="247">
        <v>23490</v>
      </c>
      <c r="D40" s="251">
        <v>23320</v>
      </c>
      <c r="E40" s="235"/>
      <c r="F40" s="235"/>
      <c r="G40" s="236"/>
      <c r="H40" s="236"/>
      <c r="I40" s="236"/>
      <c r="J40" s="236"/>
      <c r="K40" s="236"/>
      <c r="L40" s="237"/>
    </row>
    <row r="41" spans="2:12">
      <c r="B41" s="252" t="s">
        <v>224</v>
      </c>
      <c r="C41" s="253">
        <v>23500</v>
      </c>
      <c r="D41" s="253">
        <v>23340</v>
      </c>
    </row>
    <row r="42" spans="2:12">
      <c r="C42" s="217"/>
      <c r="D42" s="217"/>
    </row>
    <row r="43" spans="2:12">
      <c r="C43" s="217"/>
      <c r="D43" s="217"/>
    </row>
    <row r="44" spans="2:12">
      <c r="C44" s="217"/>
      <c r="D44" s="217"/>
    </row>
    <row r="45" spans="2:12">
      <c r="C45" s="217"/>
      <c r="D45" s="217"/>
    </row>
    <row r="46" spans="2:12">
      <c r="C46" s="218"/>
      <c r="D46" s="218"/>
    </row>
    <row r="47" spans="2:12">
      <c r="C47" s="218"/>
      <c r="D47" s="218"/>
    </row>
    <row r="48" spans="2:12">
      <c r="C48" s="218"/>
      <c r="D48" s="218"/>
    </row>
    <row r="49" spans="3:12">
      <c r="C49" s="218"/>
      <c r="D49" s="218"/>
    </row>
    <row r="50" spans="3:12">
      <c r="C50" s="218"/>
      <c r="D50" s="218"/>
      <c r="G50" s="218"/>
      <c r="H50" s="218"/>
      <c r="I50" s="218"/>
      <c r="J50" s="218"/>
      <c r="K50" s="218"/>
      <c r="L50" s="218"/>
    </row>
    <row r="51" spans="3:12">
      <c r="C51" s="218"/>
      <c r="D51" s="218"/>
      <c r="G51" s="218"/>
      <c r="H51" s="218"/>
      <c r="I51" s="218"/>
      <c r="J51" s="218"/>
      <c r="K51" s="218"/>
      <c r="L51" s="218"/>
    </row>
    <row r="52" spans="3:12">
      <c r="C52" s="218"/>
      <c r="D52" s="218"/>
      <c r="G52" s="218"/>
      <c r="H52" s="218"/>
      <c r="I52" s="218"/>
      <c r="J52" s="218"/>
      <c r="K52" s="218"/>
      <c r="L52" s="218"/>
    </row>
    <row r="53" spans="3:12">
      <c r="C53" s="218"/>
      <c r="D53" s="218"/>
      <c r="G53" s="218"/>
      <c r="H53" s="218"/>
      <c r="I53" s="218"/>
      <c r="J53" s="218"/>
      <c r="K53" s="218"/>
      <c r="L53" s="218"/>
    </row>
    <row r="54" spans="3:12">
      <c r="C54" s="218"/>
      <c r="D54" s="218"/>
      <c r="G54" s="218"/>
      <c r="H54" s="218"/>
      <c r="I54" s="218"/>
      <c r="J54" s="218"/>
      <c r="K54" s="218"/>
      <c r="L54" s="218"/>
    </row>
    <row r="55" spans="3:12">
      <c r="C55" s="218"/>
      <c r="D55" s="218"/>
      <c r="G55" s="218"/>
      <c r="H55" s="218"/>
      <c r="I55" s="218"/>
      <c r="J55" s="218"/>
      <c r="K55" s="218"/>
      <c r="L55" s="218"/>
    </row>
    <row r="56" spans="3:12">
      <c r="C56" s="218"/>
      <c r="D56" s="218"/>
      <c r="G56" s="218"/>
      <c r="H56" s="218"/>
      <c r="I56" s="218"/>
      <c r="J56" s="218"/>
      <c r="K56" s="218"/>
      <c r="L56" s="218"/>
    </row>
    <row r="57" spans="3:12">
      <c r="C57" s="218"/>
      <c r="D57" s="218"/>
      <c r="G57" s="218"/>
      <c r="H57" s="218"/>
      <c r="I57" s="218"/>
      <c r="J57" s="218"/>
      <c r="K57" s="218"/>
      <c r="L57" s="218"/>
    </row>
    <row r="58" spans="3:12">
      <c r="C58" s="218"/>
      <c r="D58" s="218"/>
      <c r="G58" s="218"/>
      <c r="H58" s="218"/>
      <c r="I58" s="218"/>
      <c r="J58" s="218"/>
      <c r="K58" s="218"/>
      <c r="L58" s="218"/>
    </row>
    <row r="59" spans="3:12">
      <c r="C59" s="218"/>
      <c r="D59" s="218"/>
      <c r="G59" s="218"/>
      <c r="H59" s="218"/>
      <c r="I59" s="218"/>
      <c r="J59" s="218"/>
      <c r="K59" s="218"/>
      <c r="L59" s="218"/>
    </row>
    <row r="60" spans="3:12">
      <c r="C60" s="218"/>
      <c r="D60" s="218"/>
      <c r="G60" s="218"/>
      <c r="H60" s="218"/>
      <c r="I60" s="218"/>
      <c r="J60" s="218"/>
      <c r="K60" s="218"/>
      <c r="L60" s="218"/>
    </row>
    <row r="61" spans="3:12">
      <c r="C61" s="218"/>
      <c r="D61" s="218"/>
      <c r="G61" s="218"/>
      <c r="H61" s="218"/>
      <c r="I61" s="218"/>
      <c r="J61" s="218"/>
      <c r="K61" s="218"/>
      <c r="L61" s="218"/>
    </row>
    <row r="62" spans="3:12">
      <c r="C62" s="218"/>
      <c r="D62" s="218"/>
      <c r="G62" s="218"/>
      <c r="H62" s="218"/>
      <c r="I62" s="218"/>
      <c r="J62" s="218"/>
      <c r="K62" s="218"/>
      <c r="L62" s="218"/>
    </row>
    <row r="63" spans="3:12">
      <c r="C63" s="218"/>
      <c r="D63" s="218"/>
      <c r="G63" s="218"/>
      <c r="H63" s="218"/>
      <c r="I63" s="218"/>
      <c r="J63" s="218"/>
      <c r="K63" s="218"/>
      <c r="L63" s="218"/>
    </row>
    <row r="64" spans="3:12">
      <c r="C64" s="218"/>
      <c r="D64" s="218"/>
      <c r="G64" s="218"/>
      <c r="H64" s="218"/>
      <c r="I64" s="218"/>
      <c r="J64" s="218"/>
      <c r="K64" s="218"/>
      <c r="L64" s="218"/>
    </row>
    <row r="65" spans="3:12">
      <c r="C65" s="218"/>
      <c r="D65" s="218"/>
      <c r="G65" s="218"/>
      <c r="H65" s="218"/>
      <c r="I65" s="218"/>
      <c r="J65" s="218"/>
      <c r="K65" s="218"/>
      <c r="L65" s="218"/>
    </row>
    <row r="66" spans="3:12">
      <c r="C66" s="218"/>
      <c r="D66" s="218"/>
      <c r="G66" s="218"/>
      <c r="H66" s="218"/>
      <c r="I66" s="218"/>
      <c r="J66" s="218"/>
      <c r="K66" s="218"/>
      <c r="L66" s="218"/>
    </row>
    <row r="67" spans="3:12">
      <c r="C67" s="218"/>
      <c r="D67" s="218"/>
      <c r="G67" s="218"/>
      <c r="H67" s="218"/>
      <c r="I67" s="218"/>
      <c r="J67" s="218"/>
      <c r="K67" s="218"/>
      <c r="L67" s="218"/>
    </row>
    <row r="68" spans="3:12">
      <c r="C68" s="218"/>
      <c r="D68" s="218"/>
      <c r="G68" s="218"/>
      <c r="H68" s="218"/>
      <c r="I68" s="218"/>
      <c r="J68" s="218"/>
      <c r="K68" s="218"/>
      <c r="L68" s="218"/>
    </row>
    <row r="69" spans="3:12">
      <c r="C69" s="218"/>
      <c r="D69" s="218"/>
      <c r="G69" s="218"/>
      <c r="H69" s="218"/>
      <c r="I69" s="218"/>
      <c r="J69" s="218"/>
      <c r="K69" s="218"/>
      <c r="L69" s="218"/>
    </row>
    <row r="70" spans="3:12">
      <c r="C70" s="218"/>
      <c r="D70" s="218"/>
      <c r="G70" s="218"/>
      <c r="H70" s="218"/>
      <c r="I70" s="218"/>
      <c r="J70" s="218"/>
      <c r="K70" s="218"/>
      <c r="L70" s="218"/>
    </row>
    <row r="71" spans="3:12">
      <c r="C71" s="218"/>
      <c r="D71" s="218"/>
      <c r="G71" s="218"/>
      <c r="H71" s="218"/>
      <c r="I71" s="218"/>
      <c r="J71" s="218"/>
      <c r="K71" s="218"/>
      <c r="L71" s="218"/>
    </row>
    <row r="72" spans="3:12">
      <c r="C72" s="218"/>
      <c r="D72" s="218"/>
      <c r="G72" s="218"/>
      <c r="H72" s="218"/>
      <c r="I72" s="218"/>
      <c r="J72" s="218"/>
      <c r="K72" s="218"/>
      <c r="L72" s="218"/>
    </row>
    <row r="73" spans="3:12">
      <c r="G73" s="218"/>
      <c r="H73" s="218"/>
      <c r="I73" s="218"/>
      <c r="J73" s="218"/>
      <c r="K73" s="218"/>
      <c r="L73" s="218"/>
    </row>
    <row r="74" spans="3:12">
      <c r="G74" s="218"/>
      <c r="H74" s="218"/>
      <c r="I74" s="218"/>
      <c r="J74" s="218"/>
      <c r="K74" s="218"/>
      <c r="L74" s="218"/>
    </row>
    <row r="75" spans="3:12">
      <c r="G75" s="218"/>
      <c r="H75" s="218"/>
      <c r="I75" s="218"/>
      <c r="J75" s="218"/>
      <c r="K75" s="218"/>
      <c r="L75" s="218"/>
    </row>
    <row r="76" spans="3:12">
      <c r="G76" s="218"/>
      <c r="H76" s="218"/>
      <c r="I76" s="218"/>
      <c r="J76" s="218"/>
      <c r="K76" s="218"/>
      <c r="L76" s="218"/>
    </row>
    <row r="77" spans="3:12">
      <c r="G77" s="218"/>
      <c r="H77" s="218"/>
      <c r="I77" s="218"/>
      <c r="J77" s="218"/>
      <c r="K77" s="218"/>
      <c r="L77" s="218"/>
    </row>
    <row r="78" spans="3:12">
      <c r="G78" s="218"/>
      <c r="H78" s="218"/>
      <c r="I78" s="218"/>
      <c r="J78" s="218"/>
      <c r="K78" s="218"/>
      <c r="L78" s="218"/>
    </row>
    <row r="79" spans="3:12">
      <c r="G79" s="218"/>
      <c r="H79" s="218"/>
      <c r="I79" s="218"/>
      <c r="J79" s="218"/>
      <c r="K79" s="218"/>
      <c r="L79" s="218"/>
    </row>
    <row r="80" spans="3:12">
      <c r="G80" s="218"/>
      <c r="H80" s="218"/>
      <c r="I80" s="218"/>
      <c r="J80" s="218"/>
      <c r="K80" s="218"/>
      <c r="L80" s="218"/>
    </row>
  </sheetData>
  <phoneticPr fontId="4" type="noConversion"/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H20" sqref="H20"/>
    </sheetView>
  </sheetViews>
  <sheetFormatPr defaultRowHeight="15"/>
  <cols>
    <col min="13" max="13" width="27.42578125" customWidth="1"/>
    <col min="14" max="14" width="18.85546875" customWidth="1"/>
  </cols>
  <sheetData>
    <row r="1" spans="1:18" ht="15.75" thickBot="1"/>
    <row r="2" spans="1:18" ht="15.75" thickTop="1">
      <c r="A2" s="779" t="s">
        <v>23</v>
      </c>
      <c r="B2" s="779"/>
      <c r="C2" s="780" t="s">
        <v>527</v>
      </c>
      <c r="D2" s="781"/>
      <c r="E2" s="780" t="s">
        <v>538</v>
      </c>
      <c r="F2" s="781"/>
      <c r="G2" s="777" t="s">
        <v>26</v>
      </c>
      <c r="H2" s="779"/>
      <c r="I2" s="35"/>
      <c r="J2" s="775" t="s">
        <v>42</v>
      </c>
      <c r="K2" s="776"/>
      <c r="L2" s="776"/>
      <c r="M2" s="777"/>
      <c r="N2" s="775" t="s">
        <v>43</v>
      </c>
      <c r="O2" s="776"/>
      <c r="P2" s="776"/>
      <c r="Q2" s="777"/>
      <c r="R2" s="96"/>
    </row>
    <row r="3" spans="1:18">
      <c r="A3" s="779"/>
      <c r="B3" s="779"/>
      <c r="C3" s="80" t="s">
        <v>1</v>
      </c>
      <c r="D3" s="117" t="s">
        <v>25</v>
      </c>
      <c r="E3" s="129" t="s">
        <v>24</v>
      </c>
      <c r="F3" s="130" t="s">
        <v>25</v>
      </c>
      <c r="G3" s="123" t="s">
        <v>24</v>
      </c>
      <c r="H3" s="307" t="s">
        <v>25</v>
      </c>
      <c r="I3" s="37"/>
      <c r="J3" s="778" t="s">
        <v>23</v>
      </c>
      <c r="K3" s="778"/>
      <c r="L3" s="779" t="s">
        <v>51</v>
      </c>
      <c r="M3" s="779"/>
      <c r="N3" s="778" t="s">
        <v>23</v>
      </c>
      <c r="O3" s="778"/>
      <c r="P3" s="779" t="s">
        <v>50</v>
      </c>
      <c r="Q3" s="779"/>
      <c r="R3" s="96"/>
    </row>
    <row r="4" spans="1:18" ht="16.5">
      <c r="A4" s="765" t="s">
        <v>40</v>
      </c>
      <c r="B4" s="81" t="s">
        <v>22</v>
      </c>
      <c r="C4" s="82" t="e">
        <f>'자금실적 JAN'!E4</f>
        <v>#REF!</v>
      </c>
      <c r="D4" s="134" t="e">
        <f>'자금실적 JAN'!F4</f>
        <v>#REF!</v>
      </c>
      <c r="E4" s="131" t="e">
        <f>+'자금실적 및 계획(원)USD_VND'!#REF!/1000000</f>
        <v>#REF!</v>
      </c>
      <c r="F4" s="132" t="e">
        <f>+KRW_VND!#REF!/100000000</f>
        <v>#REF!</v>
      </c>
      <c r="G4" s="124" t="e">
        <f>+E4-C4</f>
        <v>#REF!</v>
      </c>
      <c r="H4" s="84" t="e">
        <f>+F4-D4</f>
        <v>#REF!</v>
      </c>
      <c r="I4" s="25"/>
      <c r="J4" s="778"/>
      <c r="K4" s="778"/>
      <c r="L4" s="97" t="s">
        <v>24</v>
      </c>
      <c r="M4" s="97" t="s">
        <v>2</v>
      </c>
      <c r="N4" s="778"/>
      <c r="O4" s="778"/>
      <c r="P4" s="97" t="s">
        <v>24</v>
      </c>
      <c r="Q4" s="97" t="s">
        <v>2</v>
      </c>
      <c r="R4" s="96"/>
    </row>
    <row r="5" spans="1:18" ht="16.5">
      <c r="A5" s="766"/>
      <c r="B5" s="85" t="s">
        <v>13</v>
      </c>
      <c r="C5" s="86"/>
      <c r="D5" s="134" t="e">
        <f>'자금실적 JAN'!F5</f>
        <v>#REF!</v>
      </c>
      <c r="E5" s="133"/>
      <c r="F5" s="393" t="e">
        <f>+KRW_VND!#REF!/100000000</f>
        <v>#REF!</v>
      </c>
      <c r="G5" s="125"/>
      <c r="H5" s="87" t="e">
        <f>+F5-D5</f>
        <v>#REF!</v>
      </c>
      <c r="I5" s="26"/>
      <c r="J5" s="784" t="s">
        <v>31</v>
      </c>
      <c r="K5" s="81" t="s">
        <v>27</v>
      </c>
      <c r="L5" s="98"/>
      <c r="M5" s="99"/>
      <c r="N5" s="784" t="s">
        <v>65</v>
      </c>
      <c r="O5" s="81" t="s">
        <v>27</v>
      </c>
      <c r="P5" s="100" t="e">
        <f>+'자금실적 및 계획(원)USD_VND'!#REF!/1000000</f>
        <v>#REF!</v>
      </c>
      <c r="Q5" s="99" t="e">
        <f>+KRW_VND!#REF!/100000000</f>
        <v>#REF!</v>
      </c>
      <c r="R5" s="96"/>
    </row>
    <row r="6" spans="1:18" ht="16.5">
      <c r="A6" s="766"/>
      <c r="B6" s="85" t="s">
        <v>14</v>
      </c>
      <c r="C6" s="86"/>
      <c r="D6" s="392">
        <f>'자금실적 JAN'!F6</f>
        <v>0</v>
      </c>
      <c r="E6" s="133"/>
      <c r="F6" s="394" t="e">
        <f>+KRW_VND!#REF!/100000000</f>
        <v>#REF!</v>
      </c>
      <c r="G6" s="125"/>
      <c r="H6" s="87"/>
      <c r="I6" s="26"/>
      <c r="J6" s="784"/>
      <c r="K6" s="85" t="s">
        <v>178</v>
      </c>
      <c r="L6" s="101" t="e">
        <f>+'자금실적 및 계획(원)USD_VND'!#REF!/1000000</f>
        <v>#REF!</v>
      </c>
      <c r="M6" s="102" t="e">
        <f>+KRW_VND!#REF!/100000000</f>
        <v>#REF!</v>
      </c>
      <c r="N6" s="784"/>
      <c r="O6" s="85" t="s">
        <v>178</v>
      </c>
      <c r="P6" s="103" t="e">
        <f>+'자금실적 및 계획(원)USD_VND'!#REF!/1000000</f>
        <v>#REF!</v>
      </c>
      <c r="Q6" s="102" t="e">
        <f>+KRW_VND!#REF!/100000000</f>
        <v>#REF!</v>
      </c>
      <c r="R6" s="96"/>
    </row>
    <row r="7" spans="1:18" ht="16.5">
      <c r="A7" s="767"/>
      <c r="B7" s="88" t="s">
        <v>35</v>
      </c>
      <c r="C7" s="89" t="e">
        <f>SUM(C4:C6)</f>
        <v>#REF!</v>
      </c>
      <c r="D7" s="120" t="e">
        <f>SUM(D4:D6)</f>
        <v>#REF!</v>
      </c>
      <c r="E7" s="135" t="e">
        <f>SUM(E4:E6)</f>
        <v>#REF!</v>
      </c>
      <c r="F7" s="136" t="e">
        <f>SUM(F4:F6)</f>
        <v>#REF!</v>
      </c>
      <c r="G7" s="126" t="e">
        <f>+E7-C7</f>
        <v>#REF!</v>
      </c>
      <c r="H7" s="91" t="e">
        <f>+F7-D7</f>
        <v>#REF!</v>
      </c>
      <c r="I7" s="38"/>
      <c r="J7" s="784"/>
      <c r="K7" s="85" t="s">
        <v>29</v>
      </c>
      <c r="L7" s="101" t="e">
        <f>+'자금실적 및 계획(원)USD_VND'!#REF!/1000000</f>
        <v>#REF!</v>
      </c>
      <c r="M7" s="102" t="e">
        <f>+KRW_VND!#REF!/100000000</f>
        <v>#REF!</v>
      </c>
      <c r="N7" s="784"/>
      <c r="O7" s="85" t="s">
        <v>32</v>
      </c>
      <c r="P7" s="103" t="e">
        <f>+'자금실적 및 계획(원)USD_VND'!#REF!/1000000</f>
        <v>#REF!</v>
      </c>
      <c r="Q7" s="102" t="e">
        <f>+KRW_VND!#REF!/100000000</f>
        <v>#REF!</v>
      </c>
      <c r="R7" s="96"/>
    </row>
    <row r="8" spans="1:18">
      <c r="A8" s="786" t="s">
        <v>38</v>
      </c>
      <c r="B8" s="786"/>
      <c r="C8" s="92"/>
      <c r="D8" s="121" t="e">
        <f>'자금실적 JAN'!F8</f>
        <v>#REF!</v>
      </c>
      <c r="E8" s="137"/>
      <c r="F8" s="138" t="e">
        <f>+KRW_VND!#REF!/100000000</f>
        <v>#REF!</v>
      </c>
      <c r="G8" s="127"/>
      <c r="H8" s="93"/>
      <c r="I8" s="36"/>
      <c r="J8" s="784"/>
      <c r="K8" s="104" t="s">
        <v>29</v>
      </c>
      <c r="L8" s="105"/>
      <c r="M8" s="106" t="e">
        <f>+KRW_VND!#REF!/100000000</f>
        <v>#REF!</v>
      </c>
      <c r="N8" s="784"/>
      <c r="O8" s="104" t="s">
        <v>32</v>
      </c>
      <c r="P8" s="105"/>
      <c r="Q8" s="106" t="e">
        <f>+KRW_VND!#REF!/100000000</f>
        <v>#REF!</v>
      </c>
      <c r="R8" s="96"/>
    </row>
    <row r="9" spans="1:18" ht="15.75" thickBot="1">
      <c r="A9" s="771" t="s">
        <v>39</v>
      </c>
      <c r="B9" s="771"/>
      <c r="C9" s="94"/>
      <c r="D9" s="122" t="e">
        <f>+D7-D8</f>
        <v>#REF!</v>
      </c>
      <c r="E9" s="139"/>
      <c r="F9" s="140" t="e">
        <f>+F7-F8</f>
        <v>#REF!</v>
      </c>
      <c r="G9" s="128"/>
      <c r="H9" s="95" t="e">
        <f>+H7-H8</f>
        <v>#REF!</v>
      </c>
      <c r="I9" s="36"/>
      <c r="J9" s="785"/>
      <c r="K9" s="88" t="s">
        <v>35</v>
      </c>
      <c r="L9" s="107" t="e">
        <f>SUM(L5:L8)</f>
        <v>#REF!</v>
      </c>
      <c r="M9" s="90" t="e">
        <f>SUM(M5:M8)</f>
        <v>#REF!</v>
      </c>
      <c r="N9" s="785"/>
      <c r="O9" s="88" t="s">
        <v>35</v>
      </c>
      <c r="P9" s="107" t="e">
        <f>SUM(P5:P8)</f>
        <v>#REF!</v>
      </c>
      <c r="Q9" s="90" t="e">
        <f>SUM(Q5:Q8)</f>
        <v>#REF!</v>
      </c>
      <c r="R9" s="96"/>
    </row>
    <row r="10" spans="1:18" ht="15.75" thickTop="1">
      <c r="A10" s="36"/>
      <c r="B10" s="36"/>
      <c r="C10" s="36"/>
      <c r="D10" s="36"/>
      <c r="E10" s="36"/>
      <c r="F10" s="36"/>
      <c r="G10" s="36"/>
      <c r="H10" s="36"/>
      <c r="I10" s="36"/>
      <c r="J10" s="784" t="s">
        <v>33</v>
      </c>
      <c r="K10" s="81" t="s">
        <v>37</v>
      </c>
      <c r="L10" s="108"/>
      <c r="M10" s="87" t="e">
        <f>+KRW_VND!#REF!/100000000</f>
        <v>#REF!</v>
      </c>
      <c r="N10" s="765" t="s">
        <v>72</v>
      </c>
      <c r="O10" s="81" t="s">
        <v>74</v>
      </c>
      <c r="P10" s="109" t="e">
        <f>+'자금실적 및 계획(원)USD_VND'!#REF!/1000000+'자금실적 및 계획(원)USD_VND'!#REF!/1000000</f>
        <v>#REF!</v>
      </c>
      <c r="Q10" s="83" t="e">
        <f>+(KRW_VND!#REF!+KRW_VND!#REF!+KRW_VND!#REF!)/100000000</f>
        <v>#REF!</v>
      </c>
      <c r="R10" s="96"/>
    </row>
    <row r="11" spans="1:18">
      <c r="A11" s="36"/>
      <c r="B11" s="36"/>
      <c r="C11" s="36"/>
      <c r="D11" s="36"/>
      <c r="E11" s="36"/>
      <c r="F11" s="36"/>
      <c r="I11" s="36"/>
      <c r="J11" s="784"/>
      <c r="K11" s="85" t="s">
        <v>16</v>
      </c>
      <c r="L11" s="220" t="e">
        <f>+'자금실적 및 계획(원)USD_VND'!#REF!/1000000</f>
        <v>#REF!</v>
      </c>
      <c r="M11" s="87" t="e">
        <f>+KRW_VND!#REF!/100000000</f>
        <v>#REF!</v>
      </c>
      <c r="N11" s="766"/>
      <c r="O11" s="85" t="s">
        <v>75</v>
      </c>
      <c r="P11" s="109" t="e">
        <f>+'자금실적 및 계획(원)USD_VND'!#REF!/1000000</f>
        <v>#REF!</v>
      </c>
      <c r="Q11" s="87"/>
      <c r="R11" s="96"/>
    </row>
    <row r="12" spans="1:18">
      <c r="A12" s="36"/>
      <c r="B12" s="36"/>
      <c r="C12" s="36"/>
      <c r="D12" s="36"/>
      <c r="E12" s="36"/>
      <c r="F12" s="36"/>
      <c r="G12" s="46" t="s">
        <v>208</v>
      </c>
      <c r="H12" s="46" t="s">
        <v>205</v>
      </c>
      <c r="I12" s="36"/>
      <c r="J12" s="784"/>
      <c r="K12" s="85" t="s">
        <v>17</v>
      </c>
      <c r="L12" s="220" t="e">
        <f>+'자금실적 및 계획(원)USD_VND'!#REF!/1000000</f>
        <v>#REF!</v>
      </c>
      <c r="M12" s="87" t="e">
        <f>+KRW_VND!#REF!/100000000</f>
        <v>#REF!</v>
      </c>
      <c r="N12" s="766"/>
      <c r="O12" s="85" t="s">
        <v>36</v>
      </c>
      <c r="P12" s="86"/>
      <c r="Q12" s="102"/>
      <c r="R12" s="96"/>
    </row>
    <row r="13" spans="1:18">
      <c r="A13" s="36"/>
      <c r="B13" s="36"/>
      <c r="C13" s="36"/>
      <c r="D13" s="36"/>
      <c r="E13" s="36"/>
      <c r="F13" s="36"/>
      <c r="G13" s="46" t="s">
        <v>206</v>
      </c>
      <c r="H13" s="46" t="s">
        <v>49</v>
      </c>
      <c r="I13" s="36"/>
      <c r="J13" s="784"/>
      <c r="K13" s="85" t="s">
        <v>78</v>
      </c>
      <c r="L13" s="220" t="e">
        <f>+'자금실적 및 계획(원)USD_VND'!#REF!/1000000</f>
        <v>#REF!</v>
      </c>
      <c r="M13" s="227" t="e">
        <f>+KRW_VND!#REF!/100000000+KRW_VND!#REF!/100000000</f>
        <v>#REF!</v>
      </c>
      <c r="N13" s="767"/>
      <c r="O13" s="88" t="s">
        <v>35</v>
      </c>
      <c r="P13" s="110" t="e">
        <f>SUM(P10:P12)</f>
        <v>#REF!</v>
      </c>
      <c r="Q13" s="90" t="e">
        <f>SUM(Q10:Q12)</f>
        <v>#REF!</v>
      </c>
      <c r="R13" s="96"/>
    </row>
    <row r="14" spans="1:18">
      <c r="A14" s="36"/>
      <c r="B14" s="36"/>
      <c r="C14" s="36"/>
      <c r="D14" s="36"/>
      <c r="E14" s="36"/>
      <c r="F14" s="36"/>
      <c r="G14" s="46"/>
      <c r="H14" s="46"/>
      <c r="I14" s="36"/>
      <c r="J14" s="784"/>
      <c r="K14" s="85" t="s">
        <v>18</v>
      </c>
      <c r="L14" s="220" t="e">
        <f>+'자금실적 및 계획(원)USD_VND'!#REF!/1000000</f>
        <v>#REF!</v>
      </c>
      <c r="M14" s="227"/>
      <c r="N14" s="782" t="s">
        <v>41</v>
      </c>
      <c r="O14" s="81" t="s">
        <v>19</v>
      </c>
      <c r="P14" s="103" t="e">
        <f>+('자금실적 및 계획(원)USD_VND'!#REF!+'자금실적 및 계획(원)USD_VND'!#REF!)/1000000</f>
        <v>#REF!</v>
      </c>
      <c r="Q14" s="99" t="e">
        <f>+(KRW_VND!#REF!+KRW_VND!#REF!)/100000000</f>
        <v>#REF!</v>
      </c>
      <c r="R14" s="96"/>
    </row>
    <row r="15" spans="1:18">
      <c r="A15" s="36"/>
      <c r="B15" s="36"/>
      <c r="C15" s="36"/>
      <c r="D15" s="36"/>
      <c r="E15" s="36"/>
      <c r="F15" s="36"/>
      <c r="G15" s="46"/>
      <c r="H15" s="46"/>
      <c r="I15" s="36"/>
      <c r="J15" s="787"/>
      <c r="K15" s="85"/>
      <c r="L15" s="86"/>
      <c r="M15" s="87"/>
      <c r="N15" s="783"/>
      <c r="O15" s="85" t="s">
        <v>20</v>
      </c>
      <c r="P15" s="103"/>
      <c r="Q15" s="87" t="e">
        <f>+KRW_VND!#REF!/100000000</f>
        <v>#REF!</v>
      </c>
      <c r="R15" s="96"/>
    </row>
    <row r="16" spans="1:18">
      <c r="A16" s="36"/>
      <c r="B16" s="36"/>
      <c r="C16" s="36"/>
      <c r="D16" s="36"/>
      <c r="E16" s="36"/>
      <c r="F16" s="36"/>
      <c r="G16" s="36"/>
      <c r="H16" s="36"/>
      <c r="I16" s="36"/>
      <c r="J16" s="784"/>
      <c r="K16" s="111"/>
      <c r="L16" s="111"/>
      <c r="M16" s="111"/>
      <c r="N16" s="783"/>
      <c r="O16" s="104" t="s">
        <v>199</v>
      </c>
      <c r="P16" s="103" t="e">
        <f>+'자금실적 및 계획(원)USD_VND'!#REF!/1000000</f>
        <v>#REF!</v>
      </c>
      <c r="Q16" s="106" t="e">
        <f>+KRW_VND!#REF!/100000000+KRW_VND!#REF!/100000000+KRW_VND!#REF!/100000000+KRW_VND!#REF!/100000000+KRW_VND!#REF!/100000000</f>
        <v>#REF!</v>
      </c>
      <c r="R16" s="96"/>
    </row>
    <row r="17" spans="1:18">
      <c r="A17" s="36"/>
      <c r="B17" s="36"/>
      <c r="C17" s="36"/>
      <c r="D17" s="36"/>
      <c r="E17" s="36"/>
      <c r="F17" s="36"/>
      <c r="G17" s="36"/>
      <c r="H17" s="36"/>
      <c r="I17" s="36"/>
      <c r="J17" s="785"/>
      <c r="K17" s="88" t="s">
        <v>35</v>
      </c>
      <c r="L17" s="107" t="e">
        <f>SUM(L10:L16)</f>
        <v>#REF!</v>
      </c>
      <c r="M17" s="112" t="e">
        <f>SUM(M10:M16)</f>
        <v>#REF!</v>
      </c>
      <c r="N17" s="767"/>
      <c r="O17" s="88" t="s">
        <v>35</v>
      </c>
      <c r="P17" s="215" t="e">
        <f>SUM(P14:P16)</f>
        <v>#REF!</v>
      </c>
      <c r="Q17" s="112" t="e">
        <f>SUM(Q14:Q16)</f>
        <v>#REF!</v>
      </c>
      <c r="R17" s="96"/>
    </row>
    <row r="18" spans="1:18">
      <c r="A18" s="36"/>
      <c r="B18" s="36"/>
      <c r="C18" s="36"/>
      <c r="D18" s="36"/>
      <c r="E18" s="36"/>
      <c r="F18" s="36"/>
      <c r="G18" s="36"/>
      <c r="H18" s="36"/>
      <c r="I18" s="36"/>
      <c r="J18" s="782" t="s">
        <v>28</v>
      </c>
      <c r="K18" s="81" t="s">
        <v>76</v>
      </c>
      <c r="L18" s="113"/>
      <c r="M18" s="99"/>
      <c r="N18" s="782" t="s">
        <v>28</v>
      </c>
      <c r="O18" s="81" t="s">
        <v>76</v>
      </c>
      <c r="P18" s="103" t="e">
        <f>+'자금실적 및 계획(원)USD_VND'!#REF!/1000000</f>
        <v>#REF!</v>
      </c>
      <c r="Q18" s="99" t="e">
        <f>+KRW_VND!#REF!/100000000</f>
        <v>#REF!</v>
      </c>
      <c r="R18" s="96"/>
    </row>
    <row r="19" spans="1:18">
      <c r="A19" s="36"/>
      <c r="B19" s="36"/>
      <c r="C19" s="36"/>
      <c r="D19" s="36"/>
      <c r="E19" s="36"/>
      <c r="F19" s="36"/>
      <c r="G19" s="36"/>
      <c r="H19" s="36"/>
      <c r="I19" s="36"/>
      <c r="J19" s="783"/>
      <c r="K19" s="85" t="s">
        <v>66</v>
      </c>
      <c r="L19" s="86"/>
      <c r="M19" s="102"/>
      <c r="N19" s="783"/>
      <c r="O19" s="85" t="s">
        <v>68</v>
      </c>
      <c r="P19" s="103"/>
      <c r="Q19" s="102"/>
      <c r="R19" s="96"/>
    </row>
    <row r="20" spans="1:18">
      <c r="A20" s="36"/>
      <c r="B20" s="36"/>
      <c r="C20" s="36"/>
      <c r="D20" s="36"/>
      <c r="E20" s="36"/>
      <c r="F20" s="36"/>
      <c r="G20" s="36"/>
      <c r="H20" s="36"/>
      <c r="I20" s="36"/>
      <c r="J20" s="783"/>
      <c r="K20" s="85" t="s">
        <v>15</v>
      </c>
      <c r="L20" s="220" t="e">
        <f>+'자금실적 및 계획(원)USD_VND'!#REF!/1000000</f>
        <v>#REF!</v>
      </c>
      <c r="M20" s="87" t="e">
        <f>+KRW_VND!#REF!/100000000</f>
        <v>#REF!</v>
      </c>
      <c r="N20" s="783"/>
      <c r="O20" s="85" t="s">
        <v>77</v>
      </c>
      <c r="P20" s="103" t="e">
        <f>+'자금실적 및 계획(원)USD_VND'!#REF!/1000000</f>
        <v>#REF!</v>
      </c>
      <c r="Q20" s="102" t="e">
        <f>+KRW_VND!#REF!/100000000</f>
        <v>#REF!</v>
      </c>
      <c r="R20" s="96"/>
    </row>
    <row r="21" spans="1:18">
      <c r="A21" s="36"/>
      <c r="B21" s="36"/>
      <c r="C21" s="36"/>
      <c r="D21" s="36"/>
      <c r="E21" s="36"/>
      <c r="F21" s="36"/>
      <c r="G21" s="36"/>
      <c r="H21" s="36"/>
      <c r="I21" s="36"/>
      <c r="J21" s="767"/>
      <c r="K21" s="88" t="s">
        <v>35</v>
      </c>
      <c r="L21" s="107" t="e">
        <f>SUM(L18:L20)</f>
        <v>#REF!</v>
      </c>
      <c r="M21" s="114" t="e">
        <f>SUM(M18:M20)</f>
        <v>#REF!</v>
      </c>
      <c r="N21" s="767"/>
      <c r="O21" s="88" t="s">
        <v>35</v>
      </c>
      <c r="P21" s="107" t="e">
        <f>SUM(P18:P20)</f>
        <v>#REF!</v>
      </c>
      <c r="Q21" s="114" t="e">
        <f>SUM(Q18:Q20)</f>
        <v>#REF!</v>
      </c>
      <c r="R21" s="96"/>
    </row>
    <row r="22" spans="1:18">
      <c r="A22" s="36"/>
      <c r="B22" s="36"/>
      <c r="C22" s="36"/>
      <c r="D22" s="36"/>
      <c r="E22" s="36"/>
      <c r="F22" s="36"/>
      <c r="G22" s="36"/>
      <c r="H22" s="36"/>
      <c r="I22" s="36"/>
      <c r="J22" s="775" t="s">
        <v>34</v>
      </c>
      <c r="K22" s="777"/>
      <c r="L22" s="224" t="e">
        <f>L9+L17+L21</f>
        <v>#REF!</v>
      </c>
      <c r="M22" s="115" t="e">
        <f>M9+M17+M21</f>
        <v>#REF!</v>
      </c>
      <c r="N22" s="775" t="s">
        <v>34</v>
      </c>
      <c r="O22" s="777"/>
      <c r="P22" s="225" t="e">
        <f>P9+P13+P17+P21</f>
        <v>#REF!</v>
      </c>
      <c r="Q22" s="115" t="e">
        <f>Q9+Q13+Q17+Q21</f>
        <v>#REF!</v>
      </c>
      <c r="R22" s="116" t="e">
        <f>M22-Q22</f>
        <v>#REF!</v>
      </c>
    </row>
    <row r="23" spans="1:18">
      <c r="A23" s="36"/>
      <c r="B23" s="36"/>
      <c r="C23" s="36"/>
      <c r="D23" s="36"/>
      <c r="E23" s="36"/>
      <c r="F23" s="36"/>
      <c r="G23" s="36"/>
      <c r="H23" s="36"/>
      <c r="I23" s="36"/>
      <c r="J23" s="96"/>
      <c r="K23" s="96"/>
      <c r="L23" s="96"/>
      <c r="M23" s="96"/>
      <c r="N23" s="96"/>
      <c r="O23" s="96"/>
      <c r="P23" s="221"/>
      <c r="Q23" s="221"/>
      <c r="R23" s="96"/>
    </row>
    <row r="24" spans="1:18">
      <c r="A24" s="36"/>
      <c r="B24" s="36"/>
      <c r="C24" s="36"/>
      <c r="D24" s="36"/>
      <c r="E24" s="36"/>
      <c r="F24" s="36"/>
      <c r="G24" s="36"/>
      <c r="H24" s="36"/>
      <c r="I24" s="36"/>
      <c r="J24" s="96"/>
      <c r="K24" s="96"/>
      <c r="L24" s="96" t="e">
        <f>+L22='자금실적 및 계획(원)USD_VND'!#REF!/1000000</f>
        <v>#REF!</v>
      </c>
      <c r="M24" s="96" t="e">
        <f>+M22=KRW_VND!#REF!/100000000</f>
        <v>#REF!</v>
      </c>
      <c r="N24" s="96"/>
      <c r="O24" s="96"/>
      <c r="P24" s="242"/>
      <c r="Q24" s="243" t="e">
        <f>+(KRW_VND!#REF!+KRW_VND!#REF!)/100000000-Q22</f>
        <v>#REF!</v>
      </c>
      <c r="R24" s="96"/>
    </row>
    <row r="25" spans="1:18">
      <c r="A25" s="36"/>
      <c r="B25" s="36"/>
      <c r="C25" s="36"/>
      <c r="D25" s="36"/>
      <c r="E25" s="36"/>
      <c r="F25" s="36"/>
      <c r="G25" s="36"/>
      <c r="H25" s="36"/>
      <c r="I25" s="36"/>
      <c r="J25" s="96"/>
      <c r="K25" s="96"/>
      <c r="L25" s="96"/>
      <c r="M25" s="395"/>
      <c r="N25" s="96"/>
      <c r="O25" s="96"/>
      <c r="P25" s="221"/>
      <c r="Q25" s="221"/>
      <c r="R25" s="96"/>
    </row>
    <row r="26" spans="1:18">
      <c r="A26" s="36"/>
      <c r="B26" s="36"/>
      <c r="C26" s="36"/>
      <c r="D26" s="36"/>
      <c r="E26" s="36"/>
      <c r="F26" s="36"/>
      <c r="G26" s="36"/>
      <c r="H26" s="36"/>
      <c r="I26" s="36"/>
      <c r="J26" s="96"/>
      <c r="K26" s="96"/>
      <c r="L26" s="96"/>
      <c r="M26" s="96"/>
      <c r="N26" s="96"/>
      <c r="O26" s="96"/>
      <c r="P26" s="182"/>
      <c r="Q26" s="96"/>
      <c r="R26" s="96"/>
    </row>
  </sheetData>
  <mergeCells count="22">
    <mergeCell ref="J18:J21"/>
    <mergeCell ref="N18:N21"/>
    <mergeCell ref="J22:K22"/>
    <mergeCell ref="N22:O22"/>
    <mergeCell ref="A4:A7"/>
    <mergeCell ref="J5:J9"/>
    <mergeCell ref="N5:N9"/>
    <mergeCell ref="A8:B8"/>
    <mergeCell ref="A9:B9"/>
    <mergeCell ref="J10:J17"/>
    <mergeCell ref="N10:N13"/>
    <mergeCell ref="N14:N17"/>
    <mergeCell ref="A2:B3"/>
    <mergeCell ref="C2:D2"/>
    <mergeCell ref="E2:F2"/>
    <mergeCell ref="G2:H2"/>
    <mergeCell ref="J2:M2"/>
    <mergeCell ref="N2:Q2"/>
    <mergeCell ref="J3:K4"/>
    <mergeCell ref="L3:M3"/>
    <mergeCell ref="N3:O4"/>
    <mergeCell ref="P3:Q3"/>
  </mergeCells>
  <phoneticPr fontId="4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K32" sqref="K32"/>
    </sheetView>
  </sheetViews>
  <sheetFormatPr defaultRowHeight="15"/>
  <cols>
    <col min="13" max="13" width="27.42578125" customWidth="1"/>
    <col min="14" max="14" width="18.85546875" customWidth="1"/>
  </cols>
  <sheetData>
    <row r="1" spans="1:18" ht="15.75" thickBot="1"/>
    <row r="2" spans="1:18" ht="15.75" thickTop="1">
      <c r="A2" s="779" t="s">
        <v>23</v>
      </c>
      <c r="B2" s="779"/>
      <c r="C2" s="780" t="s">
        <v>591</v>
      </c>
      <c r="D2" s="781"/>
      <c r="E2" s="780" t="s">
        <v>607</v>
      </c>
      <c r="F2" s="781"/>
      <c r="G2" s="777" t="s">
        <v>26</v>
      </c>
      <c r="H2" s="779"/>
      <c r="I2" s="35"/>
      <c r="J2" s="775" t="s">
        <v>42</v>
      </c>
      <c r="K2" s="776"/>
      <c r="L2" s="776"/>
      <c r="M2" s="777"/>
      <c r="N2" s="775" t="s">
        <v>43</v>
      </c>
      <c r="O2" s="776"/>
      <c r="P2" s="776"/>
      <c r="Q2" s="777"/>
      <c r="R2" s="96"/>
    </row>
    <row r="3" spans="1:18">
      <c r="A3" s="779"/>
      <c r="B3" s="779"/>
      <c r="C3" s="80" t="s">
        <v>1</v>
      </c>
      <c r="D3" s="117" t="s">
        <v>25</v>
      </c>
      <c r="E3" s="129" t="s">
        <v>24</v>
      </c>
      <c r="F3" s="130" t="s">
        <v>25</v>
      </c>
      <c r="G3" s="123" t="s">
        <v>24</v>
      </c>
      <c r="H3" s="420" t="s">
        <v>25</v>
      </c>
      <c r="I3" s="37"/>
      <c r="J3" s="778" t="s">
        <v>23</v>
      </c>
      <c r="K3" s="778"/>
      <c r="L3" s="779" t="s">
        <v>51</v>
      </c>
      <c r="M3" s="779"/>
      <c r="N3" s="778" t="s">
        <v>23</v>
      </c>
      <c r="O3" s="778"/>
      <c r="P3" s="779" t="s">
        <v>50</v>
      </c>
      <c r="Q3" s="779"/>
      <c r="R3" s="96"/>
    </row>
    <row r="4" spans="1:18" ht="16.5">
      <c r="A4" s="765" t="s">
        <v>40</v>
      </c>
      <c r="B4" s="81" t="s">
        <v>22</v>
      </c>
      <c r="C4" s="82" t="e">
        <f>'자금실적 APR'!E4</f>
        <v>#REF!</v>
      </c>
      <c r="D4" s="134" t="e">
        <f>'자금실적 APR'!F4</f>
        <v>#REF!</v>
      </c>
      <c r="E4" s="131" t="e">
        <f>+'자금실적 및 계획(원)USD_VND'!#REF!/1000000</f>
        <v>#REF!</v>
      </c>
      <c r="F4" s="132" t="e">
        <f>+KRW_VND!#REF!/100000000</f>
        <v>#REF!</v>
      </c>
      <c r="G4" s="124" t="e">
        <f>+E4-C4</f>
        <v>#REF!</v>
      </c>
      <c r="H4" s="84" t="e">
        <f>+F4-D4</f>
        <v>#REF!</v>
      </c>
      <c r="I4" s="25"/>
      <c r="J4" s="778"/>
      <c r="K4" s="778"/>
      <c r="L4" s="97" t="s">
        <v>24</v>
      </c>
      <c r="M4" s="97" t="s">
        <v>2</v>
      </c>
      <c r="N4" s="778"/>
      <c r="O4" s="778"/>
      <c r="P4" s="97" t="s">
        <v>24</v>
      </c>
      <c r="Q4" s="97" t="s">
        <v>2</v>
      </c>
      <c r="R4" s="96"/>
    </row>
    <row r="5" spans="1:18" ht="16.5">
      <c r="A5" s="766"/>
      <c r="B5" s="85" t="s">
        <v>13</v>
      </c>
      <c r="C5" s="86"/>
      <c r="D5" s="134" t="e">
        <f>'자금실적 APR'!F5</f>
        <v>#REF!</v>
      </c>
      <c r="E5" s="133"/>
      <c r="F5" s="132" t="e">
        <f>+KRW_VND!#REF!/100000000</f>
        <v>#REF!</v>
      </c>
      <c r="G5" s="125"/>
      <c r="H5" s="87" t="e">
        <f>+F5-D5</f>
        <v>#REF!</v>
      </c>
      <c r="I5" s="26"/>
      <c r="J5" s="784" t="s">
        <v>31</v>
      </c>
      <c r="K5" s="81" t="s">
        <v>27</v>
      </c>
      <c r="L5" s="98"/>
      <c r="M5" s="99"/>
      <c r="N5" s="784" t="s">
        <v>65</v>
      </c>
      <c r="O5" s="81" t="s">
        <v>27</v>
      </c>
      <c r="P5" s="100" t="e">
        <f>+'자금실적 및 계획(원)USD_VND'!#REF!/1000000</f>
        <v>#REF!</v>
      </c>
      <c r="Q5" s="99" t="e">
        <f>+KRW_VND!#REF!/100000000</f>
        <v>#REF!</v>
      </c>
      <c r="R5" s="96"/>
    </row>
    <row r="6" spans="1:18" ht="16.5">
      <c r="A6" s="766"/>
      <c r="B6" s="85" t="s">
        <v>14</v>
      </c>
      <c r="C6" s="86"/>
      <c r="D6" s="134">
        <f>'자금실적 APR'!F6</f>
        <v>0</v>
      </c>
      <c r="E6" s="133"/>
      <c r="F6" s="132" t="e">
        <f>+KRW_VND!#REF!/100000000</f>
        <v>#REF!</v>
      </c>
      <c r="G6" s="125"/>
      <c r="H6" s="87"/>
      <c r="I6" s="26"/>
      <c r="J6" s="784"/>
      <c r="K6" s="85" t="s">
        <v>178</v>
      </c>
      <c r="L6" s="101" t="e">
        <f>+'자금실적 및 계획(원)USD_VND'!#REF!/1000000</f>
        <v>#REF!</v>
      </c>
      <c r="M6" s="102" t="e">
        <f>+KRW_VND!#REF!/100000000</f>
        <v>#REF!</v>
      </c>
      <c r="N6" s="784"/>
      <c r="O6" s="85" t="s">
        <v>178</v>
      </c>
      <c r="P6" s="100" t="e">
        <f>+'자금실적 및 계획(원)USD_VND'!#REF!/1000000</f>
        <v>#REF!</v>
      </c>
      <c r="Q6" s="99" t="e">
        <f>+KRW_VND!#REF!/100000000</f>
        <v>#REF!</v>
      </c>
      <c r="R6" s="96"/>
    </row>
    <row r="7" spans="1:18" ht="16.5">
      <c r="A7" s="767"/>
      <c r="B7" s="88" t="s">
        <v>35</v>
      </c>
      <c r="C7" s="89" t="e">
        <f>SUM(C4:C6)</f>
        <v>#REF!</v>
      </c>
      <c r="D7" s="120" t="e">
        <f>SUM(D4:D6)</f>
        <v>#REF!</v>
      </c>
      <c r="E7" s="135" t="e">
        <f>SUM(E4:E6)</f>
        <v>#REF!</v>
      </c>
      <c r="F7" s="136" t="e">
        <f>SUM(F4:F6)</f>
        <v>#REF!</v>
      </c>
      <c r="G7" s="126" t="e">
        <f>+E7-C7</f>
        <v>#REF!</v>
      </c>
      <c r="H7" s="91" t="e">
        <f>+F7-D7</f>
        <v>#REF!</v>
      </c>
      <c r="I7" s="38"/>
      <c r="J7" s="784"/>
      <c r="K7" s="85" t="s">
        <v>29</v>
      </c>
      <c r="L7" s="101" t="e">
        <f>+'자금실적 및 계획(원)USD_VND'!#REF!/1000000</f>
        <v>#REF!</v>
      </c>
      <c r="M7" s="102" t="e">
        <f>+KRW_VND!#REF!/100000000</f>
        <v>#REF!</v>
      </c>
      <c r="N7" s="784"/>
      <c r="O7" s="85" t="s">
        <v>32</v>
      </c>
      <c r="P7" s="100" t="e">
        <f>+'자금실적 및 계획(원)USD_VND'!#REF!/1000000</f>
        <v>#REF!</v>
      </c>
      <c r="Q7" s="99" t="e">
        <f>+KRW_VND!#REF!/100000000</f>
        <v>#REF!</v>
      </c>
      <c r="R7" s="96"/>
    </row>
    <row r="8" spans="1:18">
      <c r="A8" s="786" t="s">
        <v>38</v>
      </c>
      <c r="B8" s="786"/>
      <c r="C8" s="92"/>
      <c r="D8" s="121" t="e">
        <f>'자금실적 JAN'!F8</f>
        <v>#REF!</v>
      </c>
      <c r="E8" s="137"/>
      <c r="F8" s="138" t="e">
        <f>+KRW_VND!#REF!/100000000</f>
        <v>#REF!</v>
      </c>
      <c r="G8" s="127"/>
      <c r="H8" s="93"/>
      <c r="I8" s="36"/>
      <c r="J8" s="784"/>
      <c r="K8" s="104" t="s">
        <v>29</v>
      </c>
      <c r="L8" s="105"/>
      <c r="M8" s="102" t="e">
        <f>+KRW_VND!#REF!/100000000</f>
        <v>#REF!</v>
      </c>
      <c r="N8" s="784"/>
      <c r="O8" s="104" t="s">
        <v>32</v>
      </c>
      <c r="P8" s="105"/>
      <c r="Q8" s="99" t="e">
        <f>+KRW_VND!#REF!/100000000</f>
        <v>#REF!</v>
      </c>
      <c r="R8" s="96"/>
    </row>
    <row r="9" spans="1:18" ht="15.75" thickBot="1">
      <c r="A9" s="771" t="s">
        <v>39</v>
      </c>
      <c r="B9" s="771"/>
      <c r="C9" s="94"/>
      <c r="D9" s="122" t="e">
        <f>+D7-D8</f>
        <v>#REF!</v>
      </c>
      <c r="E9" s="139"/>
      <c r="F9" s="140" t="e">
        <f>+F7-F8</f>
        <v>#REF!</v>
      </c>
      <c r="G9" s="128"/>
      <c r="H9" s="95" t="e">
        <f>+H7-H8</f>
        <v>#REF!</v>
      </c>
      <c r="I9" s="36"/>
      <c r="J9" s="785"/>
      <c r="K9" s="88" t="s">
        <v>35</v>
      </c>
      <c r="L9" s="107" t="e">
        <f>SUM(L5:L8)</f>
        <v>#REF!</v>
      </c>
      <c r="M9" s="90" t="e">
        <f>SUM(M5:M8)</f>
        <v>#REF!</v>
      </c>
      <c r="N9" s="785"/>
      <c r="O9" s="88" t="s">
        <v>35</v>
      </c>
      <c r="P9" s="107" t="e">
        <f>SUM(P5:P8)</f>
        <v>#REF!</v>
      </c>
      <c r="Q9" s="90" t="e">
        <f>SUM(Q5:Q8)</f>
        <v>#REF!</v>
      </c>
      <c r="R9" s="96"/>
    </row>
    <row r="10" spans="1:18" ht="15.75" thickTop="1">
      <c r="A10" s="36"/>
      <c r="B10" s="36"/>
      <c r="C10" s="36"/>
      <c r="D10" s="36"/>
      <c r="E10" s="36"/>
      <c r="F10" s="36"/>
      <c r="G10" s="36"/>
      <c r="H10" s="36"/>
      <c r="I10" s="36"/>
      <c r="J10" s="784" t="s">
        <v>33</v>
      </c>
      <c r="K10" s="81" t="s">
        <v>37</v>
      </c>
      <c r="L10" s="108"/>
      <c r="M10" s="87" t="e">
        <f>+KRW_VND!#REF!/100000000</f>
        <v>#REF!</v>
      </c>
      <c r="N10" s="765" t="s">
        <v>72</v>
      </c>
      <c r="O10" s="81" t="s">
        <v>74</v>
      </c>
      <c r="P10" s="109" t="e">
        <f>+'자금실적 및 계획(원)USD_VND'!#REF!/1000000+'자금실적 및 계획(원)USD_VND'!#REF!/1000000</f>
        <v>#REF!</v>
      </c>
      <c r="Q10" s="83" t="e">
        <f>+(KRW_VND!#REF!+KRW_VND!#REF!+KRW_VND!#REF!)/100000000</f>
        <v>#REF!</v>
      </c>
      <c r="R10" s="96"/>
    </row>
    <row r="11" spans="1:18">
      <c r="A11" s="36"/>
      <c r="B11" s="36"/>
      <c r="C11" s="36"/>
      <c r="D11" s="36"/>
      <c r="E11" s="36"/>
      <c r="F11" s="36"/>
      <c r="I11" s="36"/>
      <c r="J11" s="784"/>
      <c r="K11" s="85" t="s">
        <v>16</v>
      </c>
      <c r="L11" s="220" t="e">
        <f>+'자금실적 및 계획(원)USD_VND'!#REF!/1000000</f>
        <v>#REF!</v>
      </c>
      <c r="M11" s="87" t="e">
        <f>+KRW_VND!#REF!/100000000</f>
        <v>#REF!</v>
      </c>
      <c r="N11" s="766"/>
      <c r="O11" s="85" t="s">
        <v>75</v>
      </c>
      <c r="P11" s="109" t="e">
        <f>+'자금실적 및 계획(원)USD_VND'!#REF!/1000000</f>
        <v>#REF!</v>
      </c>
      <c r="Q11" s="87"/>
      <c r="R11" s="96"/>
    </row>
    <row r="12" spans="1:18">
      <c r="A12" s="36"/>
      <c r="B12" s="36"/>
      <c r="C12" s="36"/>
      <c r="D12" s="36"/>
      <c r="E12" s="36"/>
      <c r="F12" s="36"/>
      <c r="G12" s="46" t="s">
        <v>208</v>
      </c>
      <c r="H12" s="46" t="s">
        <v>205</v>
      </c>
      <c r="I12" s="36"/>
      <c r="J12" s="784"/>
      <c r="K12" s="85" t="s">
        <v>17</v>
      </c>
      <c r="L12" s="220" t="e">
        <f>+'자금실적 및 계획(원)USD_VND'!#REF!/1000000</f>
        <v>#REF!</v>
      </c>
      <c r="M12" s="87" t="e">
        <f>+KRW_VND!#REF!/100000000</f>
        <v>#REF!</v>
      </c>
      <c r="N12" s="766"/>
      <c r="O12" s="85" t="s">
        <v>36</v>
      </c>
      <c r="P12" s="86"/>
      <c r="Q12" s="102"/>
      <c r="R12" s="96"/>
    </row>
    <row r="13" spans="1:18">
      <c r="A13" s="36"/>
      <c r="B13" s="36"/>
      <c r="C13" s="36"/>
      <c r="D13" s="36"/>
      <c r="E13" s="36"/>
      <c r="F13" s="36"/>
      <c r="G13" s="46" t="s">
        <v>206</v>
      </c>
      <c r="H13" s="46" t="s">
        <v>49</v>
      </c>
      <c r="I13" s="36"/>
      <c r="J13" s="784"/>
      <c r="K13" s="85" t="s">
        <v>78</v>
      </c>
      <c r="L13" s="220" t="e">
        <f>+'자금실적 및 계획(원)USD_VND'!#REF!/1000000</f>
        <v>#REF!</v>
      </c>
      <c r="M13" s="227" t="e">
        <f>+KRW_VND!#REF!/100000000+KRW_VND!#REF!/100000000</f>
        <v>#REF!</v>
      </c>
      <c r="N13" s="767"/>
      <c r="O13" s="88" t="s">
        <v>35</v>
      </c>
      <c r="P13" s="110" t="e">
        <f>SUM(P10:P12)</f>
        <v>#REF!</v>
      </c>
      <c r="Q13" s="90" t="e">
        <f>SUM(Q10:Q12)</f>
        <v>#REF!</v>
      </c>
      <c r="R13" s="96"/>
    </row>
    <row r="14" spans="1:18">
      <c r="A14" s="36"/>
      <c r="B14" s="36"/>
      <c r="C14" s="36"/>
      <c r="D14" s="36"/>
      <c r="E14" s="36"/>
      <c r="F14" s="36"/>
      <c r="G14" s="46"/>
      <c r="H14" s="46"/>
      <c r="I14" s="36"/>
      <c r="J14" s="784"/>
      <c r="K14" s="85" t="s">
        <v>18</v>
      </c>
      <c r="L14" s="220" t="e">
        <f>+'자금실적 및 계획(원)USD_VND'!#REF!/1000000</f>
        <v>#REF!</v>
      </c>
      <c r="M14" s="227"/>
      <c r="N14" s="782" t="s">
        <v>41</v>
      </c>
      <c r="O14" s="81" t="s">
        <v>19</v>
      </c>
      <c r="P14" s="103" t="e">
        <f>+('자금실적 및 계획(원)USD_VND'!#REF!+'자금실적 및 계획(원)USD_VND'!#REF!)/1000000</f>
        <v>#REF!</v>
      </c>
      <c r="Q14" s="99" t="e">
        <f>+(KRW_VND!#REF!+KRW_VND!#REF!)/100000000</f>
        <v>#REF!</v>
      </c>
      <c r="R14" s="96"/>
    </row>
    <row r="15" spans="1:18">
      <c r="A15" s="36"/>
      <c r="B15" s="36"/>
      <c r="C15" s="36"/>
      <c r="D15" s="36"/>
      <c r="E15" s="36"/>
      <c r="F15" s="36"/>
      <c r="G15" s="46"/>
      <c r="H15" s="46"/>
      <c r="I15" s="36"/>
      <c r="J15" s="787"/>
      <c r="K15" s="85"/>
      <c r="L15" s="86"/>
      <c r="M15" s="87"/>
      <c r="N15" s="783"/>
      <c r="O15" s="85" t="s">
        <v>20</v>
      </c>
      <c r="P15" s="103"/>
      <c r="Q15" s="87" t="e">
        <f>+KRW_VND!#REF!/100000000</f>
        <v>#REF!</v>
      </c>
      <c r="R15" s="96"/>
    </row>
    <row r="16" spans="1:18">
      <c r="A16" s="36"/>
      <c r="B16" s="36"/>
      <c r="C16" s="36"/>
      <c r="D16" s="36"/>
      <c r="E16" s="36"/>
      <c r="F16" s="36"/>
      <c r="G16" s="36"/>
      <c r="H16" s="36"/>
      <c r="I16" s="36"/>
      <c r="J16" s="784"/>
      <c r="K16" s="111"/>
      <c r="L16" s="111"/>
      <c r="M16" s="111"/>
      <c r="N16" s="783"/>
      <c r="O16" s="104" t="s">
        <v>199</v>
      </c>
      <c r="P16" s="103" t="e">
        <f>+'자금실적 및 계획(원)USD_VND'!#REF!/1000000</f>
        <v>#REF!</v>
      </c>
      <c r="Q16" s="106" t="e">
        <f>+KRW_VND!#REF!/100000000+KRW_VND!#REF!/100000000+KRW_VND!#REF!/100000000+KRW_VND!#REF!/100000000+KRW_VND!#REF!/100000000</f>
        <v>#REF!</v>
      </c>
      <c r="R16" s="96"/>
    </row>
    <row r="17" spans="1:18">
      <c r="A17" s="36"/>
      <c r="B17" s="36"/>
      <c r="C17" s="36"/>
      <c r="D17" s="36"/>
      <c r="E17" s="36"/>
      <c r="F17" s="36"/>
      <c r="G17" s="36"/>
      <c r="H17" s="36"/>
      <c r="I17" s="36"/>
      <c r="J17" s="785"/>
      <c r="K17" s="88" t="s">
        <v>35</v>
      </c>
      <c r="L17" s="107" t="e">
        <f>SUM(L10:L16)</f>
        <v>#REF!</v>
      </c>
      <c r="M17" s="112" t="e">
        <f>SUM(M10:M16)</f>
        <v>#REF!</v>
      </c>
      <c r="N17" s="767"/>
      <c r="O17" s="88" t="s">
        <v>35</v>
      </c>
      <c r="P17" s="215" t="e">
        <f>SUM(P14:P16)</f>
        <v>#REF!</v>
      </c>
      <c r="Q17" s="112" t="e">
        <f>SUM(Q14:Q16)</f>
        <v>#REF!</v>
      </c>
      <c r="R17" s="96"/>
    </row>
    <row r="18" spans="1:18">
      <c r="A18" s="36"/>
      <c r="B18" s="36"/>
      <c r="C18" s="36"/>
      <c r="D18" s="36"/>
      <c r="E18" s="36"/>
      <c r="F18" s="36"/>
      <c r="G18" s="36"/>
      <c r="H18" s="36"/>
      <c r="I18" s="36"/>
      <c r="J18" s="782" t="s">
        <v>28</v>
      </c>
      <c r="K18" s="81" t="s">
        <v>76</v>
      </c>
      <c r="L18" s="113"/>
      <c r="M18" s="99"/>
      <c r="N18" s="782" t="s">
        <v>28</v>
      </c>
      <c r="O18" s="81" t="s">
        <v>76</v>
      </c>
      <c r="P18" s="103" t="e">
        <f>+'자금실적 및 계획(원)USD_VND'!#REF!/1000000</f>
        <v>#REF!</v>
      </c>
      <c r="Q18" s="99" t="e">
        <f>+KRW_VND!#REF!/100000000</f>
        <v>#REF!</v>
      </c>
      <c r="R18" s="96"/>
    </row>
    <row r="19" spans="1:18">
      <c r="A19" s="36"/>
      <c r="B19" s="36"/>
      <c r="C19" s="36"/>
      <c r="D19" s="36"/>
      <c r="E19" s="36"/>
      <c r="F19" s="36"/>
      <c r="G19" s="36"/>
      <c r="H19" s="36"/>
      <c r="I19" s="36"/>
      <c r="J19" s="783"/>
      <c r="K19" s="85" t="s">
        <v>66</v>
      </c>
      <c r="L19" s="86"/>
      <c r="M19" s="102"/>
      <c r="N19" s="783"/>
      <c r="O19" s="85" t="s">
        <v>68</v>
      </c>
      <c r="P19" s="103"/>
      <c r="Q19" s="102"/>
      <c r="R19" s="96"/>
    </row>
    <row r="20" spans="1:18">
      <c r="A20" s="36"/>
      <c r="B20" s="36"/>
      <c r="C20" s="36"/>
      <c r="D20" s="36"/>
      <c r="E20" s="36"/>
      <c r="F20" s="36"/>
      <c r="G20" s="36"/>
      <c r="H20" s="36"/>
      <c r="I20" s="36"/>
      <c r="J20" s="783"/>
      <c r="K20" s="85" t="s">
        <v>15</v>
      </c>
      <c r="L20" s="220" t="e">
        <f>+'자금실적 및 계획(원)USD_VND'!#REF!/1000000</f>
        <v>#REF!</v>
      </c>
      <c r="M20" s="87" t="e">
        <f>+KRW_VND!#REF!/100000000</f>
        <v>#REF!</v>
      </c>
      <c r="N20" s="783"/>
      <c r="O20" s="85" t="s">
        <v>77</v>
      </c>
      <c r="P20" s="103" t="e">
        <f>+'자금실적 및 계획(원)USD_VND'!#REF!/1000000</f>
        <v>#REF!</v>
      </c>
      <c r="Q20" s="102" t="e">
        <f>+KRW_VND!#REF!/100000000</f>
        <v>#REF!</v>
      </c>
      <c r="R20" s="96"/>
    </row>
    <row r="21" spans="1:18">
      <c r="A21" s="36"/>
      <c r="B21" s="36"/>
      <c r="C21" s="36"/>
      <c r="D21" s="36"/>
      <c r="E21" s="36"/>
      <c r="F21" s="36"/>
      <c r="G21" s="36"/>
      <c r="H21" s="36"/>
      <c r="I21" s="36"/>
      <c r="J21" s="767"/>
      <c r="K21" s="88" t="s">
        <v>35</v>
      </c>
      <c r="L21" s="107" t="e">
        <f>SUM(L18:L20)</f>
        <v>#REF!</v>
      </c>
      <c r="M21" s="114" t="e">
        <f>SUM(M18:M20)</f>
        <v>#REF!</v>
      </c>
      <c r="N21" s="767"/>
      <c r="O21" s="88" t="s">
        <v>35</v>
      </c>
      <c r="P21" s="107" t="e">
        <f>SUM(P18:P20)</f>
        <v>#REF!</v>
      </c>
      <c r="Q21" s="114" t="e">
        <f>SUM(Q18:Q20)</f>
        <v>#REF!</v>
      </c>
      <c r="R21" s="96"/>
    </row>
    <row r="22" spans="1:18">
      <c r="A22" s="36"/>
      <c r="B22" s="36"/>
      <c r="C22" s="36"/>
      <c r="D22" s="36"/>
      <c r="E22" s="36"/>
      <c r="F22" s="36"/>
      <c r="G22" s="36"/>
      <c r="H22" s="36"/>
      <c r="I22" s="36"/>
      <c r="J22" s="775" t="s">
        <v>34</v>
      </c>
      <c r="K22" s="777"/>
      <c r="L22" s="224" t="e">
        <f>L9+L17+L21</f>
        <v>#REF!</v>
      </c>
      <c r="M22" s="115" t="e">
        <f>M9+M17+M21</f>
        <v>#REF!</v>
      </c>
      <c r="N22" s="775" t="s">
        <v>34</v>
      </c>
      <c r="O22" s="777"/>
      <c r="P22" s="225" t="e">
        <f>P9+P13+P17+P21</f>
        <v>#REF!</v>
      </c>
      <c r="Q22" s="115" t="e">
        <f>Q9+Q13+Q17+QD21</f>
        <v>#REF!</v>
      </c>
      <c r="R22" s="116" t="e">
        <f>M22-FQ22</f>
        <v>#REF!</v>
      </c>
    </row>
    <row r="23" spans="1:18">
      <c r="A23" s="36"/>
      <c r="B23" s="36"/>
      <c r="C23" s="36"/>
      <c r="D23" s="36"/>
      <c r="E23" s="36"/>
      <c r="F23" s="36"/>
      <c r="G23" s="36"/>
      <c r="H23" s="36"/>
      <c r="I23" s="36"/>
      <c r="J23" s="96"/>
      <c r="K23" s="96"/>
      <c r="L23" s="96"/>
      <c r="M23" s="96"/>
      <c r="N23" s="96"/>
      <c r="O23" s="96"/>
      <c r="P23" s="221"/>
      <c r="Q23" s="221"/>
      <c r="R23" s="96"/>
    </row>
    <row r="24" spans="1:18">
      <c r="A24" s="36"/>
      <c r="B24" s="36"/>
      <c r="C24" s="36"/>
      <c r="D24" s="36"/>
      <c r="E24" s="36"/>
      <c r="F24" s="36"/>
      <c r="G24" s="36"/>
      <c r="H24" s="36"/>
      <c r="I24" s="36"/>
      <c r="J24" s="96"/>
      <c r="K24" s="96"/>
      <c r="L24" s="96" t="e">
        <f>+L22='자금실적 및 계획(원)USD_VND'!#REF!/1000000</f>
        <v>#REF!</v>
      </c>
      <c r="M24" s="96" t="e">
        <f>+M22=KRW_VND!#REF!/100000000</f>
        <v>#REF!</v>
      </c>
      <c r="N24" s="96"/>
      <c r="O24" s="96"/>
      <c r="P24" s="242"/>
      <c r="Q24" s="243" t="e">
        <f>+(KRW_VND!#REF!+KRW_VND!#REF!)/100000000-Q22</f>
        <v>#REF!</v>
      </c>
      <c r="R24" s="96"/>
    </row>
    <row r="25" spans="1:18">
      <c r="A25" s="36"/>
      <c r="B25" s="36"/>
      <c r="C25" s="36"/>
      <c r="D25" s="36"/>
      <c r="E25" s="36"/>
      <c r="F25" s="36"/>
      <c r="G25" s="36"/>
      <c r="H25" s="36"/>
      <c r="I25" s="36"/>
      <c r="J25" s="96"/>
      <c r="K25" s="96"/>
      <c r="L25" s="96"/>
      <c r="M25" s="395"/>
      <c r="N25" s="96"/>
      <c r="O25" s="96"/>
      <c r="P25" s="221"/>
      <c r="Q25" s="221" t="s">
        <v>551</v>
      </c>
      <c r="R25" s="96"/>
    </row>
    <row r="26" spans="1:18">
      <c r="A26" s="36"/>
      <c r="B26" s="36"/>
      <c r="C26" s="36"/>
      <c r="D26" s="36"/>
      <c r="E26" s="36"/>
      <c r="F26" s="36"/>
      <c r="G26" s="36"/>
      <c r="H26" s="36"/>
      <c r="I26" s="36"/>
      <c r="J26" s="96"/>
      <c r="K26" s="96"/>
      <c r="L26" s="96"/>
      <c r="M26" s="96"/>
      <c r="N26" s="96"/>
      <c r="O26" s="96"/>
      <c r="P26" s="182"/>
      <c r="Q26" s="96"/>
      <c r="R26" s="96"/>
    </row>
  </sheetData>
  <mergeCells count="22">
    <mergeCell ref="J18:J21"/>
    <mergeCell ref="N18:N21"/>
    <mergeCell ref="J22:K22"/>
    <mergeCell ref="N22:O22"/>
    <mergeCell ref="A4:A7"/>
    <mergeCell ref="J5:J9"/>
    <mergeCell ref="N5:N9"/>
    <mergeCell ref="A8:B8"/>
    <mergeCell ref="A9:B9"/>
    <mergeCell ref="J10:J17"/>
    <mergeCell ref="N10:N13"/>
    <mergeCell ref="N14:N17"/>
    <mergeCell ref="A2:B3"/>
    <mergeCell ref="C2:D2"/>
    <mergeCell ref="E2:F2"/>
    <mergeCell ref="G2:H2"/>
    <mergeCell ref="J2:M2"/>
    <mergeCell ref="N2:Q2"/>
    <mergeCell ref="J3:K4"/>
    <mergeCell ref="L3:M3"/>
    <mergeCell ref="N3:O4"/>
    <mergeCell ref="P3:Q3"/>
  </mergeCells>
  <phoneticPr fontId="4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N31" sqref="N31"/>
    </sheetView>
  </sheetViews>
  <sheetFormatPr defaultRowHeight="15"/>
  <cols>
    <col min="5" max="5" width="10.140625" bestFit="1" customWidth="1"/>
    <col min="13" max="13" width="27.42578125" customWidth="1"/>
    <col min="14" max="14" width="18.85546875" customWidth="1"/>
    <col min="17" max="17" width="9.5703125" bestFit="1" customWidth="1"/>
  </cols>
  <sheetData>
    <row r="1" spans="1:18" ht="15.75" thickBot="1"/>
    <row r="2" spans="1:18" ht="15.75" thickTop="1">
      <c r="A2" s="779" t="s">
        <v>23</v>
      </c>
      <c r="B2" s="779"/>
      <c r="C2" s="780" t="s">
        <v>2304</v>
      </c>
      <c r="D2" s="781"/>
      <c r="E2" s="780" t="s">
        <v>2497</v>
      </c>
      <c r="F2" s="781"/>
      <c r="G2" s="777" t="s">
        <v>26</v>
      </c>
      <c r="H2" s="779"/>
      <c r="I2" s="35"/>
      <c r="J2" s="775" t="s">
        <v>42</v>
      </c>
      <c r="K2" s="776"/>
      <c r="L2" s="776"/>
      <c r="M2" s="777"/>
      <c r="N2" s="775" t="s">
        <v>43</v>
      </c>
      <c r="O2" s="776"/>
      <c r="P2" s="776"/>
      <c r="Q2" s="777"/>
      <c r="R2" s="96"/>
    </row>
    <row r="3" spans="1:18">
      <c r="A3" s="779"/>
      <c r="B3" s="779"/>
      <c r="C3" s="80" t="s">
        <v>1</v>
      </c>
      <c r="D3" s="117" t="s">
        <v>25</v>
      </c>
      <c r="E3" s="129" t="s">
        <v>24</v>
      </c>
      <c r="F3" s="130" t="s">
        <v>25</v>
      </c>
      <c r="G3" s="123" t="s">
        <v>24</v>
      </c>
      <c r="H3" s="423" t="s">
        <v>25</v>
      </c>
      <c r="I3" s="37"/>
      <c r="J3" s="778" t="s">
        <v>23</v>
      </c>
      <c r="K3" s="778"/>
      <c r="L3" s="779" t="s">
        <v>51</v>
      </c>
      <c r="M3" s="779"/>
      <c r="N3" s="778" t="s">
        <v>23</v>
      </c>
      <c r="O3" s="778"/>
      <c r="P3" s="779" t="s">
        <v>50</v>
      </c>
      <c r="Q3" s="779"/>
      <c r="R3" s="96"/>
    </row>
    <row r="4" spans="1:18" ht="16.5">
      <c r="A4" s="765" t="s">
        <v>40</v>
      </c>
      <c r="B4" s="81" t="s">
        <v>22</v>
      </c>
      <c r="C4" s="82">
        <f>'자금실적 Nov 21'!E4</f>
        <v>12.756598330278203</v>
      </c>
      <c r="D4" s="134">
        <f>'자금실적 Nov 21'!F4</f>
        <v>1068.7530644950275</v>
      </c>
      <c r="E4" s="131">
        <f>+'자금실적 및 계획(원)USD_VND'!AB41/1000000</f>
        <v>19.585326653171286</v>
      </c>
      <c r="F4" s="132">
        <f>+KRW_VND!AB41/100000000</f>
        <v>1149.3333439148189</v>
      </c>
      <c r="G4" s="124">
        <f>+E4-C4</f>
        <v>6.8287283228930828</v>
      </c>
      <c r="H4" s="84">
        <f>+F4-D4</f>
        <v>80.580279419791395</v>
      </c>
      <c r="I4" s="25"/>
      <c r="J4" s="778"/>
      <c r="K4" s="778"/>
      <c r="L4" s="97" t="s">
        <v>24</v>
      </c>
      <c r="M4" s="97" t="s">
        <v>2</v>
      </c>
      <c r="N4" s="778"/>
      <c r="O4" s="778"/>
      <c r="P4" s="97" t="s">
        <v>24</v>
      </c>
      <c r="Q4" s="97" t="s">
        <v>2</v>
      </c>
      <c r="R4" s="96"/>
    </row>
    <row r="5" spans="1:18" ht="16.5">
      <c r="A5" s="766"/>
      <c r="B5" s="85" t="s">
        <v>13</v>
      </c>
      <c r="C5" s="86"/>
      <c r="D5" s="134">
        <f>'자금실적 Nov 21'!F5</f>
        <v>449.88796656344476</v>
      </c>
      <c r="E5" s="133"/>
      <c r="F5" s="393">
        <f>+KRW_VND!AB42/100000000</f>
        <v>448.90802917971979</v>
      </c>
      <c r="G5" s="125"/>
      <c r="H5" s="87">
        <f>+F5-D5</f>
        <v>-0.97993738372497319</v>
      </c>
      <c r="I5" s="26"/>
      <c r="J5" s="784" t="s">
        <v>31</v>
      </c>
      <c r="K5" s="81" t="s">
        <v>27</v>
      </c>
      <c r="L5" s="98"/>
      <c r="M5" s="99"/>
      <c r="N5" s="784" t="s">
        <v>65</v>
      </c>
      <c r="O5" s="81" t="s">
        <v>27</v>
      </c>
      <c r="P5" s="458">
        <f>+'자금실적 및 계획(원)USD_VND'!Z21/1000000</f>
        <v>1.0289142900000003</v>
      </c>
      <c r="Q5" s="459">
        <f>+KRW_VND!Z21/100000000</f>
        <v>11.042039690775001</v>
      </c>
      <c r="R5" s="96"/>
    </row>
    <row r="6" spans="1:18" ht="16.5">
      <c r="A6" s="766"/>
      <c r="B6" s="85" t="s">
        <v>14</v>
      </c>
      <c r="C6" s="86"/>
      <c r="D6" s="134">
        <f>'자금실적 Nov 21'!F6</f>
        <v>0</v>
      </c>
      <c r="E6" s="133"/>
      <c r="F6" s="394">
        <f>+KRW_VND!AB43/100000000</f>
        <v>0</v>
      </c>
      <c r="G6" s="125"/>
      <c r="H6" s="87"/>
      <c r="I6" s="26"/>
      <c r="J6" s="784"/>
      <c r="K6" s="85" t="s">
        <v>178</v>
      </c>
      <c r="L6" s="101">
        <f>+'자금실적 및 계획(원)USD_VND'!Z10/1000000</f>
        <v>2.4609886099999998</v>
      </c>
      <c r="M6" s="102">
        <f>+KRW_VND!Z10/100000000</f>
        <v>26.369582342624998</v>
      </c>
      <c r="N6" s="784"/>
      <c r="O6" s="85" t="s">
        <v>178</v>
      </c>
      <c r="P6" s="103">
        <f>+'자금실적 및 계획(원)USD_VND'!Z22/1000000</f>
        <v>3.74951364</v>
      </c>
      <c r="Q6" s="102">
        <f>+KRW_VND!Z22/100000000</f>
        <v>40.238802043025004</v>
      </c>
      <c r="R6" s="96"/>
    </row>
    <row r="7" spans="1:18" ht="16.5">
      <c r="A7" s="767"/>
      <c r="B7" s="88" t="s">
        <v>35</v>
      </c>
      <c r="C7" s="89">
        <f>SUM(C4:C6)</f>
        <v>12.756598330278203</v>
      </c>
      <c r="D7" s="120">
        <f>SUM(D4:D6)</f>
        <v>1518.6410310584722</v>
      </c>
      <c r="E7" s="135">
        <f>SUM(E4:E6)</f>
        <v>19.585326653171286</v>
      </c>
      <c r="F7" s="136">
        <f>SUM(F4:F6)</f>
        <v>1598.2413730945386</v>
      </c>
      <c r="G7" s="126">
        <f>+E7-C7</f>
        <v>6.8287283228930828</v>
      </c>
      <c r="H7" s="91">
        <f>+F7-D7</f>
        <v>79.600342036066422</v>
      </c>
      <c r="I7" s="38"/>
      <c r="J7" s="784"/>
      <c r="K7" s="85" t="s">
        <v>29</v>
      </c>
      <c r="L7" s="101">
        <f>+'자금실적 및 계획(원)USD_VND'!Z11/1000000</f>
        <v>12.765381339999998</v>
      </c>
      <c r="M7" s="102">
        <f>+KRW_VND!Z11/100000000</f>
        <v>136.78152471492501</v>
      </c>
      <c r="N7" s="784"/>
      <c r="O7" s="85" t="s">
        <v>32</v>
      </c>
      <c r="P7" s="103">
        <f>+'자금실적 및 계획(원)USD_VND'!Z23/1000000</f>
        <v>8.9318604499999985</v>
      </c>
      <c r="Q7" s="102">
        <f>+KRW_VND!Z23/100000000</f>
        <v>95.874645971903647</v>
      </c>
      <c r="R7" s="96"/>
    </row>
    <row r="8" spans="1:18">
      <c r="A8" s="786" t="s">
        <v>38</v>
      </c>
      <c r="B8" s="786"/>
      <c r="C8" s="92"/>
      <c r="D8" s="121">
        <f>'자금실적 Nov 21'!F8</f>
        <v>349.69688939339255</v>
      </c>
      <c r="E8" s="137"/>
      <c r="F8" s="138">
        <f>+KRW_VND!AB40/100000000</f>
        <v>349.69688939339255</v>
      </c>
      <c r="G8" s="127"/>
      <c r="H8" s="93"/>
      <c r="I8" s="36"/>
      <c r="J8" s="784"/>
      <c r="K8" s="104" t="s">
        <v>29</v>
      </c>
      <c r="L8" s="105"/>
      <c r="M8" s="102">
        <f>+KRW_VND!Z12/100000000</f>
        <v>12.0025394</v>
      </c>
      <c r="N8" s="784"/>
      <c r="O8" s="104" t="s">
        <v>32</v>
      </c>
      <c r="P8" s="105"/>
      <c r="Q8" s="460">
        <f>+KRW_VND!Z24/100000000</f>
        <v>2.132855819075</v>
      </c>
      <c r="R8" s="96"/>
    </row>
    <row r="9" spans="1:18" ht="15.75" thickBot="1">
      <c r="A9" s="771" t="s">
        <v>39</v>
      </c>
      <c r="B9" s="771"/>
      <c r="C9" s="94"/>
      <c r="D9" s="122">
        <f>+D7-D8</f>
        <v>1168.9441416650798</v>
      </c>
      <c r="E9" s="139"/>
      <c r="F9" s="140">
        <f>+F7-F8</f>
        <v>1248.544483701146</v>
      </c>
      <c r="G9" s="128"/>
      <c r="H9" s="95">
        <f>+H7-H8</f>
        <v>79.600342036066422</v>
      </c>
      <c r="I9" s="36"/>
      <c r="J9" s="785"/>
      <c r="K9" s="88" t="s">
        <v>35</v>
      </c>
      <c r="L9" s="107">
        <f>SUM(L5:L8)</f>
        <v>15.226369949999997</v>
      </c>
      <c r="M9" s="90">
        <f>SUM(M5:M8)</f>
        <v>175.15364645755</v>
      </c>
      <c r="N9" s="785"/>
      <c r="O9" s="88" t="s">
        <v>35</v>
      </c>
      <c r="P9" s="107">
        <f>SUM(P5:P8)</f>
        <v>13.710288379999998</v>
      </c>
      <c r="Q9" s="90">
        <f>SUM(Q5:Q8)</f>
        <v>149.28834352477864</v>
      </c>
      <c r="R9" s="96"/>
    </row>
    <row r="10" spans="1:18" ht="15.75" thickTop="1">
      <c r="A10" s="36"/>
      <c r="B10" s="36"/>
      <c r="C10" s="36"/>
      <c r="D10" s="36"/>
      <c r="E10" s="36"/>
      <c r="F10" s="36"/>
      <c r="G10" s="36"/>
      <c r="H10" s="36"/>
      <c r="I10" s="36"/>
      <c r="J10" s="784" t="s">
        <v>33</v>
      </c>
      <c r="K10" s="81" t="s">
        <v>37</v>
      </c>
      <c r="L10" s="220">
        <f>+'자금실적 및 계획(원)USD_VND'!Z15/1000000</f>
        <v>0</v>
      </c>
      <c r="M10" s="87">
        <f>+KRW_VND!Z15/100000000</f>
        <v>0</v>
      </c>
      <c r="N10" s="765" t="s">
        <v>204</v>
      </c>
      <c r="O10" s="81" t="s">
        <v>74</v>
      </c>
      <c r="P10" s="109">
        <f>+'자금실적 및 계획(원)USD_VND'!Z27/1000000+'자금실적 및 계획(원)USD_VND'!Z29/1000000</f>
        <v>2.8223999999999999E-2</v>
      </c>
      <c r="Q10" s="83">
        <f>+(KRW_VND!Z27+KRW_VND!Z28+KRW_VND!Z29)/100000000</f>
        <v>1.8505566035249998</v>
      </c>
      <c r="R10" s="96"/>
    </row>
    <row r="11" spans="1:18">
      <c r="A11" s="36"/>
      <c r="B11" s="36"/>
      <c r="C11" s="36"/>
      <c r="D11" s="36"/>
      <c r="E11" s="36"/>
      <c r="F11" s="36"/>
      <c r="I11" s="36"/>
      <c r="J11" s="784"/>
      <c r="K11" s="85" t="s">
        <v>16</v>
      </c>
      <c r="L11" s="220">
        <f>+'자금실적 및 계획(원)USD_VND'!Z16/1000000</f>
        <v>0</v>
      </c>
      <c r="M11" s="87">
        <f>+KRW_VND!Z16/100000000</f>
        <v>0</v>
      </c>
      <c r="N11" s="766"/>
      <c r="O11" s="85" t="s">
        <v>75</v>
      </c>
      <c r="P11" s="109">
        <f>+'자금실적 및 계획(원)USD_VND'!Z27/1000000</f>
        <v>2.8223999999999999E-2</v>
      </c>
      <c r="Q11" s="87"/>
      <c r="R11" s="96"/>
    </row>
    <row r="12" spans="1:18">
      <c r="A12" s="36"/>
      <c r="B12" s="36"/>
      <c r="C12" s="36"/>
      <c r="D12" s="36"/>
      <c r="E12" s="36"/>
      <c r="F12" s="36"/>
      <c r="I12" s="36"/>
      <c r="J12" s="784"/>
      <c r="K12" s="85" t="s">
        <v>17</v>
      </c>
      <c r="L12" s="220">
        <f>+'자금실적 및 계획(원)USD_VND'!Z17/1000000</f>
        <v>0</v>
      </c>
      <c r="M12" s="87">
        <f>+KRW_VND!Z17/100000000</f>
        <v>4.7077202500000001E-4</v>
      </c>
      <c r="N12" s="766"/>
      <c r="O12" s="85" t="s">
        <v>36</v>
      </c>
      <c r="P12" s="86"/>
      <c r="Q12" s="102"/>
      <c r="R12" s="96"/>
    </row>
    <row r="13" spans="1:18">
      <c r="A13" s="36"/>
      <c r="B13" s="36"/>
      <c r="C13" s="36"/>
      <c r="D13" s="36"/>
      <c r="E13" s="36"/>
      <c r="F13" s="36"/>
      <c r="I13" s="36"/>
      <c r="J13" s="784"/>
      <c r="K13" s="85" t="s">
        <v>78</v>
      </c>
      <c r="L13" s="220">
        <f>+'자금실적 및 계획(원)USD_VND'!Z18/1000000</f>
        <v>0</v>
      </c>
      <c r="M13" s="227">
        <f>+KRW_VND!Z19/100000000+KRW_VND!Z18/100000000</f>
        <v>7.0465670500000002</v>
      </c>
      <c r="N13" s="767"/>
      <c r="O13" s="88" t="s">
        <v>35</v>
      </c>
      <c r="P13" s="110">
        <f>SUM(P10:P12)</f>
        <v>5.6447999999999998E-2</v>
      </c>
      <c r="Q13" s="90">
        <f>SUM(Q10:Q12)</f>
        <v>1.8505566035249998</v>
      </c>
      <c r="R13" s="96"/>
    </row>
    <row r="14" spans="1:18">
      <c r="A14" s="36"/>
      <c r="B14" s="36"/>
      <c r="C14" s="36"/>
      <c r="D14" s="36"/>
      <c r="E14" s="36"/>
      <c r="F14" s="36"/>
      <c r="I14" s="36"/>
      <c r="J14" s="784"/>
      <c r="K14" s="85" t="s">
        <v>18</v>
      </c>
      <c r="L14" s="220">
        <f>+'자금실적 및 계획(원)USD_VND'!Z19/1000000</f>
        <v>0</v>
      </c>
      <c r="M14" s="227"/>
      <c r="N14" s="782" t="s">
        <v>41</v>
      </c>
      <c r="O14" s="81" t="s">
        <v>19</v>
      </c>
      <c r="P14" s="103">
        <f>+('자금실적 및 계획(원)USD_VND'!Z26+'자금실적 및 계획(원)USD_VND'!Z25)/1000000</f>
        <v>5.4706999999999999E-2</v>
      </c>
      <c r="Q14" s="99">
        <f>+(KRW_VND!Z25+KRW_VND!Z26)/100000000</f>
        <v>3.5446450915250005</v>
      </c>
      <c r="R14" s="96"/>
    </row>
    <row r="15" spans="1:18">
      <c r="A15" s="36"/>
      <c r="B15" s="36"/>
      <c r="C15" s="36"/>
      <c r="D15" s="36"/>
      <c r="E15" s="36"/>
      <c r="F15" s="36"/>
      <c r="G15" s="46"/>
      <c r="H15" s="46"/>
      <c r="I15" s="36"/>
      <c r="J15" s="787"/>
      <c r="K15" s="85"/>
      <c r="L15" s="86"/>
      <c r="M15" s="87"/>
      <c r="N15" s="783"/>
      <c r="O15" s="85" t="s">
        <v>20</v>
      </c>
      <c r="P15" s="103"/>
      <c r="Q15" s="87">
        <f>+KRW_VND!Z30/100000000</f>
        <v>3.60127919E-2</v>
      </c>
      <c r="R15" s="96"/>
    </row>
    <row r="16" spans="1:18">
      <c r="A16" s="36"/>
      <c r="B16" s="36"/>
      <c r="C16" s="36"/>
      <c r="D16" s="36"/>
      <c r="E16" s="36"/>
      <c r="F16" s="36"/>
      <c r="G16" s="36"/>
      <c r="H16" s="36"/>
      <c r="I16" s="36"/>
      <c r="J16" s="784"/>
      <c r="K16" s="111"/>
      <c r="L16" s="111"/>
      <c r="M16" s="111"/>
      <c r="N16" s="783"/>
      <c r="O16" s="104" t="s">
        <v>199</v>
      </c>
      <c r="P16" s="103">
        <f>+'자금실적 및 계획(원)USD_VND'!Z34/1000000</f>
        <v>1.8849699999999997E-3</v>
      </c>
      <c r="Q16" s="106">
        <f>+KRW_VND!Z35/100000000+KRW_VND!Z31/100000000+KRW_VND!Z34/100000000+KRW_VND!Z32/100000000+KRW_VND!Z33/100000000</f>
        <v>13.854275166800001</v>
      </c>
      <c r="R16" s="96"/>
    </row>
    <row r="17" spans="1:18">
      <c r="A17" s="36"/>
      <c r="B17" s="36"/>
      <c r="C17" s="36"/>
      <c r="D17" s="36"/>
      <c r="E17" s="36"/>
      <c r="F17" s="36"/>
      <c r="G17" s="36"/>
      <c r="H17" s="36"/>
      <c r="I17" s="36"/>
      <c r="J17" s="785"/>
      <c r="K17" s="88" t="s">
        <v>35</v>
      </c>
      <c r="L17" s="107">
        <f>SUM(L10:L16)</f>
        <v>0</v>
      </c>
      <c r="M17" s="112">
        <f>SUM(M10:M16)</f>
        <v>7.0470378220250005</v>
      </c>
      <c r="N17" s="767"/>
      <c r="O17" s="88" t="s">
        <v>35</v>
      </c>
      <c r="P17" s="215">
        <f>SUM(P14:P16)</f>
        <v>5.6591969999999998E-2</v>
      </c>
      <c r="Q17" s="112">
        <f>SUM(Q14:Q16)</f>
        <v>17.434933050225002</v>
      </c>
      <c r="R17" s="96"/>
    </row>
    <row r="18" spans="1:18">
      <c r="A18" s="36"/>
      <c r="B18" s="36"/>
      <c r="C18" s="36"/>
      <c r="D18" s="36"/>
      <c r="E18" s="36"/>
      <c r="F18" s="36"/>
      <c r="G18" s="36"/>
      <c r="H18" s="36"/>
      <c r="I18" s="36"/>
      <c r="J18" s="782" t="s">
        <v>28</v>
      </c>
      <c r="K18" s="81" t="s">
        <v>76</v>
      </c>
      <c r="L18" s="113"/>
      <c r="M18" s="99"/>
      <c r="N18" s="782" t="s">
        <v>28</v>
      </c>
      <c r="O18" s="81" t="s">
        <v>76</v>
      </c>
      <c r="P18" s="103">
        <f>+'자금실적 및 계획(원)USD_VND'!Z37/1000000</f>
        <v>0</v>
      </c>
      <c r="Q18" s="99">
        <f>+KRW_VND!Z37/100000000</f>
        <v>0</v>
      </c>
      <c r="R18" s="96"/>
    </row>
    <row r="19" spans="1:18">
      <c r="A19" s="36"/>
      <c r="B19" s="36"/>
      <c r="C19" s="36"/>
      <c r="D19" s="36"/>
      <c r="E19" s="36"/>
      <c r="F19" s="36"/>
      <c r="G19" s="36"/>
      <c r="H19" s="36"/>
      <c r="I19" s="36"/>
      <c r="J19" s="783"/>
      <c r="K19" s="85" t="s">
        <v>66</v>
      </c>
      <c r="L19" s="86"/>
      <c r="M19" s="102"/>
      <c r="N19" s="783"/>
      <c r="O19" s="85" t="s">
        <v>68</v>
      </c>
      <c r="P19" s="103"/>
      <c r="Q19" s="102"/>
      <c r="R19" s="96"/>
    </row>
    <row r="20" spans="1:18">
      <c r="A20" s="36"/>
      <c r="B20" s="36"/>
      <c r="C20" s="36"/>
      <c r="D20" s="36"/>
      <c r="E20" s="36"/>
      <c r="F20" s="36"/>
      <c r="G20" s="36"/>
      <c r="H20" s="36"/>
      <c r="I20" s="36"/>
      <c r="J20" s="783"/>
      <c r="K20" s="85" t="s">
        <v>15</v>
      </c>
      <c r="L20" s="220">
        <f>+'자금실적 및 계획(원)USD_VND'!Z13/1000000</f>
        <v>6</v>
      </c>
      <c r="M20" s="87">
        <f>+KRW_VND!Z13/100000000</f>
        <v>64.290217927599997</v>
      </c>
      <c r="N20" s="783"/>
      <c r="O20" s="85" t="s">
        <v>77</v>
      </c>
      <c r="P20" s="103">
        <f>+'자금실적 및 계획(원)USD_VND'!Z38/1000000</f>
        <v>6</v>
      </c>
      <c r="Q20" s="102">
        <f>+KRW_VND!Z38/100000000</f>
        <v>64.390434451225005</v>
      </c>
      <c r="R20" s="96"/>
    </row>
    <row r="21" spans="1:18">
      <c r="A21" s="36"/>
      <c r="B21" s="36"/>
      <c r="C21" s="36"/>
      <c r="D21" s="36"/>
      <c r="E21" s="36"/>
      <c r="F21" s="36"/>
      <c r="G21" s="36"/>
      <c r="H21" s="36"/>
      <c r="I21" s="36"/>
      <c r="J21" s="767"/>
      <c r="K21" s="88" t="s">
        <v>35</v>
      </c>
      <c r="L21" s="107">
        <f>SUM(L18:L20)</f>
        <v>6</v>
      </c>
      <c r="M21" s="114">
        <f>SUM(M18:M20)</f>
        <v>64.290217927599997</v>
      </c>
      <c r="N21" s="767"/>
      <c r="O21" s="88" t="s">
        <v>35</v>
      </c>
      <c r="P21" s="107">
        <f>SUM(P18:P20)</f>
        <v>6</v>
      </c>
      <c r="Q21" s="114">
        <f>SUM(Q18:Q20)</f>
        <v>64.390434451225005</v>
      </c>
      <c r="R21" s="96"/>
    </row>
    <row r="22" spans="1:18">
      <c r="A22" s="36"/>
      <c r="B22" s="36"/>
      <c r="C22" s="36"/>
      <c r="D22" s="36"/>
      <c r="E22" s="36"/>
      <c r="F22" s="36"/>
      <c r="G22" s="36"/>
      <c r="H22" s="36"/>
      <c r="I22" s="36"/>
      <c r="J22" s="775" t="s">
        <v>34</v>
      </c>
      <c r="K22" s="777"/>
      <c r="L22" s="224">
        <f>L9+L17+L21</f>
        <v>21.226369949999999</v>
      </c>
      <c r="M22" s="115">
        <f>M9+M17+M21</f>
        <v>246.490902207175</v>
      </c>
      <c r="N22" s="775" t="s">
        <v>34</v>
      </c>
      <c r="O22" s="777"/>
      <c r="P22" s="225">
        <f>P9+P13+P17+P21</f>
        <v>19.823328349999997</v>
      </c>
      <c r="Q22" s="115">
        <f>Q9+Q13+Q17+QD21+Q21</f>
        <v>232.96426762975364</v>
      </c>
      <c r="R22" s="116"/>
    </row>
    <row r="23" spans="1:18">
      <c r="A23" s="36"/>
      <c r="B23" s="36"/>
      <c r="C23" s="36"/>
      <c r="D23" s="36"/>
      <c r="E23" s="36"/>
      <c r="F23" s="36"/>
      <c r="G23" s="36"/>
      <c r="H23" s="36"/>
      <c r="I23" s="36"/>
      <c r="J23" s="96"/>
      <c r="K23" s="96"/>
      <c r="L23" s="96"/>
      <c r="M23" s="96"/>
      <c r="N23" s="96"/>
      <c r="O23" s="96"/>
      <c r="P23" s="221"/>
      <c r="Q23" s="221"/>
      <c r="R23" s="96"/>
    </row>
    <row r="24" spans="1:18">
      <c r="A24" s="36"/>
      <c r="B24" s="36"/>
      <c r="C24" s="36"/>
      <c r="D24" s="36"/>
      <c r="E24" s="36"/>
      <c r="F24" s="36"/>
      <c r="G24" s="36"/>
      <c r="H24" s="36"/>
      <c r="I24" s="36"/>
      <c r="J24" s="96"/>
      <c r="K24" s="96"/>
      <c r="L24" s="96" t="b">
        <f>+L22='자금실적 및 계획(원)USD_VND'!Z20/1000000</f>
        <v>1</v>
      </c>
      <c r="M24" s="96" t="b">
        <f>+M22=KRW_VND!Z20/100000000</f>
        <v>1</v>
      </c>
      <c r="N24" s="96"/>
      <c r="O24" s="96"/>
      <c r="P24" s="242"/>
      <c r="Q24" s="243">
        <f>+(KRW_VND!Z36+KRW_VND!Z38)/100000000-Q22</f>
        <v>0</v>
      </c>
      <c r="R24" s="96"/>
    </row>
    <row r="25" spans="1:18">
      <c r="A25" s="36"/>
      <c r="B25" s="36"/>
      <c r="C25" s="36"/>
      <c r="D25" s="36"/>
      <c r="E25" s="36"/>
      <c r="F25" s="36"/>
      <c r="G25" s="36"/>
      <c r="H25" s="36"/>
      <c r="I25" s="36"/>
      <c r="J25" s="96"/>
      <c r="K25" s="96"/>
      <c r="L25" s="96"/>
      <c r="M25" s="395"/>
      <c r="N25" s="96"/>
      <c r="O25" s="96"/>
      <c r="P25" s="221"/>
      <c r="Q25" s="221" t="s">
        <v>551</v>
      </c>
      <c r="R25" s="96"/>
    </row>
    <row r="26" spans="1:18">
      <c r="A26" s="36"/>
      <c r="B26" s="36"/>
      <c r="C26" s="36"/>
      <c r="D26" s="36"/>
      <c r="E26" s="36"/>
      <c r="F26" s="36"/>
      <c r="G26" s="36"/>
      <c r="H26" s="36"/>
      <c r="I26" s="36"/>
      <c r="J26" s="96"/>
      <c r="K26" s="96"/>
      <c r="L26" s="96"/>
      <c r="M26" s="96"/>
      <c r="N26" s="96"/>
      <c r="O26" s="96"/>
      <c r="P26" s="182"/>
      <c r="Q26" s="96"/>
      <c r="R26" s="96"/>
    </row>
  </sheetData>
  <mergeCells count="22">
    <mergeCell ref="N2:Q2"/>
    <mergeCell ref="J3:K4"/>
    <mergeCell ref="L3:M3"/>
    <mergeCell ref="N3:O4"/>
    <mergeCell ref="P3:Q3"/>
    <mergeCell ref="A2:B3"/>
    <mergeCell ref="C2:D2"/>
    <mergeCell ref="E2:F2"/>
    <mergeCell ref="G2:H2"/>
    <mergeCell ref="J2:M2"/>
    <mergeCell ref="J18:J21"/>
    <mergeCell ref="N18:N21"/>
    <mergeCell ref="J22:K22"/>
    <mergeCell ref="N22:O22"/>
    <mergeCell ref="A4:A7"/>
    <mergeCell ref="J5:J9"/>
    <mergeCell ref="N5:N9"/>
    <mergeCell ref="A8:B8"/>
    <mergeCell ref="A9:B9"/>
    <mergeCell ref="J10:J17"/>
    <mergeCell ref="N10:N13"/>
    <mergeCell ref="N14:N17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B106"/>
  <sheetViews>
    <sheetView topLeftCell="B1" workbookViewId="0">
      <pane xSplit="3" ySplit="3" topLeftCell="E10" activePane="bottomRight" state="frozen"/>
      <selection activeCell="B1" sqref="B1"/>
      <selection pane="topRight" activeCell="E1" sqref="E1"/>
      <selection pane="bottomLeft" activeCell="B4" sqref="B4"/>
      <selection pane="bottomRight" activeCell="Z38" sqref="Z38"/>
    </sheetView>
  </sheetViews>
  <sheetFormatPr defaultColWidth="9" defaultRowHeight="13.5"/>
  <cols>
    <col min="1" max="2" width="2.85546875" style="1" bestFit="1" customWidth="1"/>
    <col min="3" max="3" width="15.85546875" style="1" customWidth="1"/>
    <col min="4" max="4" width="43.7109375" style="176" bestFit="1" customWidth="1"/>
    <col min="5" max="5" width="15.85546875" style="18" hidden="1" customWidth="1"/>
    <col min="6" max="6" width="18.42578125" style="18" hidden="1" customWidth="1"/>
    <col min="7" max="7" width="15.85546875" style="18" hidden="1" customWidth="1"/>
    <col min="8" max="8" width="18.42578125" style="18" hidden="1" customWidth="1"/>
    <col min="9" max="9" width="15.85546875" style="18" hidden="1" customWidth="1"/>
    <col min="10" max="10" width="18.42578125" style="18" hidden="1" customWidth="1"/>
    <col min="11" max="11" width="15.85546875" style="18" hidden="1" customWidth="1"/>
    <col min="12" max="12" width="18.42578125" style="18" hidden="1" customWidth="1"/>
    <col min="13" max="13" width="15.85546875" style="18" hidden="1" customWidth="1"/>
    <col min="14" max="14" width="18.42578125" style="18" hidden="1" customWidth="1"/>
    <col min="15" max="15" width="15.85546875" style="18" hidden="1" customWidth="1"/>
    <col min="16" max="16" width="18.42578125" style="18" hidden="1" customWidth="1"/>
    <col min="17" max="17" width="15.85546875" style="18" hidden="1" customWidth="1"/>
    <col min="18" max="18" width="18.42578125" style="18" hidden="1" customWidth="1"/>
    <col min="19" max="19" width="15.85546875" style="18" hidden="1" customWidth="1"/>
    <col min="20" max="20" width="18.42578125" style="18" hidden="1" customWidth="1"/>
    <col min="21" max="21" width="15.85546875" style="18" hidden="1" customWidth="1"/>
    <col min="22" max="22" width="18.42578125" style="18" hidden="1" customWidth="1"/>
    <col min="23" max="23" width="16.28515625" style="18" bestFit="1" customWidth="1"/>
    <col min="24" max="24" width="18.42578125" style="18" bestFit="1" customWidth="1"/>
    <col min="25" max="25" width="15.85546875" style="18" bestFit="1" customWidth="1"/>
    <col min="26" max="26" width="18.42578125" style="18" bestFit="1" customWidth="1"/>
    <col min="27" max="27" width="15.85546875" style="18" bestFit="1" customWidth="1"/>
    <col min="28" max="28" width="18.42578125" style="18" bestFit="1" customWidth="1"/>
    <col min="29" max="16384" width="9" style="1"/>
  </cols>
  <sheetData>
    <row r="1" spans="1:28">
      <c r="E1" s="18">
        <v>4.7500000000000001E-2</v>
      </c>
    </row>
    <row r="2" spans="1:28" ht="17.25">
      <c r="A2" s="721" t="s">
        <v>0</v>
      </c>
      <c r="B2" s="722"/>
      <c r="C2" s="723"/>
      <c r="D2" s="163"/>
      <c r="E2" s="751">
        <v>44227</v>
      </c>
      <c r="F2" s="752"/>
      <c r="G2" s="751">
        <v>44255</v>
      </c>
      <c r="H2" s="752"/>
      <c r="I2" s="751">
        <v>44283</v>
      </c>
      <c r="J2" s="752"/>
      <c r="K2" s="751">
        <v>44314</v>
      </c>
      <c r="L2" s="752"/>
      <c r="M2" s="751">
        <v>44347</v>
      </c>
      <c r="N2" s="752"/>
      <c r="O2" s="751">
        <v>44377</v>
      </c>
      <c r="P2" s="752"/>
      <c r="Q2" s="751">
        <v>44408</v>
      </c>
      <c r="R2" s="752"/>
      <c r="S2" s="751">
        <v>44439</v>
      </c>
      <c r="T2" s="752"/>
      <c r="U2" s="751">
        <v>44469</v>
      </c>
      <c r="V2" s="752"/>
      <c r="W2" s="751">
        <v>44499</v>
      </c>
      <c r="X2" s="752"/>
      <c r="Y2" s="751">
        <v>44530</v>
      </c>
      <c r="Z2" s="752"/>
      <c r="AA2" s="751">
        <v>44560</v>
      </c>
      <c r="AB2" s="752"/>
    </row>
    <row r="3" spans="1:28" ht="17.25">
      <c r="A3" s="724"/>
      <c r="B3" s="725"/>
      <c r="C3" s="726"/>
      <c r="D3" s="164"/>
      <c r="E3" s="2" t="s">
        <v>114</v>
      </c>
      <c r="F3" s="2" t="s">
        <v>169</v>
      </c>
      <c r="G3" s="2" t="s">
        <v>114</v>
      </c>
      <c r="H3" s="2" t="s">
        <v>169</v>
      </c>
      <c r="I3" s="2" t="s">
        <v>114</v>
      </c>
      <c r="J3" s="2" t="s">
        <v>169</v>
      </c>
      <c r="K3" s="2" t="s">
        <v>114</v>
      </c>
      <c r="L3" s="2" t="s">
        <v>169</v>
      </c>
      <c r="M3" s="2" t="s">
        <v>114</v>
      </c>
      <c r="N3" s="2" t="s">
        <v>169</v>
      </c>
      <c r="O3" s="2" t="s">
        <v>114</v>
      </c>
      <c r="P3" s="2" t="s">
        <v>169</v>
      </c>
      <c r="Q3" s="2" t="s">
        <v>114</v>
      </c>
      <c r="R3" s="2" t="s">
        <v>169</v>
      </c>
      <c r="S3" s="2" t="s">
        <v>114</v>
      </c>
      <c r="T3" s="2" t="s">
        <v>169</v>
      </c>
      <c r="U3" s="2" t="s">
        <v>114</v>
      </c>
      <c r="V3" s="2" t="s">
        <v>169</v>
      </c>
      <c r="W3" s="2" t="s">
        <v>114</v>
      </c>
      <c r="X3" s="2" t="s">
        <v>169</v>
      </c>
      <c r="Y3" s="2" t="s">
        <v>114</v>
      </c>
      <c r="Z3" s="2" t="s">
        <v>169</v>
      </c>
      <c r="AA3" s="2" t="s">
        <v>114</v>
      </c>
      <c r="AB3" s="2" t="s">
        <v>169</v>
      </c>
    </row>
    <row r="4" spans="1:28" ht="13.5" customHeight="1">
      <c r="A4" s="727" t="s">
        <v>83</v>
      </c>
      <c r="B4" s="737" t="s">
        <v>3</v>
      </c>
      <c r="C4" s="737"/>
      <c r="D4" s="165" t="s">
        <v>79</v>
      </c>
      <c r="E4" s="3"/>
      <c r="F4" s="4">
        <v>21881584591.209251</v>
      </c>
      <c r="G4" s="3"/>
      <c r="H4" s="4">
        <f>F40</f>
        <v>21881584591.209251</v>
      </c>
      <c r="I4" s="3"/>
      <c r="J4" s="4">
        <f>H40</f>
        <v>34979710591.701752</v>
      </c>
      <c r="K4" s="3"/>
      <c r="L4" s="4">
        <f>J40</f>
        <v>34979710591.701752</v>
      </c>
      <c r="M4" s="3"/>
      <c r="N4" s="4">
        <f>L40</f>
        <v>34979710591.701752</v>
      </c>
      <c r="O4" s="3"/>
      <c r="P4" s="4">
        <f>N40</f>
        <v>34979710591.701752</v>
      </c>
      <c r="Q4" s="3"/>
      <c r="R4" s="4">
        <f>P40</f>
        <v>34979710591.701752</v>
      </c>
      <c r="S4" s="3"/>
      <c r="T4" s="4">
        <f>R40</f>
        <v>34979710591.701752</v>
      </c>
      <c r="U4" s="3"/>
      <c r="V4" s="4">
        <f>T40</f>
        <v>34979710591.701752</v>
      </c>
      <c r="W4" s="3"/>
      <c r="X4" s="4">
        <f>V40</f>
        <v>34979710591.701752</v>
      </c>
      <c r="Y4" s="3"/>
      <c r="Z4" s="4">
        <f>X40</f>
        <v>34979710591.701752</v>
      </c>
      <c r="AA4" s="3"/>
      <c r="AB4" s="4">
        <f>Z40</f>
        <v>34969688939.339256</v>
      </c>
    </row>
    <row r="5" spans="1:28">
      <c r="A5" s="728"/>
      <c r="B5" s="718" t="s">
        <v>4</v>
      </c>
      <c r="C5" s="5" t="s">
        <v>5</v>
      </c>
      <c r="D5" s="166"/>
      <c r="E5" s="185">
        <v>70309825956.800018</v>
      </c>
      <c r="F5" s="187">
        <v>74914936418.893417</v>
      </c>
      <c r="G5" s="185">
        <f>E41</f>
        <v>67065203131.350037</v>
      </c>
      <c r="H5" s="187">
        <f>F41</f>
        <v>80220969801.850906</v>
      </c>
      <c r="I5" s="185">
        <f>G41</f>
        <v>64352778614.900055</v>
      </c>
      <c r="J5" s="187">
        <f>H41</f>
        <v>79817192432.018402</v>
      </c>
      <c r="K5" s="185">
        <f>I41</f>
        <v>119202485931.90002</v>
      </c>
      <c r="L5" s="187">
        <f>J41</f>
        <v>86679320692.480896</v>
      </c>
      <c r="M5" s="185">
        <f>K41</f>
        <v>114601697438.00003</v>
      </c>
      <c r="N5" s="187">
        <f>L41</f>
        <v>89213414721.773132</v>
      </c>
      <c r="O5" s="185">
        <f>M41</f>
        <v>141879751035.45026</v>
      </c>
      <c r="P5" s="187">
        <f>N41</f>
        <v>92508631195.367035</v>
      </c>
      <c r="Q5" s="185">
        <f>O41</f>
        <v>161311544745.60022</v>
      </c>
      <c r="R5" s="187">
        <f>P41</f>
        <v>95968235424.511642</v>
      </c>
      <c r="S5" s="185">
        <f>Q41</f>
        <v>158657791132.60022</v>
      </c>
      <c r="T5" s="187">
        <f>R41</f>
        <v>97825023893.849152</v>
      </c>
      <c r="U5" s="185">
        <f>S41</f>
        <v>158933769989</v>
      </c>
      <c r="V5" s="187">
        <f>T41</f>
        <v>98894704354.743118</v>
      </c>
      <c r="W5" s="185">
        <f>U41</f>
        <v>223920817761</v>
      </c>
      <c r="X5" s="187">
        <f>V41</f>
        <v>102682508211.56561</v>
      </c>
      <c r="Y5" s="185">
        <f>W41</f>
        <v>271303830854</v>
      </c>
      <c r="Z5" s="187">
        <f>X41</f>
        <v>105275744514.31812</v>
      </c>
      <c r="AA5" s="185">
        <f>Y41</f>
        <v>287924345669.15021</v>
      </c>
      <c r="AB5" s="187">
        <f>Z41</f>
        <v>106875306449.50275</v>
      </c>
    </row>
    <row r="6" spans="1:28">
      <c r="A6" s="728"/>
      <c r="B6" s="719"/>
      <c r="C6" s="5" t="s">
        <v>105</v>
      </c>
      <c r="D6" s="162" t="s">
        <v>107</v>
      </c>
      <c r="E6" s="188"/>
      <c r="F6" s="190">
        <v>24603972584.176983</v>
      </c>
      <c r="G6" s="188"/>
      <c r="H6" s="190">
        <f>F42</f>
        <v>24484524126.174484</v>
      </c>
      <c r="I6" s="188"/>
      <c r="J6" s="190">
        <f>H42</f>
        <v>37654741042.916985</v>
      </c>
      <c r="K6" s="188"/>
      <c r="L6" s="190">
        <f>J42</f>
        <v>37627372143.839493</v>
      </c>
      <c r="M6" s="188"/>
      <c r="N6" s="190">
        <f>L42</f>
        <v>37712542761.311989</v>
      </c>
      <c r="O6" s="188"/>
      <c r="P6" s="190">
        <f>N42</f>
        <v>37679086485.056984</v>
      </c>
      <c r="Q6" s="188"/>
      <c r="R6" s="190">
        <f>P42</f>
        <v>37719159139.339478</v>
      </c>
      <c r="S6" s="188"/>
      <c r="T6" s="190">
        <f>R42</f>
        <v>37833905102.139481</v>
      </c>
      <c r="U6" s="188"/>
      <c r="V6" s="190">
        <f>T42</f>
        <v>38184032156.296974</v>
      </c>
      <c r="W6" s="188"/>
      <c r="X6" s="190">
        <f>V42</f>
        <v>38979820511.219475</v>
      </c>
      <c r="Y6" s="188"/>
      <c r="Z6" s="190">
        <f>X42</f>
        <v>37996585859.561974</v>
      </c>
      <c r="AA6" s="188"/>
      <c r="AB6" s="190">
        <f>Z42</f>
        <v>44988796656.344475</v>
      </c>
    </row>
    <row r="7" spans="1:28">
      <c r="A7" s="728"/>
      <c r="B7" s="719"/>
      <c r="C7" s="6" t="s">
        <v>104</v>
      </c>
      <c r="D7" s="167" t="s">
        <v>108</v>
      </c>
      <c r="E7" s="191"/>
      <c r="F7" s="193">
        <v>0</v>
      </c>
      <c r="G7" s="191"/>
      <c r="H7" s="193">
        <f>F43</f>
        <v>0</v>
      </c>
      <c r="I7" s="191"/>
      <c r="J7" s="193">
        <f>H43</f>
        <v>0</v>
      </c>
      <c r="K7" s="191"/>
      <c r="L7" s="193">
        <f>J43</f>
        <v>0</v>
      </c>
      <c r="M7" s="191"/>
      <c r="N7" s="193">
        <f>L43</f>
        <v>0</v>
      </c>
      <c r="O7" s="191"/>
      <c r="P7" s="193">
        <f>N43</f>
        <v>0</v>
      </c>
      <c r="Q7" s="191"/>
      <c r="R7" s="193">
        <f>P43</f>
        <v>0</v>
      </c>
      <c r="S7" s="191"/>
      <c r="T7" s="193">
        <f>R43</f>
        <v>0</v>
      </c>
      <c r="U7" s="191"/>
      <c r="V7" s="193">
        <f>T43</f>
        <v>0</v>
      </c>
      <c r="W7" s="191"/>
      <c r="X7" s="193">
        <f>V43</f>
        <v>0</v>
      </c>
      <c r="Y7" s="191"/>
      <c r="Z7" s="193">
        <f>X43</f>
        <v>0</v>
      </c>
      <c r="AA7" s="191"/>
      <c r="AB7" s="193">
        <f>Z43</f>
        <v>0</v>
      </c>
    </row>
    <row r="8" spans="1:28">
      <c r="A8" s="729"/>
      <c r="B8" s="720"/>
      <c r="C8" s="7" t="s">
        <v>6</v>
      </c>
      <c r="D8" s="168"/>
      <c r="E8" s="8">
        <f t="shared" ref="E8:F8" si="0">SUM(E5:E7)</f>
        <v>70309825956.800018</v>
      </c>
      <c r="F8" s="9">
        <f t="shared" si="0"/>
        <v>99518909003.070404</v>
      </c>
      <c r="G8" s="8">
        <f t="shared" ref="G8:H8" si="1">SUM(G5:G7)</f>
        <v>67065203131.350037</v>
      </c>
      <c r="H8" s="9">
        <f t="shared" si="1"/>
        <v>104705493928.02539</v>
      </c>
      <c r="I8" s="8">
        <f t="shared" ref="I8:J8" si="2">SUM(I5:I7)</f>
        <v>64352778614.900055</v>
      </c>
      <c r="J8" s="9">
        <f t="shared" si="2"/>
        <v>117471933474.93539</v>
      </c>
      <c r="K8" s="8">
        <f t="shared" ref="K8:L8" si="3">SUM(K5:K7)</f>
        <v>119202485931.90002</v>
      </c>
      <c r="L8" s="9">
        <f t="shared" si="3"/>
        <v>124306692836.32039</v>
      </c>
      <c r="M8" s="8">
        <f t="shared" ref="M8:N8" si="4">SUM(M5:M7)</f>
        <v>114601697438.00003</v>
      </c>
      <c r="N8" s="9">
        <f t="shared" si="4"/>
        <v>126925957483.08511</v>
      </c>
      <c r="O8" s="8">
        <f t="shared" ref="O8:P8" si="5">SUM(O5:O7)</f>
        <v>141879751035.45026</v>
      </c>
      <c r="P8" s="9">
        <f t="shared" si="5"/>
        <v>130187717680.42401</v>
      </c>
      <c r="Q8" s="8">
        <f t="shared" ref="Q8:R8" si="6">SUM(Q5:Q7)</f>
        <v>161311544745.60022</v>
      </c>
      <c r="R8" s="9">
        <f t="shared" si="6"/>
        <v>133687394563.85112</v>
      </c>
      <c r="S8" s="8">
        <f t="shared" ref="S8:T8" si="7">SUM(S5:S7)</f>
        <v>158657791132.60022</v>
      </c>
      <c r="T8" s="9">
        <f t="shared" si="7"/>
        <v>135658928995.98863</v>
      </c>
      <c r="U8" s="8">
        <f t="shared" ref="U8:V8" si="8">SUM(U5:U7)</f>
        <v>158933769989</v>
      </c>
      <c r="V8" s="9">
        <f t="shared" si="8"/>
        <v>137078736511.0401</v>
      </c>
      <c r="W8" s="8">
        <f t="shared" ref="W8:X8" si="9">SUM(W5:W7)</f>
        <v>223920817761</v>
      </c>
      <c r="X8" s="9">
        <f t="shared" si="9"/>
        <v>141662328722.7851</v>
      </c>
      <c r="Y8" s="8">
        <f t="shared" ref="Y8:Z8" si="10">SUM(Y5:Y7)</f>
        <v>271303830854</v>
      </c>
      <c r="Z8" s="9">
        <f t="shared" si="10"/>
        <v>143272330373.8801</v>
      </c>
      <c r="AA8" s="8">
        <f t="shared" ref="AA8:AB8" si="11">SUM(AA5:AA7)</f>
        <v>287924345669.15021</v>
      </c>
      <c r="AB8" s="9">
        <f t="shared" si="11"/>
        <v>151864103105.84723</v>
      </c>
    </row>
    <row r="9" spans="1:28" ht="13.5" customHeight="1">
      <c r="A9" s="713" t="s">
        <v>82</v>
      </c>
      <c r="B9" s="160" t="s">
        <v>80</v>
      </c>
      <c r="C9" s="160"/>
      <c r="D9" s="166" t="s">
        <v>90</v>
      </c>
      <c r="E9" s="239">
        <f>+'자금실적 및 계획(원)USD_VND'!G9</f>
        <v>0</v>
      </c>
      <c r="F9" s="601">
        <f>+E9*$E$1</f>
        <v>0</v>
      </c>
      <c r="G9" s="239">
        <f>+'자금실적 및 계획(원)USD_VND'!I9</f>
        <v>0</v>
      </c>
      <c r="H9" s="195">
        <f t="shared" ref="H9:H19" si="12">+G9*$E$1</f>
        <v>0</v>
      </c>
      <c r="I9" s="239">
        <f>+'자금실적 및 계획(원)USD_VND'!K9</f>
        <v>0</v>
      </c>
      <c r="J9" s="195">
        <f t="shared" ref="J9:J19" si="13">+I9*$E$1</f>
        <v>0</v>
      </c>
      <c r="K9" s="239">
        <f>+'자금실적 및 계획(원)USD_VND'!M9</f>
        <v>0</v>
      </c>
      <c r="L9" s="195">
        <f t="shared" ref="L9:L19" si="14">+K9*$E$1</f>
        <v>0</v>
      </c>
      <c r="M9" s="239">
        <f>+'자금실적 및 계획(원)USD_VND'!O9</f>
        <v>0</v>
      </c>
      <c r="N9" s="195">
        <f t="shared" ref="N9:N19" si="15">+M9*$E$1</f>
        <v>0</v>
      </c>
      <c r="O9" s="239">
        <f>+'자금실적 및 계획(원)USD_VND'!Q9</f>
        <v>0</v>
      </c>
      <c r="P9" s="195">
        <f t="shared" ref="P9:P19" si="16">+O9*$E$1</f>
        <v>0</v>
      </c>
      <c r="Q9" s="239">
        <f>+'자금실적 및 계획(원)USD_VND'!S9</f>
        <v>0</v>
      </c>
      <c r="R9" s="195">
        <f t="shared" ref="R9:R19" si="17">+Q9*$E$1</f>
        <v>0</v>
      </c>
      <c r="S9" s="239">
        <f>+'자금실적 및 계획(원)USD_VND'!U9</f>
        <v>0</v>
      </c>
      <c r="T9" s="195">
        <f t="shared" ref="T9:T19" si="18">+S9*$E$1</f>
        <v>0</v>
      </c>
      <c r="U9" s="239">
        <f>+'자금실적 및 계획(원)USD_VND'!W9</f>
        <v>0</v>
      </c>
      <c r="V9" s="195">
        <f t="shared" ref="V9:V19" si="19">+U9*$E$1</f>
        <v>0</v>
      </c>
      <c r="W9" s="239">
        <f>+'자금실적 및 계획(원)USD_VND'!Y9</f>
        <v>0</v>
      </c>
      <c r="X9" s="195">
        <f t="shared" ref="X9:X19" si="20">+W9*$E$1</f>
        <v>0</v>
      </c>
      <c r="Y9" s="239">
        <f>+'자금실적 및 계획(원)USD_VND'!AA9</f>
        <v>0</v>
      </c>
      <c r="Z9" s="195">
        <f t="shared" ref="Z9:Z19" si="21">+Y9*$E$1</f>
        <v>0</v>
      </c>
      <c r="AA9" s="239">
        <f>+'자금실적 및 계획(원)USD_VND'!AC9</f>
        <v>0</v>
      </c>
      <c r="AB9" s="195">
        <f t="shared" ref="AB9:AB19" si="22">+AA9*$E$1</f>
        <v>0</v>
      </c>
    </row>
    <row r="10" spans="1:28">
      <c r="A10" s="714"/>
      <c r="B10" s="159" t="s">
        <v>81</v>
      </c>
      <c r="C10" s="159"/>
      <c r="D10" s="162" t="s">
        <v>91</v>
      </c>
      <c r="E10" s="189">
        <f>+'자금실적 및 계획(원)USD_VND'!G10</f>
        <v>0</v>
      </c>
      <c r="F10" s="189">
        <f t="shared" ref="F10:F35" si="23">+E10*$E$1</f>
        <v>0</v>
      </c>
      <c r="G10" s="189">
        <f>+'자금실적 및 계획(원)USD_VND'!I10</f>
        <v>12972576327</v>
      </c>
      <c r="H10" s="189">
        <f t="shared" si="12"/>
        <v>616197375.53250003</v>
      </c>
      <c r="I10" s="189">
        <f>+'자금실적 및 계획(원)USD_VND'!K10</f>
        <v>12523356818</v>
      </c>
      <c r="J10" s="189">
        <f t="shared" si="13"/>
        <v>594859448.85500002</v>
      </c>
      <c r="K10" s="189">
        <f>+'자금실적 및 계획(원)USD_VND'!M10</f>
        <v>0</v>
      </c>
      <c r="L10" s="189">
        <f t="shared" si="14"/>
        <v>0</v>
      </c>
      <c r="M10" s="189">
        <f>+'자금실적 및 계획(원)USD_VND'!O10</f>
        <v>31014540155</v>
      </c>
      <c r="N10" s="189">
        <f t="shared" si="15"/>
        <v>1473190657.3625</v>
      </c>
      <c r="O10" s="189">
        <f>+'자금실적 및 계획(원)USD_VND'!Q10</f>
        <v>36239086988</v>
      </c>
      <c r="P10" s="189">
        <f t="shared" si="16"/>
        <v>1721356631.9300001</v>
      </c>
      <c r="Q10" s="189">
        <f>+'자금실적 및 계획(원)USD_VND'!S10</f>
        <v>47558351209</v>
      </c>
      <c r="R10" s="189">
        <f t="shared" si="17"/>
        <v>2259021682.4275002</v>
      </c>
      <c r="S10" s="189">
        <f>+'자금실적 및 계획(원)USD_VND'!U10</f>
        <v>51551338188</v>
      </c>
      <c r="T10" s="189">
        <f t="shared" si="18"/>
        <v>2448688563.9299998</v>
      </c>
      <c r="U10" s="189">
        <f>+'자금실적 및 계획(원)USD_VND'!W10</f>
        <v>38922441578</v>
      </c>
      <c r="V10" s="189">
        <f t="shared" si="19"/>
        <v>1848815974.9549999</v>
      </c>
      <c r="W10" s="189">
        <f>+'자금실적 및 계획(원)USD_VND'!Y10</f>
        <v>38522624556</v>
      </c>
      <c r="X10" s="189">
        <f t="shared" si="20"/>
        <v>1829824666.4100001</v>
      </c>
      <c r="Y10" s="189">
        <f>+'자금실적 및 계획(원)USD_VND'!AA10</f>
        <v>55514910195</v>
      </c>
      <c r="Z10" s="189">
        <f t="shared" si="21"/>
        <v>2636958234.2624998</v>
      </c>
      <c r="AA10" s="189">
        <f>+'자금실적 및 계획(원)USD_VND'!AC10</f>
        <v>37016445452</v>
      </c>
      <c r="AB10" s="189">
        <f t="shared" si="22"/>
        <v>1758281158.97</v>
      </c>
    </row>
    <row r="11" spans="1:28">
      <c r="A11" s="714"/>
      <c r="B11" s="159" t="s">
        <v>117</v>
      </c>
      <c r="C11" s="159"/>
      <c r="D11" s="162" t="s">
        <v>92</v>
      </c>
      <c r="E11" s="189">
        <f>+'자금실적 및 계획(원)USD_VND'!G11</f>
        <v>156274190815</v>
      </c>
      <c r="F11" s="189">
        <f t="shared" si="23"/>
        <v>7423024063.7124996</v>
      </c>
      <c r="G11" s="189">
        <f>+'자금실적 및 계획(원)USD_VND'!I11</f>
        <v>258196420205</v>
      </c>
      <c r="H11" s="189">
        <f t="shared" si="12"/>
        <v>12264329959.737499</v>
      </c>
      <c r="I11" s="189">
        <f>+'자금실적 및 계획(원)USD_VND'!K11</f>
        <v>339256906081</v>
      </c>
      <c r="J11" s="189">
        <f t="shared" si="13"/>
        <v>16114703038.8475</v>
      </c>
      <c r="K11" s="189">
        <f>+'자금실적 및 계획(원)USD_VND'!M11</f>
        <v>216389294070</v>
      </c>
      <c r="L11" s="189">
        <f t="shared" si="14"/>
        <v>10278491468.325001</v>
      </c>
      <c r="M11" s="189">
        <f>+'자금실적 및 계획(원)USD_VND'!O11</f>
        <v>310309735183</v>
      </c>
      <c r="N11" s="189">
        <f t="shared" si="15"/>
        <v>14739712421.192501</v>
      </c>
      <c r="O11" s="189">
        <f>+'자금실적 및 계획(원)USD_VND'!Q11</f>
        <v>253191087270</v>
      </c>
      <c r="P11" s="189">
        <f t="shared" si="16"/>
        <v>12026576645.325001</v>
      </c>
      <c r="Q11" s="189">
        <f>+'자금실적 및 계획(원)USD_VND'!S11</f>
        <v>301114114537</v>
      </c>
      <c r="R11" s="189">
        <f t="shared" si="17"/>
        <v>14302920440.5075</v>
      </c>
      <c r="S11" s="189">
        <f>+'자금실적 및 계획(원)USD_VND'!U11</f>
        <v>248199055488</v>
      </c>
      <c r="T11" s="189">
        <f t="shared" si="18"/>
        <v>11789455135.68</v>
      </c>
      <c r="U11" s="189">
        <f>+'자금실적 및 계획(원)USD_VND'!W11</f>
        <v>349012102307</v>
      </c>
      <c r="V11" s="189">
        <f t="shared" si="19"/>
        <v>16578074859.5825</v>
      </c>
      <c r="W11" s="189">
        <f>+'자금실적 및 계획(원)USD_VND'!Y11</f>
        <v>317898787156</v>
      </c>
      <c r="X11" s="189">
        <f t="shared" si="20"/>
        <v>15100192389.91</v>
      </c>
      <c r="Y11" s="189">
        <f>+'자금실적 및 계획(원)USD_VND'!AA11</f>
        <v>287961104663</v>
      </c>
      <c r="Z11" s="189">
        <f t="shared" si="21"/>
        <v>13678152471.4925</v>
      </c>
      <c r="AA11" s="189">
        <f>+'자금실적 및 계획(원)USD_VND'!AC11</f>
        <v>351468102487</v>
      </c>
      <c r="AB11" s="189">
        <f t="shared" si="22"/>
        <v>16694734868.1325</v>
      </c>
    </row>
    <row r="12" spans="1:28" ht="18.75" customHeight="1">
      <c r="A12" s="714"/>
      <c r="B12" s="161" t="s">
        <v>96</v>
      </c>
      <c r="C12" s="161"/>
      <c r="D12" s="162" t="s">
        <v>93</v>
      </c>
      <c r="E12" s="192">
        <f>+'자금실적 및 계획(원)USD_VND'!G12</f>
        <v>440480000</v>
      </c>
      <c r="F12" s="192">
        <f t="shared" si="23"/>
        <v>20922800</v>
      </c>
      <c r="G12" s="192">
        <f>+'자금실적 및 계획(원)USD_VND'!I12</f>
        <v>13909000</v>
      </c>
      <c r="H12" s="192">
        <f t="shared" si="12"/>
        <v>660677.5</v>
      </c>
      <c r="I12" s="192">
        <f>+'자금실적 및 계획(원)USD_VND'!K12</f>
        <v>660720000</v>
      </c>
      <c r="J12" s="192">
        <f t="shared" si="13"/>
        <v>31384200</v>
      </c>
      <c r="K12" s="192">
        <f>+'자금실적 및 계획(원)USD_VND'!M12</f>
        <v>660720000</v>
      </c>
      <c r="L12" s="192">
        <f t="shared" si="14"/>
        <v>31384200</v>
      </c>
      <c r="M12" s="192">
        <f>+'자금실적 및 계획(원)USD_VND'!O12</f>
        <v>0</v>
      </c>
      <c r="N12" s="192">
        <f t="shared" si="15"/>
        <v>0</v>
      </c>
      <c r="O12" s="192">
        <f>+'자금실적 및 계획(원)USD_VND'!Q12</f>
        <v>0</v>
      </c>
      <c r="P12" s="192">
        <f t="shared" si="16"/>
        <v>0</v>
      </c>
      <c r="Q12" s="192">
        <f>+'자금실적 및 계획(원)USD_VND'!S12</f>
        <v>0</v>
      </c>
      <c r="R12" s="192">
        <f t="shared" si="17"/>
        <v>0</v>
      </c>
      <c r="S12" s="192">
        <f>+'자금실적 및 계획(원)USD_VND'!U12</f>
        <v>1286720000</v>
      </c>
      <c r="T12" s="192">
        <f t="shared" si="18"/>
        <v>61119200</v>
      </c>
      <c r="U12" s="192">
        <f>+'자금실적 및 계획(원)USD_VND'!W12</f>
        <v>26745920000</v>
      </c>
      <c r="V12" s="192">
        <f t="shared" si="19"/>
        <v>1270431200</v>
      </c>
      <c r="W12" s="192">
        <f>+'자금실적 및 계획(원)USD_VND'!Y12</f>
        <v>0</v>
      </c>
      <c r="X12" s="192">
        <f t="shared" si="20"/>
        <v>0</v>
      </c>
      <c r="Y12" s="192">
        <f>+'자금실적 및 계획(원)USD_VND'!AA12</f>
        <v>25268504000</v>
      </c>
      <c r="Z12" s="192">
        <f t="shared" si="21"/>
        <v>1200253940</v>
      </c>
      <c r="AA12" s="192">
        <f>+'자금실적 및 계획(원)USD_VND'!AC12</f>
        <v>4776900000</v>
      </c>
      <c r="AB12" s="192">
        <f t="shared" si="22"/>
        <v>226902750</v>
      </c>
    </row>
    <row r="13" spans="1:28">
      <c r="A13" s="714"/>
      <c r="B13" s="181" t="s">
        <v>15</v>
      </c>
      <c r="C13" s="181"/>
      <c r="D13" s="179" t="s">
        <v>84</v>
      </c>
      <c r="E13" s="239">
        <f>+'자금실적 및 계획(원)USD_VND'!G13</f>
        <v>0</v>
      </c>
      <c r="F13" s="601">
        <f t="shared" si="23"/>
        <v>0</v>
      </c>
      <c r="G13" s="239">
        <f>+'자금실적 및 계획(원)USD_VND'!I13</f>
        <v>275750021063</v>
      </c>
      <c r="H13" s="196">
        <f t="shared" si="12"/>
        <v>13098126000.4925</v>
      </c>
      <c r="I13" s="239">
        <f>+'자금실적 및 계획(원)USD_VND'!K13</f>
        <v>0</v>
      </c>
      <c r="J13" s="196">
        <f t="shared" si="13"/>
        <v>0</v>
      </c>
      <c r="K13" s="239">
        <f>+'자금실적 및 계획(원)USD_VND'!M13</f>
        <v>0</v>
      </c>
      <c r="L13" s="196">
        <f t="shared" si="14"/>
        <v>0</v>
      </c>
      <c r="M13" s="239">
        <f>+'자금실적 및 계획(원)USD_VND'!O13</f>
        <v>0</v>
      </c>
      <c r="N13" s="196">
        <f t="shared" si="15"/>
        <v>0</v>
      </c>
      <c r="O13" s="239">
        <f>+'자금실적 및 계획(원)USD_VND'!Q13</f>
        <v>0</v>
      </c>
      <c r="P13" s="196">
        <f t="shared" si="16"/>
        <v>0</v>
      </c>
      <c r="Q13" s="239">
        <f>+'자금실적 및 계획(원)USD_VND'!S13</f>
        <v>0</v>
      </c>
      <c r="R13" s="196">
        <f t="shared" si="17"/>
        <v>0</v>
      </c>
      <c r="S13" s="239">
        <f>+'자금실적 및 계획(원)USD_VND'!U13</f>
        <v>0</v>
      </c>
      <c r="T13" s="196">
        <f t="shared" si="18"/>
        <v>0</v>
      </c>
      <c r="U13" s="239">
        <f>+'자금실적 및 계획(원)USD_VND'!W13</f>
        <v>0</v>
      </c>
      <c r="V13" s="196">
        <f t="shared" si="19"/>
        <v>0</v>
      </c>
      <c r="W13" s="239">
        <f>+'자금실적 및 계획(원)USD_VND'!Y13</f>
        <v>0</v>
      </c>
      <c r="X13" s="196">
        <f t="shared" si="20"/>
        <v>0</v>
      </c>
      <c r="Y13" s="239">
        <f>+'자금실적 및 계획(원)USD_VND'!AA13</f>
        <v>135347827216</v>
      </c>
      <c r="Z13" s="196">
        <f t="shared" si="21"/>
        <v>6429021792.7600002</v>
      </c>
      <c r="AA13" s="239">
        <f>+'자금실적 및 계획(원)USD_VND'!AC13</f>
        <v>0</v>
      </c>
      <c r="AB13" s="196">
        <f t="shared" si="22"/>
        <v>0</v>
      </c>
    </row>
    <row r="14" spans="1:28">
      <c r="A14" s="714"/>
      <c r="B14" s="159" t="s">
        <v>66</v>
      </c>
      <c r="C14" s="159"/>
      <c r="D14" s="178" t="s">
        <v>85</v>
      </c>
      <c r="E14" s="189">
        <f>+'자금실적 및 계획(원)USD_VND'!G14</f>
        <v>0</v>
      </c>
      <c r="F14" s="189">
        <f t="shared" si="23"/>
        <v>0</v>
      </c>
      <c r="G14" s="189">
        <f>+'자금실적 및 계획(원)USD_VND'!I14</f>
        <v>0</v>
      </c>
      <c r="H14" s="196">
        <f t="shared" si="12"/>
        <v>0</v>
      </c>
      <c r="I14" s="189">
        <f>+'자금실적 및 계획(원)USD_VND'!K14</f>
        <v>0</v>
      </c>
      <c r="J14" s="196">
        <f t="shared" si="13"/>
        <v>0</v>
      </c>
      <c r="K14" s="189">
        <f>+'자금실적 및 계획(원)USD_VND'!M14</f>
        <v>0</v>
      </c>
      <c r="L14" s="196">
        <f t="shared" si="14"/>
        <v>0</v>
      </c>
      <c r="M14" s="189">
        <f>+'자금실적 및 계획(원)USD_VND'!O14</f>
        <v>0</v>
      </c>
      <c r="N14" s="196">
        <f t="shared" si="15"/>
        <v>0</v>
      </c>
      <c r="O14" s="189">
        <f>+'자금실적 및 계획(원)USD_VND'!Q14</f>
        <v>0</v>
      </c>
      <c r="P14" s="196">
        <f t="shared" si="16"/>
        <v>0</v>
      </c>
      <c r="Q14" s="189">
        <f>+'자금실적 및 계획(원)USD_VND'!S14</f>
        <v>0</v>
      </c>
      <c r="R14" s="196">
        <f t="shared" si="17"/>
        <v>0</v>
      </c>
      <c r="S14" s="189">
        <f>+'자금실적 및 계획(원)USD_VND'!U14</f>
        <v>0</v>
      </c>
      <c r="T14" s="196">
        <f t="shared" si="18"/>
        <v>0</v>
      </c>
      <c r="U14" s="189">
        <f>+'자금실적 및 계획(원)USD_VND'!W14</f>
        <v>0</v>
      </c>
      <c r="V14" s="196">
        <f t="shared" si="19"/>
        <v>0</v>
      </c>
      <c r="W14" s="189">
        <f>+'자금실적 및 계획(원)USD_VND'!Y14</f>
        <v>0</v>
      </c>
      <c r="X14" s="196">
        <f t="shared" si="20"/>
        <v>0</v>
      </c>
      <c r="Y14" s="189">
        <f>+'자금실적 및 계획(원)USD_VND'!AA14</f>
        <v>0</v>
      </c>
      <c r="Z14" s="196">
        <f t="shared" si="21"/>
        <v>0</v>
      </c>
      <c r="AA14" s="189">
        <f>+'자금실적 및 계획(원)USD_VND'!AC14</f>
        <v>0</v>
      </c>
      <c r="AB14" s="196">
        <f t="shared" si="22"/>
        <v>0</v>
      </c>
    </row>
    <row r="15" spans="1:28">
      <c r="A15" s="714"/>
      <c r="B15" s="159" t="s">
        <v>7</v>
      </c>
      <c r="C15" s="159"/>
      <c r="D15" s="177" t="s">
        <v>86</v>
      </c>
      <c r="E15" s="189">
        <f>+'자금실적 및 계획(원)USD_VND'!G15</f>
        <v>0</v>
      </c>
      <c r="F15" s="189">
        <f t="shared" si="23"/>
        <v>0</v>
      </c>
      <c r="G15" s="189">
        <f>+'자금실적 및 계획(원)USD_VND'!I15</f>
        <v>0</v>
      </c>
      <c r="H15" s="189">
        <f t="shared" si="12"/>
        <v>0</v>
      </c>
      <c r="I15" s="189">
        <f>+'자금실적 및 계획(원)USD_VND'!K15</f>
        <v>0</v>
      </c>
      <c r="J15" s="189">
        <f t="shared" si="13"/>
        <v>0</v>
      </c>
      <c r="K15" s="189">
        <f>+'자금실적 및 계획(원)USD_VND'!M15</f>
        <v>0</v>
      </c>
      <c r="L15" s="189">
        <f t="shared" si="14"/>
        <v>0</v>
      </c>
      <c r="M15" s="189">
        <f>+'자금실적 및 계획(원)USD_VND'!O15</f>
        <v>0</v>
      </c>
      <c r="N15" s="189">
        <f t="shared" si="15"/>
        <v>0</v>
      </c>
      <c r="O15" s="189">
        <f>+'자금실적 및 계획(원)USD_VND'!Q15</f>
        <v>0</v>
      </c>
      <c r="P15" s="189">
        <f t="shared" si="16"/>
        <v>0</v>
      </c>
      <c r="Q15" s="189">
        <f>+'자금실적 및 계획(원)USD_VND'!S15</f>
        <v>0</v>
      </c>
      <c r="R15" s="189">
        <f t="shared" si="17"/>
        <v>0</v>
      </c>
      <c r="S15" s="189">
        <f>+'자금실적 및 계획(원)USD_VND'!U15</f>
        <v>4430982959</v>
      </c>
      <c r="T15" s="189">
        <f t="shared" si="18"/>
        <v>210471690.55250001</v>
      </c>
      <c r="U15" s="189">
        <f>+'자금실적 및 계획(원)USD_VND'!W15</f>
        <v>0</v>
      </c>
      <c r="V15" s="189">
        <f t="shared" si="19"/>
        <v>0</v>
      </c>
      <c r="W15" s="189">
        <f>+'자금실적 및 계획(원)USD_VND'!Y15</f>
        <v>0</v>
      </c>
      <c r="X15" s="189">
        <f t="shared" si="20"/>
        <v>0</v>
      </c>
      <c r="Y15" s="189">
        <f>+'자금실적 및 계획(원)USD_VND'!AA15</f>
        <v>0</v>
      </c>
      <c r="Z15" s="189">
        <f t="shared" si="21"/>
        <v>0</v>
      </c>
      <c r="AA15" s="189">
        <f>+'자금실적 및 계획(원)USD_VND'!AC15</f>
        <v>920675722</v>
      </c>
      <c r="AB15" s="189">
        <f t="shared" si="22"/>
        <v>43732096.795000002</v>
      </c>
    </row>
    <row r="16" spans="1:28">
      <c r="A16" s="714"/>
      <c r="B16" s="159" t="s">
        <v>174</v>
      </c>
      <c r="C16" s="159"/>
      <c r="D16" s="178" t="s">
        <v>173</v>
      </c>
      <c r="E16" s="189">
        <f>+'자금실적 및 계획(원)USD_VND'!G16</f>
        <v>0</v>
      </c>
      <c r="F16" s="189">
        <f t="shared" si="23"/>
        <v>0</v>
      </c>
      <c r="G16" s="189">
        <f>+'자금실적 및 계획(원)USD_VND'!I16</f>
        <v>2086968</v>
      </c>
      <c r="H16" s="189">
        <f t="shared" si="12"/>
        <v>99130.98</v>
      </c>
      <c r="I16" s="189">
        <f>+'자금실적 및 계획(원)USD_VND'!K16</f>
        <v>0</v>
      </c>
      <c r="J16" s="189">
        <f t="shared" si="13"/>
        <v>0</v>
      </c>
      <c r="K16" s="189">
        <f>+'자금실적 및 계획(원)USD_VND'!M16</f>
        <v>0</v>
      </c>
      <c r="L16" s="189">
        <f t="shared" si="14"/>
        <v>0</v>
      </c>
      <c r="M16" s="189">
        <f>+'자금실적 및 계획(원)USD_VND'!O16</f>
        <v>170254878</v>
      </c>
      <c r="N16" s="189">
        <f t="shared" si="15"/>
        <v>8087106.7050000001</v>
      </c>
      <c r="O16" s="189">
        <f>+'자금실적 및 계획(원)USD_VND'!Q16</f>
        <v>0</v>
      </c>
      <c r="P16" s="189">
        <f t="shared" si="16"/>
        <v>0</v>
      </c>
      <c r="Q16" s="189">
        <f>+'자금실적 및 계획(원)USD_VND'!S16</f>
        <v>0</v>
      </c>
      <c r="R16" s="189">
        <f t="shared" si="17"/>
        <v>0</v>
      </c>
      <c r="S16" s="189">
        <f>+'자금실적 및 계획(원)USD_VND'!U16</f>
        <v>0</v>
      </c>
      <c r="T16" s="189">
        <f t="shared" si="18"/>
        <v>0</v>
      </c>
      <c r="U16" s="189">
        <f>+'자금실적 및 계획(원)USD_VND'!W16</f>
        <v>0</v>
      </c>
      <c r="V16" s="189">
        <f t="shared" si="19"/>
        <v>0</v>
      </c>
      <c r="W16" s="189">
        <f>+'자금실적 및 계획(원)USD_VND'!Y16</f>
        <v>0</v>
      </c>
      <c r="X16" s="189">
        <f t="shared" si="20"/>
        <v>0</v>
      </c>
      <c r="Y16" s="189">
        <f>+'자금실적 및 계획(원)USD_VND'!AA16</f>
        <v>0</v>
      </c>
      <c r="Z16" s="189">
        <f t="shared" si="21"/>
        <v>0</v>
      </c>
      <c r="AA16" s="189">
        <f>+'자금실적 및 계획(원)USD_VND'!AC16</f>
        <v>0</v>
      </c>
      <c r="AB16" s="189">
        <f t="shared" si="22"/>
        <v>0</v>
      </c>
    </row>
    <row r="17" spans="1:28">
      <c r="A17" s="714"/>
      <c r="B17" s="159" t="s">
        <v>17</v>
      </c>
      <c r="C17" s="159"/>
      <c r="D17" s="178" t="s">
        <v>87</v>
      </c>
      <c r="E17" s="189">
        <f>+'자금실적 및 계획(원)USD_VND'!G17</f>
        <v>359638</v>
      </c>
      <c r="F17" s="189">
        <f t="shared" si="23"/>
        <v>17082.805</v>
      </c>
      <c r="G17" s="189">
        <f>+'자금실적 및 계획(원)USD_VND'!I17</f>
        <v>314487</v>
      </c>
      <c r="H17" s="189">
        <f t="shared" si="12"/>
        <v>14938.1325</v>
      </c>
      <c r="I17" s="189">
        <f>+'자금실적 및 계획(원)USD_VND'!K17</f>
        <v>475199</v>
      </c>
      <c r="J17" s="189">
        <f t="shared" si="13"/>
        <v>22571.952499999999</v>
      </c>
      <c r="K17" s="189">
        <f>+'자금실적 및 계획(원)USD_VND'!M17</f>
        <v>381197</v>
      </c>
      <c r="L17" s="189">
        <f t="shared" si="14"/>
        <v>18106.857500000002</v>
      </c>
      <c r="M17" s="189">
        <f>+'자금실적 및 계획(원)USD_VND'!O17</f>
        <v>410509</v>
      </c>
      <c r="N17" s="189">
        <f t="shared" si="15"/>
        <v>19499.177500000002</v>
      </c>
      <c r="O17" s="189">
        <f>+'자금실적 및 계획(원)USD_VND'!Q17</f>
        <v>518049</v>
      </c>
      <c r="P17" s="189">
        <f t="shared" si="16"/>
        <v>24607.327499999999</v>
      </c>
      <c r="Q17" s="189">
        <f>+'자금실적 및 계획(원)USD_VND'!S17</f>
        <v>512394</v>
      </c>
      <c r="R17" s="189">
        <f t="shared" si="17"/>
        <v>24338.715</v>
      </c>
      <c r="S17" s="189">
        <f>+'자금실적 및 계획(원)USD_VND'!U17</f>
        <v>593752</v>
      </c>
      <c r="T17" s="189">
        <f t="shared" si="18"/>
        <v>28203.22</v>
      </c>
      <c r="U17" s="189">
        <f>+'자금실적 및 계획(원)USD_VND'!W17</f>
        <v>549160</v>
      </c>
      <c r="V17" s="189">
        <f t="shared" si="19"/>
        <v>26085.1</v>
      </c>
      <c r="W17" s="189">
        <f>+'자금실적 및 계획(원)USD_VND'!Y17</f>
        <v>852803</v>
      </c>
      <c r="X17" s="189">
        <f t="shared" si="20"/>
        <v>40508.142500000002</v>
      </c>
      <c r="Y17" s="189">
        <f>+'자금실적 및 계획(원)USD_VND'!AA17</f>
        <v>991099</v>
      </c>
      <c r="Z17" s="189">
        <f t="shared" si="21"/>
        <v>47077.202499999999</v>
      </c>
      <c r="AA17" s="189">
        <f>+'자금실적 및 계획(원)USD_VND'!AC17</f>
        <v>852411</v>
      </c>
      <c r="AB17" s="189">
        <f t="shared" si="22"/>
        <v>40489.522499999999</v>
      </c>
    </row>
    <row r="18" spans="1:28">
      <c r="A18" s="714"/>
      <c r="B18" s="159" t="s">
        <v>161</v>
      </c>
      <c r="C18" s="159"/>
      <c r="D18" s="178" t="s">
        <v>159</v>
      </c>
      <c r="E18" s="189">
        <f>+'자금실적 및 계획(원)USD_VND'!G18</f>
        <v>20674500000</v>
      </c>
      <c r="F18" s="189">
        <f t="shared" si="23"/>
        <v>982038750</v>
      </c>
      <c r="G18" s="189">
        <f>+'자금실적 및 계획(원)USD_VND'!I18</f>
        <v>43554996000</v>
      </c>
      <c r="H18" s="189">
        <f t="shared" si="12"/>
        <v>2068862310</v>
      </c>
      <c r="I18" s="189">
        <f>+'자금실적 및 계획(원)USD_VND'!K18</f>
        <v>30981000000</v>
      </c>
      <c r="J18" s="189">
        <f t="shared" si="13"/>
        <v>1471597500</v>
      </c>
      <c r="K18" s="189">
        <f>+'자금실적 및 계획(원)USD_VND'!M18</f>
        <v>26410750000</v>
      </c>
      <c r="L18" s="189">
        <f t="shared" si="14"/>
        <v>1254510625</v>
      </c>
      <c r="M18" s="189">
        <f>+'자금실적 및 계획(원)USD_VND'!O18</f>
        <v>25238000000</v>
      </c>
      <c r="N18" s="189">
        <f t="shared" si="15"/>
        <v>1198805000</v>
      </c>
      <c r="O18" s="189">
        <f>+'자금실적 및 계획(원)USD_VND'!Q18</f>
        <v>26307000000</v>
      </c>
      <c r="P18" s="189">
        <f t="shared" si="16"/>
        <v>1249582500</v>
      </c>
      <c r="Q18" s="189">
        <f>+'자금실적 및 계획(원)USD_VND'!S18</f>
        <v>38921500000</v>
      </c>
      <c r="R18" s="189">
        <f t="shared" si="17"/>
        <v>1848771250</v>
      </c>
      <c r="S18" s="189">
        <f>+'자금실적 및 계획(원)USD_VND'!U18</f>
        <v>25016250000</v>
      </c>
      <c r="T18" s="189">
        <f t="shared" si="18"/>
        <v>1188271875</v>
      </c>
      <c r="U18" s="189">
        <f>+'자금실적 및 계획(원)USD_VND'!W18</f>
        <v>12449250000</v>
      </c>
      <c r="V18" s="189">
        <f t="shared" si="19"/>
        <v>591339375</v>
      </c>
      <c r="W18" s="189">
        <f>+'자금실적 및 계획(원)USD_VND'!Y18</f>
        <v>5661250000</v>
      </c>
      <c r="X18" s="189">
        <f t="shared" si="20"/>
        <v>268909375</v>
      </c>
      <c r="Y18" s="189">
        <f>+'자금실적 및 계획(원)USD_VND'!AA18</f>
        <v>14641250000</v>
      </c>
      <c r="Z18" s="189">
        <f t="shared" si="21"/>
        <v>695459375</v>
      </c>
      <c r="AA18" s="189">
        <f>+'자금실적 및 계획(원)USD_VND'!AC18</f>
        <v>14723105237</v>
      </c>
      <c r="AB18" s="189">
        <f t="shared" si="22"/>
        <v>699347498.75750005</v>
      </c>
    </row>
    <row r="19" spans="1:28">
      <c r="A19" s="714"/>
      <c r="B19" s="159" t="s">
        <v>18</v>
      </c>
      <c r="C19" s="159"/>
      <c r="D19" s="162" t="s">
        <v>88</v>
      </c>
      <c r="E19" s="192">
        <f>+'자금실적 및 계획(원)USD_VND'!G19</f>
        <v>299927184</v>
      </c>
      <c r="F19" s="192">
        <f t="shared" si="23"/>
        <v>14246541.24</v>
      </c>
      <c r="G19" s="192">
        <f>+'자금실적 및 계획(원)USD_VND'!I19</f>
        <v>890000</v>
      </c>
      <c r="H19" s="189">
        <f t="shared" si="12"/>
        <v>42275</v>
      </c>
      <c r="I19" s="192">
        <f>+'자금실적 및 계획(원)USD_VND'!K19</f>
        <v>227313730</v>
      </c>
      <c r="J19" s="189">
        <f t="shared" si="13"/>
        <v>10797402.175000001</v>
      </c>
      <c r="K19" s="192">
        <f>+'자금실적 및 계획(원)USD_VND'!M19</f>
        <v>639494173</v>
      </c>
      <c r="L19" s="189">
        <f t="shared" si="14"/>
        <v>30375973.217500001</v>
      </c>
      <c r="M19" s="192">
        <f>+'자금실적 및 계획(원)USD_VND'!O19</f>
        <v>6635977</v>
      </c>
      <c r="N19" s="189">
        <f t="shared" si="15"/>
        <v>315208.90750000003</v>
      </c>
      <c r="O19" s="192">
        <f>+'자금실적 및 계획(원)USD_VND'!Q19</f>
        <v>244753980</v>
      </c>
      <c r="P19" s="189">
        <f t="shared" si="16"/>
        <v>11625814.050000001</v>
      </c>
      <c r="Q19" s="192">
        <f>+'자금실적 및 계획(원)USD_VND'!S19</f>
        <v>441151007</v>
      </c>
      <c r="R19" s="189">
        <f t="shared" si="17"/>
        <v>20954672.8325</v>
      </c>
      <c r="S19" s="192">
        <f>+'자금실적 및 계획(원)USD_VND'!U19</f>
        <v>252481097</v>
      </c>
      <c r="T19" s="189">
        <f t="shared" si="18"/>
        <v>11992852.1075</v>
      </c>
      <c r="U19" s="192">
        <f>+'자금실적 및 계획(원)USD_VND'!W19</f>
        <v>3937545712</v>
      </c>
      <c r="V19" s="189">
        <f t="shared" si="19"/>
        <v>187033421.31999999</v>
      </c>
      <c r="W19" s="192">
        <f>+'자금실적 및 계획(원)USD_VND'!Y19</f>
        <v>339296552</v>
      </c>
      <c r="X19" s="189">
        <f t="shared" si="20"/>
        <v>16116586.220000001</v>
      </c>
      <c r="Y19" s="192">
        <f>+'자금실적 및 계획(원)USD_VND'!AA19</f>
        <v>193628000</v>
      </c>
      <c r="Z19" s="189">
        <f t="shared" si="21"/>
        <v>9197330</v>
      </c>
      <c r="AA19" s="192">
        <f>+'자금실적 및 계획(원)USD_VND'!AC19</f>
        <v>226813700</v>
      </c>
      <c r="AB19" s="189">
        <f t="shared" si="22"/>
        <v>10773650.75</v>
      </c>
    </row>
    <row r="20" spans="1:28">
      <c r="A20" s="715"/>
      <c r="B20" s="716" t="s">
        <v>8</v>
      </c>
      <c r="C20" s="717"/>
      <c r="D20" s="168"/>
      <c r="E20" s="9">
        <f t="shared" ref="E20:F20" si="24">SUM(E9:E19)</f>
        <v>177689457637</v>
      </c>
      <c r="F20" s="9">
        <f t="shared" si="24"/>
        <v>8440249237.7574997</v>
      </c>
      <c r="G20" s="9">
        <f t="shared" ref="G20:H20" si="25">SUM(G9:G19)</f>
        <v>590491214050</v>
      </c>
      <c r="H20" s="9">
        <f t="shared" si="25"/>
        <v>28048332667.374996</v>
      </c>
      <c r="I20" s="9">
        <f t="shared" ref="I20:J20" si="26">SUM(I9:I19)</f>
        <v>383649771828</v>
      </c>
      <c r="J20" s="9">
        <f t="shared" si="26"/>
        <v>18223364161.829998</v>
      </c>
      <c r="K20" s="9">
        <f t="shared" ref="K20:L20" si="27">SUM(K9:K19)</f>
        <v>244100639440</v>
      </c>
      <c r="L20" s="9">
        <f t="shared" si="27"/>
        <v>11594780373.400002</v>
      </c>
      <c r="M20" s="9">
        <f t="shared" ref="M20:N20" si="28">SUM(M9:M19)</f>
        <v>366739576702</v>
      </c>
      <c r="N20" s="9">
        <f t="shared" si="28"/>
        <v>17420129893.345001</v>
      </c>
      <c r="O20" s="9">
        <f t="shared" ref="O20:P20" si="29">SUM(O9:O19)</f>
        <v>315982446287</v>
      </c>
      <c r="P20" s="9">
        <f t="shared" si="29"/>
        <v>15009166198.6325</v>
      </c>
      <c r="Q20" s="9">
        <f t="shared" ref="Q20:R20" si="30">SUM(Q9:Q19)</f>
        <v>388035629147</v>
      </c>
      <c r="R20" s="9">
        <f t="shared" si="30"/>
        <v>18431692384.482502</v>
      </c>
      <c r="S20" s="9">
        <f t="shared" ref="S20:T20" si="31">SUM(S9:S19)</f>
        <v>330737421484</v>
      </c>
      <c r="T20" s="9">
        <f t="shared" si="31"/>
        <v>15710027520.49</v>
      </c>
      <c r="U20" s="9">
        <f t="shared" ref="U20:V20" si="32">SUM(U9:U19)</f>
        <v>431067808757</v>
      </c>
      <c r="V20" s="9">
        <f t="shared" si="32"/>
        <v>20475720915.957497</v>
      </c>
      <c r="W20" s="9">
        <f t="shared" ref="W20:X20" si="33">SUM(W9:W19)</f>
        <v>362422811067</v>
      </c>
      <c r="X20" s="9">
        <f t="shared" si="33"/>
        <v>17215083525.682503</v>
      </c>
      <c r="Y20" s="9">
        <f t="shared" ref="Y20:Z20" si="34">SUM(Y9:Y19)</f>
        <v>518928215173</v>
      </c>
      <c r="Z20" s="9">
        <f t="shared" si="34"/>
        <v>24649090220.717499</v>
      </c>
      <c r="AA20" s="9">
        <f t="shared" ref="AA20:AB20" si="35">SUM(AA9:AA19)</f>
        <v>409132895009</v>
      </c>
      <c r="AB20" s="9">
        <f t="shared" si="35"/>
        <v>19433812512.927498</v>
      </c>
    </row>
    <row r="21" spans="1:28" ht="13.5" customHeight="1">
      <c r="A21" s="731" t="s">
        <v>9</v>
      </c>
      <c r="B21" s="732" t="s">
        <v>95</v>
      </c>
      <c r="C21" s="10" t="s">
        <v>120</v>
      </c>
      <c r="D21" s="166" t="s">
        <v>94</v>
      </c>
      <c r="E21" s="239">
        <f>+'자금실적 및 계획(원)USD_VND'!G21</f>
        <v>0</v>
      </c>
      <c r="F21" s="601">
        <f t="shared" si="23"/>
        <v>0</v>
      </c>
      <c r="G21" s="239">
        <f>+'자금실적 및 계획(원)USD_VND'!I21</f>
        <v>8706607905</v>
      </c>
      <c r="H21" s="186">
        <f t="shared" ref="H21:H35" si="36">+G21*$E$1</f>
        <v>413563875.48750001</v>
      </c>
      <c r="I21" s="239">
        <f>+'자금실적 및 계획(원)USD_VND'!K21</f>
        <v>9383801170</v>
      </c>
      <c r="J21" s="186">
        <f t="shared" ref="J21:J35" si="37">+I21*$E$1</f>
        <v>445730555.57499999</v>
      </c>
      <c r="K21" s="239">
        <f>+'자금실적 및 계획(원)USD_VND'!M21</f>
        <v>15493827631</v>
      </c>
      <c r="L21" s="186">
        <f t="shared" ref="L21:L35" si="38">+K21*$E$1</f>
        <v>735956812.47249997</v>
      </c>
      <c r="M21" s="239">
        <f>+'자금실적 및 계획(원)USD_VND'!O21</f>
        <v>30408624882</v>
      </c>
      <c r="N21" s="186">
        <f t="shared" ref="N21:N35" si="39">+M21*$E$1</f>
        <v>1444409681.895</v>
      </c>
      <c r="O21" s="239">
        <f>+'자금실적 및 계획(원)USD_VND'!Q21</f>
        <v>23195708102</v>
      </c>
      <c r="P21" s="186">
        <f t="shared" ref="P21:P35" si="40">+O21*$E$1</f>
        <v>1101796134.845</v>
      </c>
      <c r="Q21" s="239">
        <f>+'자금실적 및 계획(원)USD_VND'!S21</f>
        <v>31411243164</v>
      </c>
      <c r="R21" s="186">
        <f t="shared" ref="R21:R35" si="41">+Q21*$E$1</f>
        <v>1492034050.29</v>
      </c>
      <c r="S21" s="239">
        <f>+'자금실적 및 계획(원)USD_VND'!U21</f>
        <v>26431679685</v>
      </c>
      <c r="T21" s="186">
        <f t="shared" ref="T21:T35" si="42">+S21*$E$1</f>
        <v>1255504785.0374999</v>
      </c>
      <c r="U21" s="239">
        <f>+'자금실적 및 계획(원)USD_VND'!W21</f>
        <v>30103150677</v>
      </c>
      <c r="V21" s="186">
        <f t="shared" ref="V21:V35" si="43">+U21*$E$1</f>
        <v>1429899657.1575</v>
      </c>
      <c r="W21" s="239">
        <f>+'자금실적 및 계획(원)USD_VND'!Y21</f>
        <v>23534213481</v>
      </c>
      <c r="X21" s="186">
        <f t="shared" ref="X21:X35" si="44">+W21*$E$1</f>
        <v>1117875140.3475001</v>
      </c>
      <c r="Y21" s="239">
        <f>+'자금실적 및 계획(원)USD_VND'!AA21</f>
        <v>23246399349</v>
      </c>
      <c r="Z21" s="186">
        <f t="shared" ref="Z21:Z35" si="45">+Y21*$E$1</f>
        <v>1104203969.0775001</v>
      </c>
      <c r="AA21" s="239">
        <f>+'자금실적 및 계획(원)USD_VND'!AC21</f>
        <v>15206954722</v>
      </c>
      <c r="AB21" s="186">
        <f t="shared" ref="AB21:AB35" si="46">+AA21*$E$1</f>
        <v>722330349.29499996</v>
      </c>
    </row>
    <row r="22" spans="1:28">
      <c r="A22" s="714"/>
      <c r="B22" s="733"/>
      <c r="C22" s="11" t="s">
        <v>89</v>
      </c>
      <c r="D22" s="162" t="s">
        <v>163</v>
      </c>
      <c r="E22" s="189">
        <f>+'자금실적 및 계획(원)USD_VND'!G22</f>
        <v>0</v>
      </c>
      <c r="F22" s="189">
        <f t="shared" si="23"/>
        <v>0</v>
      </c>
      <c r="G22" s="189">
        <f>+'자금실적 및 계획(원)USD_VND'!I22</f>
        <v>68878484273</v>
      </c>
      <c r="H22" s="189">
        <f t="shared" si="36"/>
        <v>3271728002.9675002</v>
      </c>
      <c r="I22" s="189">
        <f>+'자금실적 및 계획(원)USD_VND'!K22</f>
        <v>0</v>
      </c>
      <c r="J22" s="189">
        <f t="shared" si="37"/>
        <v>0</v>
      </c>
      <c r="K22" s="189">
        <f>+'자금실적 및 계획(원)USD_VND'!M22</f>
        <v>46621503500</v>
      </c>
      <c r="L22" s="189">
        <f t="shared" si="38"/>
        <v>2214521416.25</v>
      </c>
      <c r="M22" s="189">
        <f>+'자금실적 및 계획(원)USD_VND'!O22</f>
        <v>138080158699.54974</v>
      </c>
      <c r="N22" s="189">
        <f t="shared" si="39"/>
        <v>6558807538.2286129</v>
      </c>
      <c r="O22" s="189">
        <f>+'자금실적 및 계획(원)USD_VND'!Q22</f>
        <v>117223344839.85004</v>
      </c>
      <c r="P22" s="189">
        <f t="shared" si="40"/>
        <v>5568108879.8928766</v>
      </c>
      <c r="Q22" s="189">
        <f>+'자금실적 및 계획(원)USD_VND'!S22</f>
        <v>162297764858</v>
      </c>
      <c r="R22" s="189">
        <f t="shared" si="41"/>
        <v>7709143830.7550001</v>
      </c>
      <c r="S22" s="189">
        <f>+'자금실적 및 계획(원)USD_VND'!U22</f>
        <v>82276791146</v>
      </c>
      <c r="T22" s="189">
        <f t="shared" si="42"/>
        <v>3908147579.4349999</v>
      </c>
      <c r="U22" s="189">
        <f>+'자금실적 및 계획(원)USD_VND'!W22</f>
        <v>139421265813</v>
      </c>
      <c r="V22" s="189">
        <f t="shared" si="43"/>
        <v>6622510126.1175003</v>
      </c>
      <c r="W22" s="189">
        <f>+'자금실적 및 계획(원)USD_VND'!Y22</f>
        <v>90677127145</v>
      </c>
      <c r="X22" s="189">
        <f t="shared" si="44"/>
        <v>4307163539.3874998</v>
      </c>
      <c r="Y22" s="189">
        <f>+'자금실적 및 계획(원)USD_VND'!AA22</f>
        <v>84713267459</v>
      </c>
      <c r="Z22" s="189">
        <f t="shared" si="45"/>
        <v>4023880204.3025002</v>
      </c>
      <c r="AA22" s="189">
        <f>+'자금실적 및 계획(원)USD_VND'!AC22</f>
        <v>0</v>
      </c>
      <c r="AB22" s="189">
        <f t="shared" si="46"/>
        <v>0</v>
      </c>
    </row>
    <row r="23" spans="1:28">
      <c r="A23" s="714"/>
      <c r="B23" s="733"/>
      <c r="C23" s="11" t="s">
        <v>118</v>
      </c>
      <c r="D23" s="162" t="s">
        <v>164</v>
      </c>
      <c r="E23" s="189">
        <f>+'자금실적 및 계획(원)USD_VND'!G23</f>
        <v>44568224858</v>
      </c>
      <c r="F23" s="189">
        <f t="shared" si="23"/>
        <v>2116990680.7550001</v>
      </c>
      <c r="G23" s="189">
        <f>+'자금실적 및 계획(원)USD_VND'!I23</f>
        <v>202084480561</v>
      </c>
      <c r="H23" s="189">
        <f t="shared" si="36"/>
        <v>9599012826.647501</v>
      </c>
      <c r="I23" s="189">
        <f>+'자금실적 및 계획(원)USD_VND'!K23</f>
        <v>197930603614</v>
      </c>
      <c r="J23" s="189">
        <f t="shared" si="37"/>
        <v>9401703671.6650009</v>
      </c>
      <c r="K23" s="189">
        <f>+'자금실적 및 계획(원)USD_VND'!M23</f>
        <v>100924614953.89999</v>
      </c>
      <c r="L23" s="189">
        <f t="shared" si="38"/>
        <v>4793919210.3102493</v>
      </c>
      <c r="M23" s="189">
        <f>+'자금실적 및 계획(원)USD_VND'!O23</f>
        <v>103462513365</v>
      </c>
      <c r="N23" s="189">
        <f t="shared" si="39"/>
        <v>4914469384.8374996</v>
      </c>
      <c r="O23" s="189">
        <f>+'자금실적 및 계획(원)USD_VND'!Q23</f>
        <v>76177348071</v>
      </c>
      <c r="P23" s="189">
        <f t="shared" si="40"/>
        <v>3618424033.3724999</v>
      </c>
      <c r="Q23" s="189">
        <f>+'자금실적 및 계획(원)USD_VND'!S23</f>
        <v>115873174159</v>
      </c>
      <c r="R23" s="189">
        <f t="shared" si="41"/>
        <v>5503975772.5524998</v>
      </c>
      <c r="S23" s="189">
        <f>+'자금실적 및 계획(원)USD_VND'!U23</f>
        <v>168522334194.60022</v>
      </c>
      <c r="T23" s="189">
        <f t="shared" si="42"/>
        <v>8004810874.2435102</v>
      </c>
      <c r="U23" s="189">
        <f>+'자금실적 및 계획(원)USD_VND'!W23</f>
        <v>138666888304</v>
      </c>
      <c r="V23" s="189">
        <f t="shared" si="43"/>
        <v>6586677194.4400005</v>
      </c>
      <c r="W23" s="189">
        <f>+'자금실적 및 계획(원)USD_VND'!Y23</f>
        <v>187615622607</v>
      </c>
      <c r="X23" s="189">
        <f t="shared" si="44"/>
        <v>8911742073.8325005</v>
      </c>
      <c r="Y23" s="189">
        <f>+'자금실적 및 계획(원)USD_VND'!AA23</f>
        <v>201841359940.84979</v>
      </c>
      <c r="Z23" s="189">
        <f t="shared" si="45"/>
        <v>9587464597.1903648</v>
      </c>
      <c r="AA23" s="189">
        <f>+'자금실적 및 계획(원)USD_VND'!AC23</f>
        <v>203634899701.64978</v>
      </c>
      <c r="AB23" s="189">
        <f t="shared" si="46"/>
        <v>9672657735.8283653</v>
      </c>
    </row>
    <row r="24" spans="1:28">
      <c r="A24" s="714"/>
      <c r="B24" s="734"/>
      <c r="C24" s="14" t="s">
        <v>97</v>
      </c>
      <c r="D24" s="162" t="s">
        <v>165</v>
      </c>
      <c r="E24" s="192">
        <f>+'자금실적 및 계획(원)USD_VND'!G24</f>
        <v>6527322619</v>
      </c>
      <c r="F24" s="192">
        <f t="shared" si="23"/>
        <v>310047824.40250003</v>
      </c>
      <c r="G24" s="192">
        <f>+'자금실적 및 계획(원)USD_VND'!I24</f>
        <v>5400191800</v>
      </c>
      <c r="H24" s="192">
        <f t="shared" si="36"/>
        <v>256509110.5</v>
      </c>
      <c r="I24" s="192">
        <f>+'자금실적 및 계획(원)USD_VND'!K24</f>
        <v>4422577546</v>
      </c>
      <c r="J24" s="192">
        <f t="shared" si="37"/>
        <v>210072433.435</v>
      </c>
      <c r="K24" s="192">
        <f>+'자금실적 및 계획(원)USD_VND'!M24</f>
        <v>3316896592</v>
      </c>
      <c r="L24" s="192">
        <f t="shared" si="38"/>
        <v>157552588.12</v>
      </c>
      <c r="M24" s="192">
        <f>+'자금실적 및 계획(원)USD_VND'!O24</f>
        <v>5716128631</v>
      </c>
      <c r="N24" s="192">
        <f t="shared" si="39"/>
        <v>271516109.97250003</v>
      </c>
      <c r="O24" s="192">
        <f>+'자금실적 및 계획(원)USD_VND'!Q24</f>
        <v>4411425110</v>
      </c>
      <c r="P24" s="192">
        <f t="shared" si="40"/>
        <v>209542692.72499999</v>
      </c>
      <c r="Q24" s="192">
        <f>+'자금실적 및 계획(원)USD_VND'!S24</f>
        <v>4285943187</v>
      </c>
      <c r="R24" s="192">
        <f t="shared" si="41"/>
        <v>203582301.38249999</v>
      </c>
      <c r="S24" s="192">
        <f>+'자금실적 및 계획(원)USD_VND'!U24</f>
        <v>3817464100</v>
      </c>
      <c r="T24" s="192">
        <f t="shared" si="42"/>
        <v>181329544.75</v>
      </c>
      <c r="U24" s="192">
        <f>+'자금실적 및 계획(원)USD_VND'!W24</f>
        <v>3301980298</v>
      </c>
      <c r="V24" s="192">
        <f t="shared" si="43"/>
        <v>156844064.155</v>
      </c>
      <c r="W24" s="192">
        <f>+'자금실적 및 계획(원)USD_VND'!Y24</f>
        <v>2916018552</v>
      </c>
      <c r="X24" s="192">
        <f t="shared" si="44"/>
        <v>138510881.22</v>
      </c>
      <c r="Y24" s="192">
        <f>+'자금실적 및 계획(원)USD_VND'!AA24</f>
        <v>4490222777</v>
      </c>
      <c r="Z24" s="192">
        <f t="shared" si="45"/>
        <v>213285581.9075</v>
      </c>
      <c r="AA24" s="192">
        <f>+'자금실적 및 계획(원)USD_VND'!AC24</f>
        <v>5572514121</v>
      </c>
      <c r="AB24" s="192">
        <f t="shared" si="46"/>
        <v>264694420.7475</v>
      </c>
    </row>
    <row r="25" spans="1:28" ht="13.5" customHeight="1">
      <c r="A25" s="714"/>
      <c r="B25" s="727" t="s">
        <v>10</v>
      </c>
      <c r="C25" s="12" t="s">
        <v>19</v>
      </c>
      <c r="D25" s="166" t="s">
        <v>170</v>
      </c>
      <c r="E25" s="239">
        <f>+'자금실적 및 계획(원)USD_VND'!G25</f>
        <v>1890599776</v>
      </c>
      <c r="F25" s="601">
        <f t="shared" si="23"/>
        <v>89803489.359999999</v>
      </c>
      <c r="G25" s="239">
        <f>+'자금실적 및 계획(원)USD_VND'!I25</f>
        <v>1350225402</v>
      </c>
      <c r="H25" s="189">
        <f t="shared" si="36"/>
        <v>64135706.594999999</v>
      </c>
      <c r="I25" s="239">
        <f>+'자금실적 및 계획(원)USD_VND'!K25</f>
        <v>1113992728</v>
      </c>
      <c r="J25" s="189">
        <f t="shared" si="37"/>
        <v>52914654.579999998</v>
      </c>
      <c r="K25" s="239">
        <f>+'자금실적 및 계획(원)USD_VND'!M25</f>
        <v>1190535287</v>
      </c>
      <c r="L25" s="189">
        <f t="shared" si="38"/>
        <v>56550426.1325</v>
      </c>
      <c r="M25" s="239">
        <f>+'자금실적 및 계획(원)USD_VND'!O25</f>
        <v>967017947</v>
      </c>
      <c r="N25" s="189">
        <f t="shared" si="39"/>
        <v>45933352.482500002</v>
      </c>
      <c r="O25" s="239">
        <f>+'자금실적 및 계획(원)USD_VND'!Q25</f>
        <v>843734224</v>
      </c>
      <c r="P25" s="189">
        <f t="shared" si="40"/>
        <v>40077375.640000001</v>
      </c>
      <c r="Q25" s="239">
        <f>+'자금실적 및 계획(원)USD_VND'!S25</f>
        <v>2407886275</v>
      </c>
      <c r="R25" s="189">
        <f t="shared" si="41"/>
        <v>114374598.0625</v>
      </c>
      <c r="S25" s="239">
        <f>+'자금실적 및 계획(원)USD_VND'!U25</f>
        <v>966781728</v>
      </c>
      <c r="T25" s="189">
        <f t="shared" si="42"/>
        <v>45922132.079999998</v>
      </c>
      <c r="U25" s="239">
        <f>+'자금실적 및 계획(원)USD_VND'!W25</f>
        <v>1697066043</v>
      </c>
      <c r="V25" s="189">
        <f t="shared" si="43"/>
        <v>80610637.042500004</v>
      </c>
      <c r="W25" s="239">
        <f>+'자금실적 및 계획(원)USD_VND'!Y25</f>
        <v>1259097309</v>
      </c>
      <c r="X25" s="189">
        <f t="shared" si="44"/>
        <v>59807122.177500002</v>
      </c>
      <c r="Y25" s="239">
        <f>+'자금실적 및 계획(원)USD_VND'!AA25</f>
        <v>1236002631</v>
      </c>
      <c r="Z25" s="189">
        <f t="shared" si="45"/>
        <v>58710124.972500004</v>
      </c>
      <c r="AA25" s="239">
        <f>+'자금실적 및 계획(원)USD_VND'!AC25</f>
        <v>1232867530</v>
      </c>
      <c r="AB25" s="189">
        <f t="shared" si="46"/>
        <v>58561207.674999997</v>
      </c>
    </row>
    <row r="26" spans="1:28" ht="13.5" customHeight="1">
      <c r="A26" s="714"/>
      <c r="B26" s="728"/>
      <c r="C26" s="13" t="s">
        <v>19</v>
      </c>
      <c r="D26" s="162" t="s">
        <v>123</v>
      </c>
      <c r="E26" s="189">
        <f>+'자금실적 및 계획(원)USD_VND'!G26</f>
        <v>6086048857</v>
      </c>
      <c r="F26" s="189">
        <f t="shared" si="23"/>
        <v>289087320.70749998</v>
      </c>
      <c r="G26" s="189">
        <f>+'자금실적 및 계획(원)USD_VND'!I26</f>
        <v>10840778293</v>
      </c>
      <c r="H26" s="189">
        <f t="shared" si="36"/>
        <v>514936968.91750002</v>
      </c>
      <c r="I26" s="189">
        <f>+'자금실적 및 계획(원)USD_VND'!K26</f>
        <v>5892067963</v>
      </c>
      <c r="J26" s="189">
        <f t="shared" si="37"/>
        <v>279873228.24250001</v>
      </c>
      <c r="K26" s="189">
        <f>+'자금실적 및 계획(원)USD_VND'!M26</f>
        <v>5775267133</v>
      </c>
      <c r="L26" s="189">
        <f t="shared" si="38"/>
        <v>274325188.8175</v>
      </c>
      <c r="M26" s="189">
        <f>+'자금실적 및 계획(원)USD_VND'!O26</f>
        <v>6481492402</v>
      </c>
      <c r="N26" s="189">
        <f t="shared" si="39"/>
        <v>307870889.09500003</v>
      </c>
      <c r="O26" s="189">
        <f>+'자금실적 및 계획(원)USD_VND'!Q26</f>
        <v>6547371493</v>
      </c>
      <c r="P26" s="189">
        <f t="shared" si="40"/>
        <v>311000145.91750002</v>
      </c>
      <c r="Q26" s="189">
        <f>+'자금실적 및 계획(원)USD_VND'!S26</f>
        <v>11725206044</v>
      </c>
      <c r="R26" s="189">
        <f t="shared" si="41"/>
        <v>556947287.09000003</v>
      </c>
      <c r="S26" s="189">
        <f>+'자금실적 및 계획(원)USD_VND'!U26</f>
        <v>6424969909</v>
      </c>
      <c r="T26" s="189">
        <f t="shared" si="42"/>
        <v>305186070.67750001</v>
      </c>
      <c r="U26" s="189">
        <f>+'자금실적 및 계획(원)USD_VND'!W26</f>
        <v>6530277242</v>
      </c>
      <c r="V26" s="189">
        <f t="shared" si="43"/>
        <v>310188168.995</v>
      </c>
      <c r="W26" s="189">
        <f>+'자금실적 및 계획(원)USD_VND'!Y26</f>
        <v>6898483585</v>
      </c>
      <c r="X26" s="189">
        <f t="shared" si="44"/>
        <v>327677970.28750002</v>
      </c>
      <c r="Y26" s="189">
        <f>+'자금실적 및 계획(원)USD_VND'!AA26</f>
        <v>6226408088</v>
      </c>
      <c r="Z26" s="189">
        <f t="shared" si="45"/>
        <v>295754384.18000001</v>
      </c>
      <c r="AA26" s="189">
        <f>+'자금실적 및 계획(원)USD_VND'!AC26</f>
        <v>6230252258</v>
      </c>
      <c r="AB26" s="189">
        <f t="shared" si="46"/>
        <v>295936982.255</v>
      </c>
    </row>
    <row r="27" spans="1:28">
      <c r="A27" s="714"/>
      <c r="B27" s="728"/>
      <c r="C27" s="13" t="s">
        <v>162</v>
      </c>
      <c r="D27" s="162" t="s">
        <v>209</v>
      </c>
      <c r="E27" s="189">
        <f>+'자금실적 및 계획(원)USD_VND'!G27</f>
        <v>92296152822.449982</v>
      </c>
      <c r="F27" s="189">
        <f t="shared" si="23"/>
        <v>4384067259.0663738</v>
      </c>
      <c r="G27" s="189">
        <f>+'자금실적 및 계획(원)USD_VND'!I27</f>
        <v>224705500210.45004</v>
      </c>
      <c r="H27" s="189">
        <f t="shared" si="36"/>
        <v>10673511259.996378</v>
      </c>
      <c r="I27" s="189">
        <f>+'자금실적 및 계획(원)USD_VND'!K27</f>
        <v>57236026534</v>
      </c>
      <c r="J27" s="189">
        <f t="shared" si="37"/>
        <v>2718711260.3650002</v>
      </c>
      <c r="K27" s="189">
        <f>+'자금실적 및 계획(원)USD_VND'!M27</f>
        <v>29530638170</v>
      </c>
      <c r="L27" s="189">
        <f t="shared" si="38"/>
        <v>1402705313.075</v>
      </c>
      <c r="M27" s="189">
        <f>+'자금실적 및 계획(원)USD_VND'!O27</f>
        <v>15580482927</v>
      </c>
      <c r="N27" s="189">
        <f t="shared" si="39"/>
        <v>740072939.03250003</v>
      </c>
      <c r="O27" s="189">
        <f>+'자금실적 및 계획(원)USD_VND'!Q27</f>
        <v>26056428066</v>
      </c>
      <c r="P27" s="189">
        <f t="shared" si="40"/>
        <v>1237680333.135</v>
      </c>
      <c r="Q27" s="189">
        <f>+'자금실적 및 계획(원)USD_VND'!S27</f>
        <v>377705855</v>
      </c>
      <c r="R27" s="189">
        <f t="shared" si="41"/>
        <v>17941028.112500001</v>
      </c>
      <c r="S27" s="189">
        <f>+'자금실적 및 계획(원)USD_VND'!U27</f>
        <v>236403997</v>
      </c>
      <c r="T27" s="189">
        <f t="shared" si="42"/>
        <v>11229189.8575</v>
      </c>
      <c r="U27" s="189">
        <f>+'자금실적 및 계획(원)USD_VND'!W27</f>
        <v>420932616</v>
      </c>
      <c r="V27" s="189">
        <f t="shared" si="43"/>
        <v>19994299.260000002</v>
      </c>
      <c r="W27" s="189">
        <f>+'자금실적 및 계획(원)USD_VND'!Y27</f>
        <v>0</v>
      </c>
      <c r="X27" s="189">
        <f t="shared" si="44"/>
        <v>0</v>
      </c>
      <c r="Y27" s="189">
        <f>+'자금실적 및 계획(원)USD_VND'!AA27</f>
        <v>637668639</v>
      </c>
      <c r="Z27" s="189">
        <f t="shared" si="45"/>
        <v>30289260.352499999</v>
      </c>
      <c r="AA27" s="189">
        <f>+'자금실적 및 계획(원)USD_VND'!AC27</f>
        <v>0</v>
      </c>
      <c r="AB27" s="189">
        <f t="shared" si="46"/>
        <v>0</v>
      </c>
    </row>
    <row r="28" spans="1:28" s="18" customFormat="1">
      <c r="A28" s="714"/>
      <c r="B28" s="728"/>
      <c r="C28" s="13" t="s">
        <v>162</v>
      </c>
      <c r="D28" s="162" t="s">
        <v>210</v>
      </c>
      <c r="E28" s="189">
        <f>+'자금실적 및 계획(원)USD_VND'!G28</f>
        <v>670500000</v>
      </c>
      <c r="F28" s="189">
        <f t="shared" si="23"/>
        <v>31848750</v>
      </c>
      <c r="G28" s="189">
        <f>+'자금실적 및 계획(원)USD_VND'!I28</f>
        <v>817193000</v>
      </c>
      <c r="H28" s="189">
        <f t="shared" si="36"/>
        <v>38816667.5</v>
      </c>
      <c r="I28" s="189">
        <f>+'자금실적 및 계획(원)USD_VND'!K28</f>
        <v>5540000000</v>
      </c>
      <c r="J28" s="189">
        <f t="shared" si="37"/>
        <v>263150000</v>
      </c>
      <c r="K28" s="189">
        <f>+'자금실적 및 계획(원)USD_VND'!M28</f>
        <v>3981002120</v>
      </c>
      <c r="L28" s="189">
        <f t="shared" si="38"/>
        <v>189097600.69999999</v>
      </c>
      <c r="M28" s="189">
        <f>+'자금실적 및 계획(원)USD_VND'!O28</f>
        <v>2107872800</v>
      </c>
      <c r="N28" s="189">
        <f t="shared" si="39"/>
        <v>100123958</v>
      </c>
      <c r="O28" s="189">
        <f>+'자금실적 및 계획(원)USD_VND'!Q28</f>
        <v>2100000000</v>
      </c>
      <c r="P28" s="189">
        <f t="shared" si="40"/>
        <v>99750000</v>
      </c>
      <c r="Q28" s="189">
        <f>+'자금실적 및 계획(원)USD_VND'!S28</f>
        <v>3686169120</v>
      </c>
      <c r="R28" s="189">
        <f t="shared" si="41"/>
        <v>175093033.19999999</v>
      </c>
      <c r="S28" s="189">
        <f>+'자금실적 및 계획(원)USD_VND'!U28</f>
        <v>464000000</v>
      </c>
      <c r="T28" s="189">
        <f t="shared" si="42"/>
        <v>22040000</v>
      </c>
      <c r="U28" s="189">
        <f>+'자금실적 및 계획(원)USD_VND'!W28</f>
        <v>2209600000</v>
      </c>
      <c r="V28" s="189">
        <f t="shared" si="43"/>
        <v>104956000</v>
      </c>
      <c r="W28" s="189">
        <f>+'자금실적 및 계획(원)USD_VND'!Y28</f>
        <v>3561929049</v>
      </c>
      <c r="X28" s="189">
        <f t="shared" si="44"/>
        <v>169191629.82750002</v>
      </c>
      <c r="Y28" s="189">
        <f>+'자금실적 및 계획(원)USD_VND'!AA28</f>
        <v>3258240000</v>
      </c>
      <c r="Z28" s="189">
        <f t="shared" si="45"/>
        <v>154766400</v>
      </c>
      <c r="AA28" s="189">
        <f>+'자금실적 및 계획(원)USD_VND'!AC28</f>
        <v>0</v>
      </c>
      <c r="AB28" s="189">
        <f t="shared" si="46"/>
        <v>0</v>
      </c>
    </row>
    <row r="29" spans="1:28">
      <c r="A29" s="714"/>
      <c r="B29" s="728"/>
      <c r="C29" s="13" t="s">
        <v>166</v>
      </c>
      <c r="D29" s="162" t="s">
        <v>167</v>
      </c>
      <c r="E29" s="189">
        <f>+'자금실적 및 계획(원)USD_VND'!G29</f>
        <v>0</v>
      </c>
      <c r="F29" s="189">
        <f t="shared" si="23"/>
        <v>0</v>
      </c>
      <c r="G29" s="189">
        <f>+'자금실적 및 계획(원)USD_VND'!I29</f>
        <v>0</v>
      </c>
      <c r="H29" s="189">
        <f t="shared" si="36"/>
        <v>0</v>
      </c>
      <c r="I29" s="189">
        <f>+'자금실적 및 계획(원)USD_VND'!K29</f>
        <v>0</v>
      </c>
      <c r="J29" s="189">
        <f t="shared" si="37"/>
        <v>0</v>
      </c>
      <c r="K29" s="189">
        <f>+'자금실적 및 계획(원)USD_VND'!M29</f>
        <v>0</v>
      </c>
      <c r="L29" s="189">
        <f t="shared" si="38"/>
        <v>0</v>
      </c>
      <c r="M29" s="189">
        <f>+'자금실적 및 계획(원)USD_VND'!O29</f>
        <v>0</v>
      </c>
      <c r="N29" s="189">
        <f t="shared" si="39"/>
        <v>0</v>
      </c>
      <c r="O29" s="189">
        <f>+'자금실적 및 계획(원)USD_VND'!Q29</f>
        <v>0</v>
      </c>
      <c r="P29" s="189">
        <f t="shared" si="40"/>
        <v>0</v>
      </c>
      <c r="Q29" s="189">
        <f>+'자금실적 및 계획(원)USD_VND'!S29</f>
        <v>0</v>
      </c>
      <c r="R29" s="189">
        <f t="shared" si="41"/>
        <v>0</v>
      </c>
      <c r="S29" s="189">
        <f>+'자금실적 및 계획(원)USD_VND'!U29</f>
        <v>0</v>
      </c>
      <c r="T29" s="189">
        <f t="shared" si="42"/>
        <v>0</v>
      </c>
      <c r="U29" s="189">
        <f>+'자금실적 및 계획(원)USD_VND'!W29</f>
        <v>0</v>
      </c>
      <c r="V29" s="189">
        <f t="shared" si="43"/>
        <v>0</v>
      </c>
      <c r="W29" s="189">
        <f>+'자금실적 및 계획(원)USD_VND'!Y29</f>
        <v>0</v>
      </c>
      <c r="X29" s="189">
        <f t="shared" si="44"/>
        <v>0</v>
      </c>
      <c r="Y29" s="189">
        <f>+'자금실적 및 계획(원)USD_VND'!AA29</f>
        <v>0</v>
      </c>
      <c r="Z29" s="189">
        <f t="shared" si="45"/>
        <v>0</v>
      </c>
      <c r="AA29" s="189">
        <f>+'자금실적 및 계획(원)USD_VND'!AC29</f>
        <v>0</v>
      </c>
      <c r="AB29" s="189">
        <f t="shared" si="46"/>
        <v>0</v>
      </c>
    </row>
    <row r="30" spans="1:28">
      <c r="A30" s="714"/>
      <c r="B30" s="728"/>
      <c r="C30" s="13" t="s">
        <v>20</v>
      </c>
      <c r="D30" s="169" t="s">
        <v>215</v>
      </c>
      <c r="E30" s="189">
        <f>+'자금실적 및 계획(원)USD_VND'!G30</f>
        <v>123133060</v>
      </c>
      <c r="F30" s="189">
        <f t="shared" si="23"/>
        <v>5848820.3499999996</v>
      </c>
      <c r="G30" s="189">
        <f>+'자금실적 및 계획(원)USD_VND'!I30</f>
        <v>104475024</v>
      </c>
      <c r="H30" s="189">
        <f t="shared" si="36"/>
        <v>4962563.6399999997</v>
      </c>
      <c r="I30" s="189">
        <f>+'자금실적 및 계획(원)USD_VND'!K30</f>
        <v>86968600</v>
      </c>
      <c r="J30" s="189">
        <f t="shared" si="37"/>
        <v>4131008.5</v>
      </c>
      <c r="K30" s="189">
        <f>+'자금실적 및 계획(원)USD_VND'!M30</f>
        <v>87030068</v>
      </c>
      <c r="L30" s="189">
        <f t="shared" si="38"/>
        <v>4133928.23</v>
      </c>
      <c r="M30" s="189">
        <f>+'자금실적 및 계획(원)USD_VND'!O30</f>
        <v>118966670</v>
      </c>
      <c r="N30" s="189">
        <f t="shared" si="39"/>
        <v>5650916.8250000002</v>
      </c>
      <c r="O30" s="189">
        <f>+'자금실적 및 계획(원)USD_VND'!Q30</f>
        <v>154266500</v>
      </c>
      <c r="P30" s="189">
        <f t="shared" si="40"/>
        <v>7327658.75</v>
      </c>
      <c r="Q30" s="189">
        <f>+'자금실적 및 계획(원)USD_VND'!S30</f>
        <v>79445000</v>
      </c>
      <c r="R30" s="189">
        <f t="shared" si="41"/>
        <v>3773637.5</v>
      </c>
      <c r="S30" s="189">
        <f>+'자금실적 및 계획(원)USD_VND'!U30</f>
        <v>70618475</v>
      </c>
      <c r="T30" s="189">
        <f t="shared" si="42"/>
        <v>3354377.5625</v>
      </c>
      <c r="U30" s="189">
        <f>+'자금실적 및 계획(원)USD_VND'!W30</f>
        <v>91270700</v>
      </c>
      <c r="V30" s="189">
        <f t="shared" si="43"/>
        <v>4335358.25</v>
      </c>
      <c r="W30" s="189">
        <f>+'자금실적 및 계획(원)USD_VND'!Y30</f>
        <v>94818798</v>
      </c>
      <c r="X30" s="189">
        <f t="shared" si="44"/>
        <v>4503892.9050000003</v>
      </c>
      <c r="Y30" s="189">
        <f>+'자금실적 및 계획(원)USD_VND'!AA30</f>
        <v>75816404</v>
      </c>
      <c r="Z30" s="189">
        <f t="shared" si="45"/>
        <v>3601279.19</v>
      </c>
      <c r="AA30" s="189">
        <f>+'자금실적 및 계획(원)USD_VND'!AC30</f>
        <v>37035188</v>
      </c>
      <c r="AB30" s="189">
        <f t="shared" si="46"/>
        <v>1759171.43</v>
      </c>
    </row>
    <row r="31" spans="1:28">
      <c r="A31" s="714"/>
      <c r="B31" s="728"/>
      <c r="C31" s="13" t="s">
        <v>119</v>
      </c>
      <c r="D31" s="169" t="s">
        <v>203</v>
      </c>
      <c r="E31" s="189">
        <f>+'자금실적 및 계획(원)USD_VND'!G31</f>
        <v>1026035858</v>
      </c>
      <c r="F31" s="189">
        <f t="shared" si="23"/>
        <v>48736703.255000003</v>
      </c>
      <c r="G31" s="189">
        <f>+'자금실적 및 계획(원)USD_VND'!I31</f>
        <v>1343151648</v>
      </c>
      <c r="H31" s="189">
        <f t="shared" si="36"/>
        <v>63799703.280000001</v>
      </c>
      <c r="I31" s="189">
        <f>+'자금실적 및 계획(원)USD_VND'!K31</f>
        <v>1838691297</v>
      </c>
      <c r="J31" s="189">
        <f t="shared" si="37"/>
        <v>87337836.607500002</v>
      </c>
      <c r="K31" s="189">
        <f>+'자금실적 및 계획(원)USD_VND'!M31</f>
        <v>1056395837</v>
      </c>
      <c r="L31" s="189">
        <f t="shared" si="38"/>
        <v>50178802.2575</v>
      </c>
      <c r="M31" s="189">
        <f>+'자금실적 및 계획(원)USD_VND'!O31</f>
        <v>1834727706</v>
      </c>
      <c r="N31" s="189">
        <f t="shared" si="39"/>
        <v>87149566.034999996</v>
      </c>
      <c r="O31" s="189">
        <f>+'자금실적 및 계획(원)USD_VND'!Q31</f>
        <v>839813843</v>
      </c>
      <c r="P31" s="189">
        <f t="shared" si="40"/>
        <v>39891157.542500004</v>
      </c>
      <c r="Q31" s="189">
        <f>+'자금실적 및 계획(원)USD_VND'!S31</f>
        <v>1901051972</v>
      </c>
      <c r="R31" s="189">
        <f t="shared" si="41"/>
        <v>90299968.670000002</v>
      </c>
      <c r="S31" s="189">
        <f>+'자금실적 및 계획(원)USD_VND'!U31</f>
        <v>2224459166</v>
      </c>
      <c r="T31" s="189">
        <f t="shared" si="42"/>
        <v>105661810.38500001</v>
      </c>
      <c r="U31" s="189">
        <f>+'자금실적 및 계획(원)USD_VND'!W31</f>
        <v>797499882</v>
      </c>
      <c r="V31" s="189">
        <f t="shared" si="43"/>
        <v>37881244.395000003</v>
      </c>
      <c r="W31" s="189">
        <f>+'자금실적 및 계획(원)USD_VND'!Y31</f>
        <v>1188895280</v>
      </c>
      <c r="X31" s="189">
        <f t="shared" si="44"/>
        <v>56472525.799999997</v>
      </c>
      <c r="Y31" s="189">
        <f>+'자금실적 및 계획(원)USD_VND'!AA31</f>
        <v>4607271173</v>
      </c>
      <c r="Z31" s="189">
        <f t="shared" si="45"/>
        <v>218845380.7175</v>
      </c>
      <c r="AA31" s="189">
        <f>+'자금실적 및 계획(원)USD_VND'!AC31</f>
        <v>826907757</v>
      </c>
      <c r="AB31" s="189">
        <f t="shared" si="46"/>
        <v>39278118.457500003</v>
      </c>
    </row>
    <row r="32" spans="1:28">
      <c r="A32" s="714"/>
      <c r="B32" s="728"/>
      <c r="C32" s="13" t="s">
        <v>121</v>
      </c>
      <c r="D32" s="169" t="s">
        <v>125</v>
      </c>
      <c r="E32" s="189">
        <f>+'자금실적 및 계획(원)USD_VND'!G32</f>
        <v>0</v>
      </c>
      <c r="F32" s="189">
        <f t="shared" si="23"/>
        <v>0</v>
      </c>
      <c r="G32" s="189">
        <f>+'자금실적 및 계획(원)USD_VND'!I32</f>
        <v>136156442</v>
      </c>
      <c r="H32" s="189">
        <f t="shared" si="36"/>
        <v>6467430.9950000001</v>
      </c>
      <c r="I32" s="189">
        <f>+'자금실적 및 계획(원)USD_VND'!K32</f>
        <v>253381918</v>
      </c>
      <c r="J32" s="189">
        <f t="shared" si="37"/>
        <v>12035641.105</v>
      </c>
      <c r="K32" s="189">
        <f>+'자금실적 및 계획(원)USD_VND'!M32</f>
        <v>0</v>
      </c>
      <c r="L32" s="189">
        <f t="shared" si="38"/>
        <v>0</v>
      </c>
      <c r="M32" s="189">
        <f>+'자금실적 및 계획(원)USD_VND'!O32</f>
        <v>258032156</v>
      </c>
      <c r="N32" s="189">
        <f t="shared" si="39"/>
        <v>12256527.41</v>
      </c>
      <c r="O32" s="189">
        <f>+'자금실적 및 계획(원)USD_VND'!Q32</f>
        <v>124130851</v>
      </c>
      <c r="P32" s="189">
        <f t="shared" si="40"/>
        <v>5896215.4225000003</v>
      </c>
      <c r="Q32" s="189">
        <f>+'자금실적 및 계획(원)USD_VND'!S32</f>
        <v>0</v>
      </c>
      <c r="R32" s="189">
        <f t="shared" si="41"/>
        <v>0</v>
      </c>
      <c r="S32" s="189">
        <f>+'자금실적 및 계획(원)USD_VND'!U32</f>
        <v>254900072</v>
      </c>
      <c r="T32" s="189">
        <f t="shared" si="42"/>
        <v>12107753.42</v>
      </c>
      <c r="U32" s="189">
        <f>+'자금실적 및 계획(원)USD_VND'!W32</f>
        <v>120875926</v>
      </c>
      <c r="V32" s="189">
        <f t="shared" si="43"/>
        <v>5741606.4850000003</v>
      </c>
      <c r="W32" s="189">
        <f>+'자금실적 및 계획(원)USD_VND'!Y32</f>
        <v>0</v>
      </c>
      <c r="X32" s="189">
        <f t="shared" si="44"/>
        <v>0</v>
      </c>
      <c r="Y32" s="189">
        <f>+'자금실적 및 계획(원)USD_VND'!AA32</f>
        <v>241694805</v>
      </c>
      <c r="Z32" s="189">
        <f t="shared" si="45"/>
        <v>11480503.237500001</v>
      </c>
      <c r="AA32" s="189">
        <f>+'자금실적 및 계획(원)USD_VND'!AC32</f>
        <v>120723347</v>
      </c>
      <c r="AB32" s="189">
        <f t="shared" si="46"/>
        <v>5734358.9824999999</v>
      </c>
    </row>
    <row r="33" spans="1:28">
      <c r="A33" s="714"/>
      <c r="B33" s="728"/>
      <c r="C33" s="13" t="s">
        <v>160</v>
      </c>
      <c r="D33" s="178" t="s">
        <v>159</v>
      </c>
      <c r="E33" s="189">
        <f>+'자금실적 및 계획(원)USD_VND'!G33</f>
        <v>20689929457</v>
      </c>
      <c r="F33" s="189">
        <f t="shared" si="23"/>
        <v>982771649.20749998</v>
      </c>
      <c r="G33" s="189">
        <f>+'자금실적 및 계획(원)USD_VND'!I33</f>
        <v>43664634388</v>
      </c>
      <c r="H33" s="189">
        <f t="shared" si="36"/>
        <v>2074070133.4300001</v>
      </c>
      <c r="I33" s="189">
        <f>+'자금실적 및 계획(원)USD_VND'!K33</f>
        <v>30960168473</v>
      </c>
      <c r="J33" s="189">
        <f t="shared" si="37"/>
        <v>1470608002.4675</v>
      </c>
      <c r="K33" s="189">
        <f>+'자금실적 및 계획(원)USD_VND'!M33</f>
        <v>26404296458</v>
      </c>
      <c r="L33" s="189">
        <f t="shared" si="38"/>
        <v>1254204081.7550001</v>
      </c>
      <c r="M33" s="189">
        <f>+'자금실적 및 계획(원)USD_VND'!O33</f>
        <v>25241320814</v>
      </c>
      <c r="N33" s="189">
        <f t="shared" si="39"/>
        <v>1198962738.665</v>
      </c>
      <c r="O33" s="189">
        <f>+'자금실적 및 계획(원)USD_VND'!Q33</f>
        <v>26333062614</v>
      </c>
      <c r="P33" s="189">
        <f t="shared" si="40"/>
        <v>1250820474.165</v>
      </c>
      <c r="Q33" s="189">
        <f>+'자금실적 및 계획(원)USD_VND'!S33</f>
        <v>38915148743</v>
      </c>
      <c r="R33" s="189">
        <f t="shared" si="41"/>
        <v>1848469565.2925</v>
      </c>
      <c r="S33" s="189">
        <f>+'자금실적 및 계획(원)USD_VND'!U33</f>
        <v>25088701995</v>
      </c>
      <c r="T33" s="189">
        <f t="shared" si="42"/>
        <v>1191713344.7625</v>
      </c>
      <c r="U33" s="189">
        <f>+'자금실적 및 계획(원)USD_VND'!W33</f>
        <v>12473757466</v>
      </c>
      <c r="V33" s="189">
        <f t="shared" si="43"/>
        <v>592503479.63499999</v>
      </c>
      <c r="W33" s="189">
        <f>+'자금실적 및 계획(원)USD_VND'!Y33</f>
        <v>5662732784</v>
      </c>
      <c r="X33" s="189">
        <f t="shared" si="44"/>
        <v>268979807.24000001</v>
      </c>
      <c r="Y33" s="189">
        <f>+'자금실적 및 계획(원)USD_VND'!AA33</f>
        <v>14685537682</v>
      </c>
      <c r="Z33" s="189">
        <f t="shared" si="45"/>
        <v>697563039.89499998</v>
      </c>
      <c r="AA33" s="189">
        <f>+'자금실적 및 계획(원)USD_VND'!AC33</f>
        <v>14723105237</v>
      </c>
      <c r="AB33" s="189">
        <f t="shared" si="46"/>
        <v>699347498.75750005</v>
      </c>
    </row>
    <row r="34" spans="1:28">
      <c r="A34" s="714"/>
      <c r="B34" s="728"/>
      <c r="C34" s="13" t="s">
        <v>116</v>
      </c>
      <c r="D34" s="162" t="s">
        <v>171</v>
      </c>
      <c r="E34" s="189">
        <f>+'자금실적 및 계획(원)USD_VND'!G34</f>
        <v>73906727</v>
      </c>
      <c r="F34" s="189">
        <f t="shared" si="23"/>
        <v>3510569.5325000002</v>
      </c>
      <c r="G34" s="189">
        <f>+'자금실적 및 계획(원)USD_VND'!I34</f>
        <v>105352930</v>
      </c>
      <c r="H34" s="189">
        <f t="shared" si="36"/>
        <v>5004264.1749999998</v>
      </c>
      <c r="I34" s="189">
        <f>+'자금실적 및 계획(원)USD_VND'!K34</f>
        <v>52581145</v>
      </c>
      <c r="J34" s="189">
        <f t="shared" si="37"/>
        <v>2497604.3875000002</v>
      </c>
      <c r="K34" s="189">
        <f>+'자금실적 및 계획(원)USD_VND'!M34</f>
        <v>824666564</v>
      </c>
      <c r="L34" s="189">
        <f t="shared" si="38"/>
        <v>39171661.789999999</v>
      </c>
      <c r="M34" s="189">
        <f>+'자금실적 및 계획(원)USD_VND'!O34</f>
        <v>48070950</v>
      </c>
      <c r="N34" s="189">
        <f t="shared" si="39"/>
        <v>2283370.125</v>
      </c>
      <c r="O34" s="189">
        <f>+'자금실적 및 계획(원)USD_VND'!Q34</f>
        <v>44623780</v>
      </c>
      <c r="P34" s="189">
        <f t="shared" si="40"/>
        <v>2119629.5499999998</v>
      </c>
      <c r="Q34" s="189">
        <f>+'자금실적 및 계획(원)USD_VND'!S34</f>
        <v>43296305</v>
      </c>
      <c r="R34" s="189">
        <f t="shared" si="41"/>
        <v>2056574.4875</v>
      </c>
      <c r="S34" s="189">
        <f>+'자금실적 및 계획(원)USD_VND'!U34</f>
        <v>127804961</v>
      </c>
      <c r="T34" s="189">
        <f t="shared" si="42"/>
        <v>6070735.6475</v>
      </c>
      <c r="U34" s="189">
        <f>+'자금실적 및 계획(원)USD_VND'!W34</f>
        <v>43559268</v>
      </c>
      <c r="V34" s="189">
        <f t="shared" si="43"/>
        <v>2069065.23</v>
      </c>
      <c r="W34" s="189">
        <f>+'자금실적 및 계획(원)USD_VND'!Y34</f>
        <v>289605293</v>
      </c>
      <c r="X34" s="189">
        <f t="shared" si="44"/>
        <v>13756251.4175</v>
      </c>
      <c r="Y34" s="189">
        <f>+'자금실적 및 계획(원)USD_VND'!AA34</f>
        <v>42587382</v>
      </c>
      <c r="Z34" s="189">
        <f t="shared" si="45"/>
        <v>2022900.645</v>
      </c>
      <c r="AA34" s="189">
        <f>+'자금실적 및 계획(원)USD_VND'!AC34</f>
        <v>3663788</v>
      </c>
      <c r="AB34" s="189">
        <f t="shared" si="46"/>
        <v>174029.93</v>
      </c>
    </row>
    <row r="35" spans="1:28">
      <c r="A35" s="714"/>
      <c r="B35" s="729"/>
      <c r="C35" s="14" t="s">
        <v>116</v>
      </c>
      <c r="D35" s="167" t="s">
        <v>172</v>
      </c>
      <c r="E35" s="192">
        <f>+'자금실적 및 계획(원)USD_VND'!G35</f>
        <v>9496930807</v>
      </c>
      <c r="F35" s="192">
        <f t="shared" si="23"/>
        <v>451104213.33249998</v>
      </c>
      <c r="G35" s="192">
        <f>+'자금실적 및 계획(원)USD_VND'!I35</f>
        <v>23546616222</v>
      </c>
      <c r="H35" s="198">
        <f t="shared" si="36"/>
        <v>1118464270.5450001</v>
      </c>
      <c r="I35" s="192">
        <f>+'자금실적 및 계획(원)USD_VND'!K35</f>
        <v>14665390872</v>
      </c>
      <c r="J35" s="198">
        <f t="shared" si="37"/>
        <v>696606066.41999996</v>
      </c>
      <c r="K35" s="192">
        <f>+'자금실적 및 계획(원)USD_VND'!M35</f>
        <v>11701687989</v>
      </c>
      <c r="L35" s="198">
        <f t="shared" si="38"/>
        <v>555830179.47749996</v>
      </c>
      <c r="M35" s="192">
        <f>+'자금실적 및 계획(원)USD_VND'!O35</f>
        <v>9690200935</v>
      </c>
      <c r="N35" s="198">
        <f t="shared" si="39"/>
        <v>460284544.41250002</v>
      </c>
      <c r="O35" s="192">
        <f>+'자금실적 및 계획(원)USD_VND'!Q35</f>
        <v>11655760256</v>
      </c>
      <c r="P35" s="198">
        <f t="shared" si="40"/>
        <v>553648612.15999997</v>
      </c>
      <c r="Q35" s="192">
        <f>+'자금실적 및 계획(원)USD_VND'!S35</f>
        <v>15269643598</v>
      </c>
      <c r="R35" s="198">
        <f t="shared" si="41"/>
        <v>725308070.90499997</v>
      </c>
      <c r="S35" s="192">
        <f>+'자금실적 및 계획(원)USD_VND'!U35</f>
        <v>10614420281</v>
      </c>
      <c r="T35" s="198">
        <f t="shared" si="42"/>
        <v>504184963.34750003</v>
      </c>
      <c r="U35" s="192">
        <f>+'자금실적 및 계획(원)USD_VND'!W35</f>
        <v>13449197699</v>
      </c>
      <c r="V35" s="198">
        <f t="shared" si="43"/>
        <v>638836890.70249999</v>
      </c>
      <c r="W35" s="192">
        <f>+'자금실적 및 계획(원)USD_VND'!Y35</f>
        <v>12040930968</v>
      </c>
      <c r="X35" s="198">
        <f t="shared" si="44"/>
        <v>571944220.98000002</v>
      </c>
      <c r="Y35" s="192">
        <f>+'자금실적 및 계획(원)USD_VND'!AA35</f>
        <v>9589804046</v>
      </c>
      <c r="Z35" s="198">
        <f t="shared" si="45"/>
        <v>455515692.185</v>
      </c>
      <c r="AA35" s="192">
        <f>+'자금실적 및 계획(원)USD_VND'!AC35</f>
        <v>10044663817</v>
      </c>
      <c r="AB35" s="198">
        <f t="shared" si="46"/>
        <v>477121531.3075</v>
      </c>
    </row>
    <row r="36" spans="1:28">
      <c r="A36" s="715"/>
      <c r="B36" s="716" t="s">
        <v>6</v>
      </c>
      <c r="C36" s="717"/>
      <c r="D36" s="168"/>
      <c r="E36" s="9">
        <f t="shared" ref="E36:F36" si="47">SUM(E21:E35)</f>
        <v>183448784841.44998</v>
      </c>
      <c r="F36" s="9">
        <f t="shared" si="47"/>
        <v>8713817279.968874</v>
      </c>
      <c r="G36" s="9">
        <f t="shared" ref="G36:H36" si="48">SUM(G21:G35)</f>
        <v>591683848098.45007</v>
      </c>
      <c r="H36" s="9">
        <f t="shared" si="48"/>
        <v>28104982784.676376</v>
      </c>
      <c r="I36" s="9">
        <f t="shared" ref="I36:J36" si="49">SUM(I21:I35)</f>
        <v>329376251860</v>
      </c>
      <c r="J36" s="9">
        <f t="shared" si="49"/>
        <v>15645371963.350002</v>
      </c>
      <c r="K36" s="9">
        <f t="shared" ref="K36:L36" si="50">SUM(K21:K35)</f>
        <v>246908362302.89999</v>
      </c>
      <c r="L36" s="9">
        <f t="shared" si="50"/>
        <v>11728147209.387753</v>
      </c>
      <c r="M36" s="9">
        <f t="shared" ref="M36:N36" si="51">SUM(M21:M35)</f>
        <v>339995610884.54974</v>
      </c>
      <c r="N36" s="9">
        <f t="shared" si="51"/>
        <v>16149791517.016111</v>
      </c>
      <c r="O36" s="9">
        <f t="shared" ref="O36:P36" si="52">SUM(O21:O35)</f>
        <v>295707017749.85004</v>
      </c>
      <c r="P36" s="9">
        <f t="shared" si="52"/>
        <v>14046083343.117874</v>
      </c>
      <c r="Q36" s="9">
        <f t="shared" ref="Q36:R36" si="53">SUM(Q21:Q35)</f>
        <v>388273678280</v>
      </c>
      <c r="R36" s="9">
        <f t="shared" si="53"/>
        <v>18442999718.299999</v>
      </c>
      <c r="S36" s="9">
        <f t="shared" ref="S36:T36" si="54">SUM(S21:S35)</f>
        <v>327521329709.60022</v>
      </c>
      <c r="T36" s="9">
        <f t="shared" si="54"/>
        <v>15557263161.206011</v>
      </c>
      <c r="U36" s="9">
        <f t="shared" ref="U36:V36" si="55">SUM(U21:U35)</f>
        <v>349327321934</v>
      </c>
      <c r="V36" s="9">
        <f t="shared" si="55"/>
        <v>16593047791.865002</v>
      </c>
      <c r="W36" s="9">
        <f t="shared" ref="W36:X36" si="56">SUM(W21:W35)</f>
        <v>335739474851</v>
      </c>
      <c r="X36" s="9">
        <f t="shared" si="56"/>
        <v>15947625055.422499</v>
      </c>
      <c r="Y36" s="9">
        <f t="shared" ref="Y36:Z36" si="57">SUM(Y21:Y35)</f>
        <v>354892280375.84979</v>
      </c>
      <c r="Z36" s="9">
        <f t="shared" si="57"/>
        <v>16857383317.852867</v>
      </c>
      <c r="AA36" s="9">
        <f t="shared" ref="AA36:AB36" si="58">SUM(AA21:AA35)</f>
        <v>257633587466.64978</v>
      </c>
      <c r="AB36" s="9">
        <f t="shared" si="58"/>
        <v>12237595404.665865</v>
      </c>
    </row>
    <row r="37" spans="1:28">
      <c r="A37" s="735" t="s">
        <v>100</v>
      </c>
      <c r="B37" s="735"/>
      <c r="C37" s="735"/>
      <c r="D37" s="170" t="s">
        <v>98</v>
      </c>
      <c r="E37" s="199">
        <f>+'자금실적 및 계획(원)USD_VND'!G37</f>
        <v>0</v>
      </c>
      <c r="F37" s="201"/>
      <c r="G37" s="199">
        <f>+'자금실적 및 계획(원)USD_VND'!I37</f>
        <v>0</v>
      </c>
      <c r="H37" s="201"/>
      <c r="I37" s="199">
        <f>+'자금실적 및 계획(원)USD_VND'!K37</f>
        <v>0</v>
      </c>
      <c r="J37" s="201"/>
      <c r="K37" s="199">
        <f>+'자금실적 및 계획(원)USD_VND'!M37</f>
        <v>0</v>
      </c>
      <c r="L37" s="201"/>
      <c r="M37" s="199">
        <f>+'자금실적 및 계획(원)USD_VND'!O37</f>
        <v>0</v>
      </c>
      <c r="N37" s="201"/>
      <c r="O37" s="199">
        <f>+'자금실적 및 계획(원)USD_VND'!Q37</f>
        <v>0</v>
      </c>
      <c r="P37" s="201"/>
      <c r="Q37" s="199">
        <f>+'자금실적 및 계획(원)USD_VND'!S37</f>
        <v>0</v>
      </c>
      <c r="R37" s="201"/>
      <c r="S37" s="199">
        <f>+'자금실적 및 계획(원)USD_VND'!U37</f>
        <v>0</v>
      </c>
      <c r="T37" s="201"/>
      <c r="U37" s="199">
        <f>+'자금실적 및 계획(원)USD_VND'!W37</f>
        <v>0</v>
      </c>
      <c r="V37" s="201"/>
      <c r="W37" s="199">
        <f>+'자금실적 및 계획(원)USD_VND'!Y37</f>
        <v>0</v>
      </c>
      <c r="X37" s="201"/>
      <c r="Y37" s="199">
        <f>+'자금실적 및 계획(원)USD_VND'!AA37</f>
        <v>0</v>
      </c>
      <c r="Z37" s="201"/>
      <c r="AA37" s="199">
        <f>+'자금실적 및 계획(원)USD_VND'!AC37</f>
        <v>0</v>
      </c>
      <c r="AB37" s="201"/>
    </row>
    <row r="38" spans="1:28">
      <c r="A38" s="211"/>
      <c r="B38" s="212"/>
      <c r="C38" s="213" t="s">
        <v>168</v>
      </c>
      <c r="D38" s="171" t="s">
        <v>99</v>
      </c>
      <c r="E38" s="199">
        <f>+'자금실적 및 계획(원)USD_VND'!G38</f>
        <v>0</v>
      </c>
      <c r="F38" s="195">
        <f t="shared" ref="F38" si="59">+E38*$E$1</f>
        <v>0</v>
      </c>
      <c r="G38" s="199">
        <f>+'자금실적 및 계획(원)USD_VND'!I38</f>
        <v>0</v>
      </c>
      <c r="H38" s="203">
        <f>+G38*$E$1</f>
        <v>0</v>
      </c>
      <c r="I38" s="199">
        <f>+'자금실적 및 계획(원)USD_VND'!K38</f>
        <v>0</v>
      </c>
      <c r="J38" s="203">
        <f>+I38*$E$1</f>
        <v>0</v>
      </c>
      <c r="K38" s="199">
        <f>+'자금실적 및 계획(원)USD_VND'!M38</f>
        <v>0</v>
      </c>
      <c r="L38" s="203">
        <f>+K38*$E$1</f>
        <v>0</v>
      </c>
      <c r="M38" s="199">
        <f>+'자금실적 및 계획(원)USD_VND'!O38</f>
        <v>0</v>
      </c>
      <c r="N38" s="203">
        <f>+M38*$E$1</f>
        <v>0</v>
      </c>
      <c r="O38" s="199">
        <f>+'자금실적 및 계획(원)USD_VND'!Q38</f>
        <v>0</v>
      </c>
      <c r="P38" s="203">
        <f>+O38*$E$1</f>
        <v>0</v>
      </c>
      <c r="Q38" s="199">
        <f>+'자금실적 및 계획(원)USD_VND'!S38</f>
        <v>0</v>
      </c>
      <c r="R38" s="203">
        <f>+Q38*$E$1</f>
        <v>0</v>
      </c>
      <c r="S38" s="199">
        <f>+'자금실적 및 계획(원)USD_VND'!U38</f>
        <v>0</v>
      </c>
      <c r="T38" s="203">
        <f>+S38*$E$1</f>
        <v>0</v>
      </c>
      <c r="U38" s="199">
        <f>+'자금실적 및 계획(원)USD_VND'!W38</f>
        <v>0</v>
      </c>
      <c r="V38" s="203">
        <f>+U38*$E$1</f>
        <v>0</v>
      </c>
      <c r="W38" s="199">
        <f>+'자금실적 및 계획(원)USD_VND'!Y38</f>
        <v>0</v>
      </c>
      <c r="X38" s="203">
        <f>+W38*$E$1</f>
        <v>0</v>
      </c>
      <c r="Y38" s="199">
        <f>+'자금실적 및 계획(원)USD_VND'!AA38</f>
        <v>135558809371</v>
      </c>
      <c r="Z38" s="203">
        <f>+Y38*$E$1</f>
        <v>6439043445.1225004</v>
      </c>
      <c r="AA38" s="199">
        <f>+'자금실적 및 계획(원)USD_VND'!AC38</f>
        <v>0</v>
      </c>
      <c r="AB38" s="203">
        <f>+AA38*$E$1</f>
        <v>0</v>
      </c>
    </row>
    <row r="39" spans="1:28">
      <c r="A39" s="736" t="s">
        <v>11</v>
      </c>
      <c r="B39" s="736"/>
      <c r="C39" s="736"/>
      <c r="D39" s="172"/>
      <c r="E39" s="199">
        <f>+'자금실적 및 계획(원)USD_VND'!G39</f>
        <v>0</v>
      </c>
      <c r="F39" s="204"/>
      <c r="G39" s="199">
        <f>+'자금실적 및 계획(원)USD_VND'!I39</f>
        <v>0</v>
      </c>
      <c r="H39" s="204"/>
      <c r="I39" s="199">
        <f>+'자금실적 및 계획(원)USD_VND'!K39</f>
        <v>0</v>
      </c>
      <c r="J39" s="204"/>
      <c r="K39" s="199">
        <f>+'자금실적 및 계획(원)USD_VND'!M39</f>
        <v>0</v>
      </c>
      <c r="L39" s="204"/>
      <c r="M39" s="199">
        <f>+'자금실적 및 계획(원)USD_VND'!O39</f>
        <v>0</v>
      </c>
      <c r="N39" s="204"/>
      <c r="O39" s="199">
        <f>+'자금실적 및 계획(원)USD_VND'!Q39</f>
        <v>0</v>
      </c>
      <c r="P39" s="204"/>
      <c r="Q39" s="199">
        <f>+'자금실적 및 계획(원)USD_VND'!S39</f>
        <v>0</v>
      </c>
      <c r="R39" s="204"/>
      <c r="S39" s="199">
        <f>+'자금실적 및 계획(원)USD_VND'!U39</f>
        <v>0</v>
      </c>
      <c r="T39" s="204"/>
      <c r="U39" s="199">
        <f>+'자금실적 및 계획(원)USD_VND'!W39</f>
        <v>0</v>
      </c>
      <c r="V39" s="204"/>
      <c r="W39" s="199">
        <f>+'자금실적 및 계획(원)USD_VND'!Y39</f>
        <v>0</v>
      </c>
      <c r="X39" s="204"/>
      <c r="Y39" s="199">
        <f>+'자금실적 및 계획(원)USD_VND'!AA39</f>
        <v>0</v>
      </c>
      <c r="Z39" s="204"/>
      <c r="AA39" s="199">
        <f>+'자금실적 및 계획(원)USD_VND'!AC39</f>
        <v>0</v>
      </c>
      <c r="AB39" s="204"/>
    </row>
    <row r="40" spans="1:28" ht="13.5" customHeight="1">
      <c r="A40" s="727" t="s">
        <v>12</v>
      </c>
      <c r="B40" s="737" t="s">
        <v>3</v>
      </c>
      <c r="C40" s="737"/>
      <c r="D40" s="173" t="s">
        <v>101</v>
      </c>
      <c r="E40" s="15"/>
      <c r="F40" s="15">
        <f>F4+F13-F38</f>
        <v>21881584591.209251</v>
      </c>
      <c r="G40" s="15"/>
      <c r="H40" s="15">
        <f>H4+H13-H38</f>
        <v>34979710591.701752</v>
      </c>
      <c r="I40" s="15"/>
      <c r="J40" s="15">
        <f>J4+J13-J38</f>
        <v>34979710591.701752</v>
      </c>
      <c r="K40" s="15"/>
      <c r="L40" s="15">
        <f>L4+L13-L38</f>
        <v>34979710591.701752</v>
      </c>
      <c r="M40" s="15"/>
      <c r="N40" s="15">
        <f>N4+N13-N38</f>
        <v>34979710591.701752</v>
      </c>
      <c r="O40" s="15"/>
      <c r="P40" s="15">
        <f>P4+P13-P38</f>
        <v>34979710591.701752</v>
      </c>
      <c r="Q40" s="15"/>
      <c r="R40" s="15">
        <f>R4+R13-R38</f>
        <v>34979710591.701752</v>
      </c>
      <c r="S40" s="15"/>
      <c r="T40" s="15">
        <f>T4+T13-T38</f>
        <v>34979710591.701752</v>
      </c>
      <c r="U40" s="15"/>
      <c r="V40" s="15">
        <f>V4+V13-V38</f>
        <v>34979710591.701752</v>
      </c>
      <c r="W40" s="15"/>
      <c r="X40" s="15">
        <f>X4+X13-X38</f>
        <v>34979710591.701752</v>
      </c>
      <c r="Y40" s="15"/>
      <c r="Z40" s="15">
        <f>Z4+Z13-Z38</f>
        <v>34969688939.339256</v>
      </c>
      <c r="AA40" s="15"/>
      <c r="AB40" s="15">
        <f>AB4+AB13-AB38</f>
        <v>34969688939.339256</v>
      </c>
    </row>
    <row r="41" spans="1:28">
      <c r="A41" s="728"/>
      <c r="B41" s="718" t="s">
        <v>4</v>
      </c>
      <c r="C41" s="5" t="s">
        <v>5</v>
      </c>
      <c r="D41" s="166" t="s">
        <v>102</v>
      </c>
      <c r="E41" s="186">
        <f>+'자금실적 및 계획(원)USD_VND'!G41</f>
        <v>67065203131.350037</v>
      </c>
      <c r="F41" s="205">
        <f>F5+F9+F10+F11-F21-F22-F23-F37</f>
        <v>80220969801.850906</v>
      </c>
      <c r="G41" s="186">
        <f>+'자금실적 및 계획(원)USD_VND'!I41</f>
        <v>64352778614.900055</v>
      </c>
      <c r="H41" s="205">
        <f>H5+H9+H10+H11-H21-H22-H23-H37</f>
        <v>79817192432.018402</v>
      </c>
      <c r="I41" s="186">
        <f>+'자금실적 및 계획(원)USD_VND'!K41</f>
        <v>119202485931.90002</v>
      </c>
      <c r="J41" s="205">
        <f>J5+J9+J10+J11-J21-J22-J23-J37</f>
        <v>86679320692.480896</v>
      </c>
      <c r="K41" s="186">
        <f>+'자금실적 및 계획(원)USD_VND'!M41</f>
        <v>114601697438.00003</v>
      </c>
      <c r="L41" s="205">
        <f>L5+L9+L10+L11-L21-L22-L23-L37</f>
        <v>89213414721.773132</v>
      </c>
      <c r="M41" s="186">
        <f>+'자금실적 및 계획(원)USD_VND'!O41</f>
        <v>141879751035.45026</v>
      </c>
      <c r="N41" s="205">
        <f>N5+N9+N10+N11-N21-N22-N23-N37</f>
        <v>92508631195.367035</v>
      </c>
      <c r="O41" s="186">
        <f>+'자금실적 및 계획(원)USD_VND'!Q41</f>
        <v>161311544745.60022</v>
      </c>
      <c r="P41" s="205">
        <f>P5+P9+P10+P11-P21-P22-P23-P37</f>
        <v>95968235424.511642</v>
      </c>
      <c r="Q41" s="186">
        <f>+'자금실적 및 계획(원)USD_VND'!S41</f>
        <v>158657791132.60022</v>
      </c>
      <c r="R41" s="205">
        <f>R5+R9+R10+R11-R21-R22-R23-R37</f>
        <v>97825023893.849152</v>
      </c>
      <c r="S41" s="186">
        <f>+'자금실적 및 계획(원)USD_VND'!U41</f>
        <v>158933769989</v>
      </c>
      <c r="T41" s="205">
        <f>T5+T9+T10+T11-T21-T22-T23-T37</f>
        <v>98894704354.743118</v>
      </c>
      <c r="U41" s="186">
        <f>+'자금실적 및 계획(원)USD_VND'!W41</f>
        <v>223920817761</v>
      </c>
      <c r="V41" s="205">
        <f>V5+V9+V10+V11-V21-V22-V23-V37</f>
        <v>102682508211.56561</v>
      </c>
      <c r="W41" s="186">
        <f>+'자금실적 및 계획(원)USD_VND'!Y41</f>
        <v>271303830854</v>
      </c>
      <c r="X41" s="205">
        <f>X5+X9+X10+X11-X21-X22-X23-X37</f>
        <v>105275744514.31812</v>
      </c>
      <c r="Y41" s="186">
        <f>+'자금실적 및 계획(원)USD_VND'!AA41</f>
        <v>287924345669.15021</v>
      </c>
      <c r="Z41" s="205">
        <f>Z5+Z9+Z10+Z11-Z21-Z22-Z23-Z37</f>
        <v>106875306449.50275</v>
      </c>
      <c r="AA41" s="186">
        <f>+'자금실적 및 계획(원)USD_VND'!AC41</f>
        <v>442407355004.50037</v>
      </c>
      <c r="AB41" s="205">
        <f>AB5+AB9+AB10+AB11-AB21-AB22-AB23-AB37</f>
        <v>114933334391.48189</v>
      </c>
    </row>
    <row r="42" spans="1:28">
      <c r="A42" s="728"/>
      <c r="B42" s="719"/>
      <c r="C42" s="5" t="s">
        <v>105</v>
      </c>
      <c r="D42" s="162" t="s">
        <v>106</v>
      </c>
      <c r="E42" s="186">
        <f>+'자금실적 및 계획(원)USD_VND'!G42</f>
        <v>3748177507</v>
      </c>
      <c r="F42" s="226">
        <f>F6+F12+F13+F14+F15+F17+F19+F18+F37-F39-F24-F30-F31-F35-F26-F28</f>
        <v>24484524126.174484</v>
      </c>
      <c r="G42" s="186">
        <f>+'자금실적 및 계획(원)USD_VND'!I42</f>
        <v>5265881007</v>
      </c>
      <c r="H42" s="226">
        <f>H6+H12+H13+H14+H15+H17+H19+H18+H37-H39-H24-H30-H31-H35-H26-H28</f>
        <v>37654741042.916985</v>
      </c>
      <c r="I42" s="186">
        <f>+'자금실적 및 계획(원)USD_VND'!K42</f>
        <v>4689693658</v>
      </c>
      <c r="J42" s="226">
        <f>J6+J12+J13+J14+J15+J17+J19+J18+J37-J39-J24-J30-J31-J35-J26-J28</f>
        <v>37627372143.839493</v>
      </c>
      <c r="K42" s="186">
        <f>+'자금실적 및 계획(원)USD_VND'!M42</f>
        <v>6482759289</v>
      </c>
      <c r="L42" s="226">
        <f>L6+L12+L13+L14+L15+L17+L19+L18+L37-L39-L24-L30-L31-L35-L26-L28</f>
        <v>37712542761.311989</v>
      </c>
      <c r="M42" s="186">
        <f>+'자금실적 및 계획(원)USD_VND'!O42</f>
        <v>5778416631</v>
      </c>
      <c r="N42" s="226">
        <f>N6+N12+N13+N14+N15+N17+N19+N18+N37-N39-N24-N30-N31-N35-N26-N28</f>
        <v>37679086485.056984</v>
      </c>
      <c r="O42" s="186">
        <f>+'자금실적 및 계획(원)USD_VND'!Q42</f>
        <v>6622051458</v>
      </c>
      <c r="P42" s="226">
        <f>P6+P12+P13+P14+P15+P17+P19+P18+P37-P39-P24-P30-P31-P35-P26-P28</f>
        <v>37719159139.339478</v>
      </c>
      <c r="Q42" s="186">
        <f>+'자금실적 및 계획(원)USD_VND'!S42</f>
        <v>9037755938</v>
      </c>
      <c r="R42" s="226">
        <f>R6+R12+R13+R14+R15+R17+R19+R18+R37-R39-R24-R30-R31-R35-R26-R28</f>
        <v>37833905102.139481</v>
      </c>
      <c r="S42" s="186">
        <f>+'자금실적 및 계획(원)USD_VND'!U42</f>
        <v>11977868856</v>
      </c>
      <c r="T42" s="226">
        <f>T6+T12+T13+T14+T15+T17+T19+T18+T37-T39-T24-T30-T31-T35-T26-T28</f>
        <v>38184032156.296974</v>
      </c>
      <c r="U42" s="186">
        <f>+'자금실적 및 계획(원)USD_VND'!W42</f>
        <v>28731307907</v>
      </c>
      <c r="V42" s="226">
        <f>V6+V12+V13+V14+V15+V17+V19+V18+V37-V39-V24-V30-V31-V35-V26-V28</f>
        <v>38979820511.219475</v>
      </c>
      <c r="W42" s="186">
        <f>+'자금실적 및 계획(원)USD_VND'!Y42</f>
        <v>8031631030</v>
      </c>
      <c r="X42" s="226">
        <f>X6+X12+X13+X14+X15+X17+X19+X18+X37-X39-X24-X30-X31-X35-X26-X28</f>
        <v>37996585859.561974</v>
      </c>
      <c r="Y42" s="186">
        <f>+'자금실적 및 계획(원)USD_VND'!AA42</f>
        <v>19888241641</v>
      </c>
      <c r="Z42" s="226">
        <f>Z6+Z12+Z13+Z14+Z15+Z17+Z19+Z18+Z37-Z39-Z24-Z30-Z31-Z35-Z26-Z28</f>
        <v>44988796656.344475</v>
      </c>
      <c r="AA42" s="186">
        <f>+'자금실적 및 계획(원)USD_VND'!AC42</f>
        <v>16904539848</v>
      </c>
      <c r="AB42" s="226">
        <f>AB6+AB12+AB13+AB14+AB15+AB17+AB19+AB18+AB37-AB39-AB24-AB30-AB31-AB35-AB26-AB28</f>
        <v>44890802917.971977</v>
      </c>
    </row>
    <row r="43" spans="1:28">
      <c r="A43" s="728"/>
      <c r="B43" s="719"/>
      <c r="C43" s="6" t="s">
        <v>104</v>
      </c>
      <c r="D43" s="167" t="s">
        <v>103</v>
      </c>
      <c r="E43" s="186">
        <f>+'자금실적 및 계획(원)USD_VND'!G43</f>
        <v>0</v>
      </c>
      <c r="F43" s="193">
        <f>F7-F14+F39</f>
        <v>0</v>
      </c>
      <c r="G43" s="186">
        <f>+'자금실적 및 계획(원)USD_VND'!I43</f>
        <v>0</v>
      </c>
      <c r="H43" s="193">
        <f>H7-H14+H39</f>
        <v>0</v>
      </c>
      <c r="I43" s="186">
        <f>+'자금실적 및 계획(원)USD_VND'!K43</f>
        <v>0</v>
      </c>
      <c r="J43" s="193">
        <f>J7-J14+J39</f>
        <v>0</v>
      </c>
      <c r="K43" s="186">
        <f>+'자금실적 및 계획(원)USD_VND'!M43</f>
        <v>0</v>
      </c>
      <c r="L43" s="193">
        <f>L7-L14+L39</f>
        <v>0</v>
      </c>
      <c r="M43" s="186">
        <f>+'자금실적 및 계획(원)USD_VND'!O43</f>
        <v>0</v>
      </c>
      <c r="N43" s="193">
        <f>N7-N14+N39</f>
        <v>0</v>
      </c>
      <c r="O43" s="186">
        <f>+'자금실적 및 계획(원)USD_VND'!Q43</f>
        <v>0</v>
      </c>
      <c r="P43" s="193">
        <f>P7-P14+P39</f>
        <v>0</v>
      </c>
      <c r="Q43" s="186">
        <f>+'자금실적 및 계획(원)USD_VND'!S43</f>
        <v>0</v>
      </c>
      <c r="R43" s="193">
        <f>R7-R14+R39</f>
        <v>0</v>
      </c>
      <c r="S43" s="186">
        <f>+'자금실적 및 계획(원)USD_VND'!U43</f>
        <v>0</v>
      </c>
      <c r="T43" s="193">
        <f>T7-T14+T39</f>
        <v>0</v>
      </c>
      <c r="U43" s="186">
        <f>+'자금실적 및 계획(원)USD_VND'!W43</f>
        <v>0</v>
      </c>
      <c r="V43" s="193">
        <f>V7-V14+V39</f>
        <v>0</v>
      </c>
      <c r="W43" s="186">
        <f>+'자금실적 및 계획(원)USD_VND'!Y43</f>
        <v>0</v>
      </c>
      <c r="X43" s="193">
        <f>X7-X14+X39</f>
        <v>0</v>
      </c>
      <c r="Y43" s="186">
        <f>+'자금실적 및 계획(원)USD_VND'!AA43</f>
        <v>0</v>
      </c>
      <c r="Z43" s="193">
        <f>Z7-Z14+Z39</f>
        <v>0</v>
      </c>
      <c r="AA43" s="186">
        <f>+'자금실적 및 계획(원)USD_VND'!AC43</f>
        <v>0</v>
      </c>
      <c r="AB43" s="193">
        <f>AB7-AB14+AB39</f>
        <v>0</v>
      </c>
    </row>
    <row r="44" spans="1:28">
      <c r="A44" s="729"/>
      <c r="B44" s="720"/>
      <c r="C44" s="7" t="s">
        <v>6</v>
      </c>
      <c r="D44" s="174"/>
      <c r="E44" s="207">
        <f>SUM(E41:E43)</f>
        <v>70813380638.350037</v>
      </c>
      <c r="F44" s="17">
        <f t="shared" ref="F44" si="60">SUM(F41:F43)</f>
        <v>104705493928.02539</v>
      </c>
      <c r="G44" s="207">
        <f>SUM(G41:G43)</f>
        <v>69618659621.900055</v>
      </c>
      <c r="H44" s="17">
        <f t="shared" ref="H44:J44" si="61">SUM(H41:H43)</f>
        <v>117471933474.93539</v>
      </c>
      <c r="I44" s="207">
        <f>SUM(I41:I43)</f>
        <v>123892179589.90002</v>
      </c>
      <c r="J44" s="17">
        <f t="shared" si="61"/>
        <v>124306692836.32039</v>
      </c>
      <c r="K44" s="207">
        <f>SUM(K41:K43)</f>
        <v>121084456727.00003</v>
      </c>
      <c r="L44" s="17">
        <f t="shared" ref="L44:N44" si="62">SUM(L41:L43)</f>
        <v>126925957483.08511</v>
      </c>
      <c r="M44" s="207">
        <f>SUM(M41:M43)</f>
        <v>147658167666.45026</v>
      </c>
      <c r="N44" s="17">
        <f t="shared" si="62"/>
        <v>130187717680.42401</v>
      </c>
      <c r="O44" s="207">
        <f>SUM(O41:O43)</f>
        <v>167933596203.60022</v>
      </c>
      <c r="P44" s="17">
        <f t="shared" ref="P44:R44" si="63">SUM(P41:P43)</f>
        <v>133687394563.85112</v>
      </c>
      <c r="Q44" s="207">
        <f>SUM(Q41:Q43)</f>
        <v>167695547070.60022</v>
      </c>
      <c r="R44" s="17">
        <f t="shared" si="63"/>
        <v>135658928995.98863</v>
      </c>
      <c r="S44" s="207">
        <f>SUM(S41:S43)</f>
        <v>170911638845</v>
      </c>
      <c r="T44" s="17">
        <f t="shared" ref="T44:V44" si="64">SUM(T41:T43)</f>
        <v>137078736511.0401</v>
      </c>
      <c r="U44" s="207">
        <f>SUM(U41:U43)</f>
        <v>252652125668</v>
      </c>
      <c r="V44" s="17">
        <f t="shared" si="64"/>
        <v>141662328722.7851</v>
      </c>
      <c r="W44" s="207">
        <f>SUM(W41:W43)</f>
        <v>279335461884</v>
      </c>
      <c r="X44" s="17">
        <f t="shared" ref="X44:Z44" si="65">SUM(X41:X43)</f>
        <v>143272330373.8801</v>
      </c>
      <c r="Y44" s="207">
        <f>SUM(Y41:Y43)</f>
        <v>307812587310.15021</v>
      </c>
      <c r="Z44" s="17">
        <f t="shared" si="65"/>
        <v>151864103105.84723</v>
      </c>
      <c r="AA44" s="207">
        <f>SUM(AA41:AA43)</f>
        <v>459311894852.50037</v>
      </c>
      <c r="AB44" s="17">
        <f t="shared" ref="AB44" si="66">SUM(AB41:AB43)</f>
        <v>159824137309.45386</v>
      </c>
    </row>
    <row r="45" spans="1:28">
      <c r="D45" s="175" t="s">
        <v>122</v>
      </c>
      <c r="E45" s="16">
        <f>+'자금실적 및 계획(원)USD_VND'!G44</f>
        <v>70813380638.350037</v>
      </c>
      <c r="G45" s="16">
        <f>+'자금실적 및 계획(원)USD_VND'!I44</f>
        <v>69618659621.900055</v>
      </c>
      <c r="I45" s="16">
        <f>+'자금실적 및 계획(원)USD_VND'!K44</f>
        <v>123892179589.90002</v>
      </c>
      <c r="K45" s="16">
        <f>+'자금실적 및 계획(원)USD_VND'!M44</f>
        <v>121084456727.00003</v>
      </c>
      <c r="M45" s="16">
        <f>+'자금실적 및 계획(원)USD_VND'!O44</f>
        <v>147658167666.45026</v>
      </c>
      <c r="O45" s="16">
        <f>+'자금실적 및 계획(원)USD_VND'!Q44</f>
        <v>167933596203.60022</v>
      </c>
      <c r="Q45" s="16">
        <f>+'자금실적 및 계획(원)USD_VND'!S44</f>
        <v>167695547070.60022</v>
      </c>
      <c r="S45" s="16">
        <f>+'자금실적 및 계획(원)USD_VND'!U44</f>
        <v>170911638845</v>
      </c>
      <c r="U45" s="16">
        <f>+'자금실적 및 계획(원)USD_VND'!W44</f>
        <v>252652125668</v>
      </c>
      <c r="W45" s="16">
        <f>+'자금실적 및 계획(원)USD_VND'!Y44</f>
        <v>279335461884</v>
      </c>
      <c r="Y45" s="16">
        <f>+'자금실적 및 계획(원)USD_VND'!AA44</f>
        <v>307812587310.15021</v>
      </c>
      <c r="AA45" s="16">
        <f>+'자금실적 및 계획(원)USD_VND'!AC44</f>
        <v>459311894852.50037</v>
      </c>
    </row>
    <row r="46" spans="1:28">
      <c r="E46" s="18" t="b">
        <f>+E45=E44</f>
        <v>1</v>
      </c>
      <c r="G46" s="18" t="b">
        <f>+G45=G44</f>
        <v>1</v>
      </c>
      <c r="I46" s="18" t="b">
        <f>+I45=I44</f>
        <v>1</v>
      </c>
      <c r="K46" s="18" t="b">
        <f>+K45=K44</f>
        <v>1</v>
      </c>
      <c r="M46" s="18" t="b">
        <f>+M45=M44</f>
        <v>1</v>
      </c>
      <c r="O46" s="18" t="b">
        <f>+O45=O44</f>
        <v>1</v>
      </c>
      <c r="Q46" s="18" t="b">
        <f>+Q45=Q44</f>
        <v>1</v>
      </c>
      <c r="S46" s="18" t="b">
        <f>+S45=S44</f>
        <v>1</v>
      </c>
      <c r="U46" s="18" t="b">
        <f>+U45=U44</f>
        <v>1</v>
      </c>
      <c r="W46" s="18" t="b">
        <f>+W45=W44</f>
        <v>1</v>
      </c>
      <c r="Y46" s="18" t="b">
        <f>+Y45=Y44</f>
        <v>1</v>
      </c>
      <c r="AA46" s="18" t="b">
        <f>+AA45=AA44</f>
        <v>1</v>
      </c>
    </row>
    <row r="50" spans="4:4">
      <c r="D50" s="183"/>
    </row>
    <row r="52" spans="4:4">
      <c r="D52" s="183"/>
    </row>
    <row r="55" spans="4:4" ht="15" customHeight="1"/>
    <row r="58" spans="4:4" ht="15" customHeight="1"/>
    <row r="61" spans="4:4" ht="15" customHeight="1"/>
    <row r="66" ht="15" customHeight="1"/>
    <row r="106" ht="15" customHeight="1"/>
  </sheetData>
  <mergeCells count="27">
    <mergeCell ref="AA2:AB2"/>
    <mergeCell ref="A40:A44"/>
    <mergeCell ref="B40:C40"/>
    <mergeCell ref="A9:A20"/>
    <mergeCell ref="B20:C20"/>
    <mergeCell ref="B21:B24"/>
    <mergeCell ref="A21:A36"/>
    <mergeCell ref="B25:B35"/>
    <mergeCell ref="B36:C36"/>
    <mergeCell ref="A37:C37"/>
    <mergeCell ref="A39:C39"/>
    <mergeCell ref="B41:B44"/>
    <mergeCell ref="Y2:Z2"/>
    <mergeCell ref="B4:C4"/>
    <mergeCell ref="B5:B8"/>
    <mergeCell ref="A2:C3"/>
    <mergeCell ref="W2:X2"/>
    <mergeCell ref="U2:V2"/>
    <mergeCell ref="S2:T2"/>
    <mergeCell ref="Q2:R2"/>
    <mergeCell ref="A4:A8"/>
    <mergeCell ref="E2:F2"/>
    <mergeCell ref="O2:P2"/>
    <mergeCell ref="M2:N2"/>
    <mergeCell ref="K2:L2"/>
    <mergeCell ref="I2:J2"/>
    <mergeCell ref="G2:H2"/>
  </mergeCells>
  <phoneticPr fontId="4" type="noConversion"/>
  <pageMargins left="0.7" right="0.7" top="0.75" bottom="0.75" header="0.3" footer="0.3"/>
  <pageSetup orientation="portrait" verticalDpi="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W24" sqref="W24"/>
    </sheetView>
  </sheetViews>
  <sheetFormatPr defaultRowHeight="15"/>
  <cols>
    <col min="13" max="13" width="27.42578125" customWidth="1"/>
    <col min="14" max="14" width="18.85546875" customWidth="1"/>
  </cols>
  <sheetData>
    <row r="1" spans="1:18" ht="15.75" thickBot="1"/>
    <row r="2" spans="1:18" ht="15.75" thickTop="1">
      <c r="A2" s="779" t="s">
        <v>23</v>
      </c>
      <c r="B2" s="779"/>
      <c r="C2" s="780" t="s">
        <v>550</v>
      </c>
      <c r="D2" s="781"/>
      <c r="E2" s="780" t="s">
        <v>591</v>
      </c>
      <c r="F2" s="781"/>
      <c r="G2" s="777" t="s">
        <v>26</v>
      </c>
      <c r="H2" s="779"/>
      <c r="I2" s="35"/>
      <c r="J2" s="775" t="s">
        <v>42</v>
      </c>
      <c r="K2" s="776"/>
      <c r="L2" s="776"/>
      <c r="M2" s="777"/>
      <c r="N2" s="775" t="s">
        <v>43</v>
      </c>
      <c r="O2" s="776"/>
      <c r="P2" s="776"/>
      <c r="Q2" s="777"/>
      <c r="R2" s="96"/>
    </row>
    <row r="3" spans="1:18">
      <c r="A3" s="779"/>
      <c r="B3" s="779"/>
      <c r="C3" s="80" t="s">
        <v>1</v>
      </c>
      <c r="D3" s="117" t="s">
        <v>25</v>
      </c>
      <c r="E3" s="129" t="s">
        <v>24</v>
      </c>
      <c r="F3" s="130" t="s">
        <v>25</v>
      </c>
      <c r="G3" s="123" t="s">
        <v>24</v>
      </c>
      <c r="H3" s="414" t="s">
        <v>25</v>
      </c>
      <c r="I3" s="37"/>
      <c r="J3" s="778" t="s">
        <v>23</v>
      </c>
      <c r="K3" s="778"/>
      <c r="L3" s="779" t="s">
        <v>51</v>
      </c>
      <c r="M3" s="779"/>
      <c r="N3" s="778" t="s">
        <v>23</v>
      </c>
      <c r="O3" s="778"/>
      <c r="P3" s="779" t="s">
        <v>50</v>
      </c>
      <c r="Q3" s="779"/>
      <c r="R3" s="96"/>
    </row>
    <row r="4" spans="1:18" ht="16.5">
      <c r="A4" s="765" t="s">
        <v>40</v>
      </c>
      <c r="B4" s="81" t="s">
        <v>22</v>
      </c>
      <c r="C4" s="82" t="e">
        <f>'자금실적 Mar'!E4</f>
        <v>#REF!</v>
      </c>
      <c r="D4" s="134" t="e">
        <f>'자금실적 Mar'!F4</f>
        <v>#REF!</v>
      </c>
      <c r="E4" s="131" t="e">
        <f>+'자금실적 및 계획(원)USD_VND'!#REF!/1000000</f>
        <v>#REF!</v>
      </c>
      <c r="F4" s="132" t="e">
        <f>+KRW_VND!#REF!/100000000</f>
        <v>#REF!</v>
      </c>
      <c r="G4" s="124" t="e">
        <f>+E4-C4</f>
        <v>#REF!</v>
      </c>
      <c r="H4" s="84" t="e">
        <f>+F4-D4</f>
        <v>#REF!</v>
      </c>
      <c r="I4" s="25"/>
      <c r="J4" s="778"/>
      <c r="K4" s="778"/>
      <c r="L4" s="97" t="s">
        <v>24</v>
      </c>
      <c r="M4" s="97" t="s">
        <v>2</v>
      </c>
      <c r="N4" s="778"/>
      <c r="O4" s="778"/>
      <c r="P4" s="97" t="s">
        <v>24</v>
      </c>
      <c r="Q4" s="97" t="s">
        <v>2</v>
      </c>
      <c r="R4" s="96"/>
    </row>
    <row r="5" spans="1:18" ht="16.5">
      <c r="A5" s="766"/>
      <c r="B5" s="85" t="s">
        <v>13</v>
      </c>
      <c r="C5" s="86"/>
      <c r="D5" s="134" t="e">
        <f>'자금실적 Mar'!F5</f>
        <v>#REF!</v>
      </c>
      <c r="E5" s="133"/>
      <c r="F5" s="132" t="e">
        <f>+KRW_VND!#REF!/100000000</f>
        <v>#REF!</v>
      </c>
      <c r="G5" s="125"/>
      <c r="H5" s="87" t="e">
        <f>+F5-D5</f>
        <v>#REF!</v>
      </c>
      <c r="I5" s="26"/>
      <c r="J5" s="784" t="s">
        <v>31</v>
      </c>
      <c r="K5" s="81" t="s">
        <v>27</v>
      </c>
      <c r="L5" s="98"/>
      <c r="M5" s="99"/>
      <c r="N5" s="784" t="s">
        <v>65</v>
      </c>
      <c r="O5" s="81" t="s">
        <v>27</v>
      </c>
      <c r="P5" s="100" t="e">
        <f>+'자금실적 및 계획(원)USD_VND'!#REF!/1000000</f>
        <v>#REF!</v>
      </c>
      <c r="Q5" s="99" t="e">
        <f>+KRW_VND!#REF!/100000000</f>
        <v>#REF!</v>
      </c>
      <c r="R5" s="96"/>
    </row>
    <row r="6" spans="1:18" ht="16.5">
      <c r="A6" s="766"/>
      <c r="B6" s="85" t="s">
        <v>14</v>
      </c>
      <c r="C6" s="86"/>
      <c r="D6" s="134">
        <f>'자금실적 Mar'!F6</f>
        <v>0</v>
      </c>
      <c r="E6" s="133"/>
      <c r="F6" s="132" t="e">
        <f>+KRW_VND!#REF!/100000000</f>
        <v>#REF!</v>
      </c>
      <c r="G6" s="125"/>
      <c r="H6" s="87"/>
      <c r="I6" s="26"/>
      <c r="J6" s="784"/>
      <c r="K6" s="85" t="s">
        <v>178</v>
      </c>
      <c r="L6" s="101" t="e">
        <f>+'자금실적 및 계획(원)USD_VND'!#REF!/1000000</f>
        <v>#REF!</v>
      </c>
      <c r="M6" s="102" t="e">
        <f>+KRW_VND!#REF!/100000000</f>
        <v>#REF!</v>
      </c>
      <c r="N6" s="784"/>
      <c r="O6" s="85" t="s">
        <v>178</v>
      </c>
      <c r="P6" s="103" t="e">
        <f>+'자금실적 및 계획(원)USD_VND'!#REF!/1000000</f>
        <v>#REF!</v>
      </c>
      <c r="Q6" s="102" t="e">
        <f>+KRW_VND!#REF!/100000000</f>
        <v>#REF!</v>
      </c>
      <c r="R6" s="96"/>
    </row>
    <row r="7" spans="1:18" ht="16.5">
      <c r="A7" s="767"/>
      <c r="B7" s="88" t="s">
        <v>35</v>
      </c>
      <c r="C7" s="89" t="e">
        <f>SUM(C4:C6)</f>
        <v>#REF!</v>
      </c>
      <c r="D7" s="120" t="e">
        <f>SUM(D4:D6)</f>
        <v>#REF!</v>
      </c>
      <c r="E7" s="135" t="e">
        <f>SUM(E4:E6)</f>
        <v>#REF!</v>
      </c>
      <c r="F7" s="136" t="e">
        <f>SUM(F4:F6)</f>
        <v>#REF!</v>
      </c>
      <c r="G7" s="126" t="e">
        <f>+E7-C7</f>
        <v>#REF!</v>
      </c>
      <c r="H7" s="91" t="e">
        <f>+F7-D7</f>
        <v>#REF!</v>
      </c>
      <c r="I7" s="38"/>
      <c r="J7" s="784"/>
      <c r="K7" s="85" t="s">
        <v>29</v>
      </c>
      <c r="L7" s="101" t="e">
        <f>+'자금실적 및 계획(원)USD_VND'!#REF!/1000000</f>
        <v>#REF!</v>
      </c>
      <c r="M7" s="102" t="e">
        <f>+KRW_VND!#REF!/100000000</f>
        <v>#REF!</v>
      </c>
      <c r="N7" s="784"/>
      <c r="O7" s="85" t="s">
        <v>32</v>
      </c>
      <c r="P7" s="103" t="e">
        <f>+'자금실적 및 계획(원)USD_VND'!#REF!/1000000</f>
        <v>#REF!</v>
      </c>
      <c r="Q7" s="102" t="e">
        <f>+KRW_VND!#REF!/100000000</f>
        <v>#REF!</v>
      </c>
      <c r="R7" s="96"/>
    </row>
    <row r="8" spans="1:18">
      <c r="A8" s="786" t="s">
        <v>38</v>
      </c>
      <c r="B8" s="786"/>
      <c r="C8" s="92"/>
      <c r="D8" s="121" t="e">
        <f>'자금실적 JAN'!F8</f>
        <v>#REF!</v>
      </c>
      <c r="E8" s="137"/>
      <c r="F8" s="138" t="e">
        <f>+KRW_VND!#REF!/100000000</f>
        <v>#REF!</v>
      </c>
      <c r="G8" s="127"/>
      <c r="H8" s="93"/>
      <c r="I8" s="36"/>
      <c r="J8" s="784"/>
      <c r="K8" s="104" t="s">
        <v>29</v>
      </c>
      <c r="L8" s="105"/>
      <c r="M8" s="106" t="e">
        <f>+KRW_VND!#REF!/100000000</f>
        <v>#REF!</v>
      </c>
      <c r="N8" s="784"/>
      <c r="O8" s="104" t="s">
        <v>32</v>
      </c>
      <c r="P8" s="105"/>
      <c r="Q8" s="106" t="e">
        <f>+KRW_VND!#REF!/100000000</f>
        <v>#REF!</v>
      </c>
      <c r="R8" s="96"/>
    </row>
    <row r="9" spans="1:18" ht="15.75" thickBot="1">
      <c r="A9" s="771" t="s">
        <v>39</v>
      </c>
      <c r="B9" s="771"/>
      <c r="C9" s="94"/>
      <c r="D9" s="122" t="e">
        <f>+D7-D8</f>
        <v>#REF!</v>
      </c>
      <c r="E9" s="139"/>
      <c r="F9" s="140" t="e">
        <f>+F7-F8</f>
        <v>#REF!</v>
      </c>
      <c r="G9" s="128"/>
      <c r="H9" s="95" t="e">
        <f>+H7-H8</f>
        <v>#REF!</v>
      </c>
      <c r="I9" s="36"/>
      <c r="J9" s="785"/>
      <c r="K9" s="88" t="s">
        <v>35</v>
      </c>
      <c r="L9" s="107" t="e">
        <f>SUM(L5:L8)</f>
        <v>#REF!</v>
      </c>
      <c r="M9" s="90" t="e">
        <f>SUM(M5:M8)</f>
        <v>#REF!</v>
      </c>
      <c r="N9" s="785"/>
      <c r="O9" s="88" t="s">
        <v>35</v>
      </c>
      <c r="P9" s="107" t="e">
        <f>SUM(P5:P8)</f>
        <v>#REF!</v>
      </c>
      <c r="Q9" s="90" t="e">
        <f>SUM(Q5:Q8)</f>
        <v>#REF!</v>
      </c>
      <c r="R9" s="96"/>
    </row>
    <row r="10" spans="1:18" ht="15.75" thickTop="1">
      <c r="A10" s="36"/>
      <c r="B10" s="36"/>
      <c r="C10" s="36"/>
      <c r="D10" s="36"/>
      <c r="E10" s="36"/>
      <c r="F10" s="36"/>
      <c r="G10" s="36"/>
      <c r="H10" s="36"/>
      <c r="I10" s="36"/>
      <c r="J10" s="784" t="s">
        <v>33</v>
      </c>
      <c r="K10" s="81" t="s">
        <v>37</v>
      </c>
      <c r="L10" s="108"/>
      <c r="M10" s="87" t="e">
        <f>+KRW_VND!#REF!/100000000</f>
        <v>#REF!</v>
      </c>
      <c r="N10" s="765" t="s">
        <v>72</v>
      </c>
      <c r="O10" s="81" t="s">
        <v>74</v>
      </c>
      <c r="P10" s="109" t="e">
        <f>+'자금실적 및 계획(원)USD_VND'!#REF!/1000000+'자금실적 및 계획(원)USD_VND'!#REF!/1000000</f>
        <v>#REF!</v>
      </c>
      <c r="Q10" s="83" t="e">
        <f>+(KRW_VND!#REF!+KRW_VND!#REF!+KRW_VND!#REF!)/100000000</f>
        <v>#REF!</v>
      </c>
      <c r="R10" s="96"/>
    </row>
    <row r="11" spans="1:18">
      <c r="A11" s="36"/>
      <c r="B11" s="36"/>
      <c r="C11" s="36"/>
      <c r="D11" s="36"/>
      <c r="E11" s="36"/>
      <c r="F11" s="36"/>
      <c r="I11" s="36"/>
      <c r="J11" s="784"/>
      <c r="K11" s="85" t="s">
        <v>16</v>
      </c>
      <c r="L11" s="220" t="e">
        <f>+'자금실적 및 계획(원)USD_VND'!#REF!/1000000</f>
        <v>#REF!</v>
      </c>
      <c r="M11" s="87" t="e">
        <f>+KRW_VND!#REF!/100000000</f>
        <v>#REF!</v>
      </c>
      <c r="N11" s="766"/>
      <c r="O11" s="85" t="s">
        <v>75</v>
      </c>
      <c r="P11" s="109" t="e">
        <f>+'자금실적 및 계획(원)USD_VND'!#REF!/1000000</f>
        <v>#REF!</v>
      </c>
      <c r="Q11" s="87"/>
      <c r="R11" s="96"/>
    </row>
    <row r="12" spans="1:18">
      <c r="A12" s="36"/>
      <c r="B12" s="36"/>
      <c r="C12" s="36"/>
      <c r="D12" s="36"/>
      <c r="E12" s="36"/>
      <c r="F12" s="36"/>
      <c r="G12" s="46" t="s">
        <v>208</v>
      </c>
      <c r="H12" s="46" t="s">
        <v>205</v>
      </c>
      <c r="I12" s="36"/>
      <c r="J12" s="784"/>
      <c r="K12" s="85" t="s">
        <v>17</v>
      </c>
      <c r="L12" s="220" t="e">
        <f>+'자금실적 및 계획(원)USD_VND'!#REF!/1000000</f>
        <v>#REF!</v>
      </c>
      <c r="M12" s="87" t="e">
        <f>+KRW_VND!#REF!/100000000</f>
        <v>#REF!</v>
      </c>
      <c r="N12" s="766"/>
      <c r="O12" s="85" t="s">
        <v>36</v>
      </c>
      <c r="P12" s="86"/>
      <c r="Q12" s="102"/>
      <c r="R12" s="96"/>
    </row>
    <row r="13" spans="1:18">
      <c r="A13" s="36"/>
      <c r="B13" s="36"/>
      <c r="C13" s="36"/>
      <c r="D13" s="36"/>
      <c r="E13" s="36"/>
      <c r="F13" s="36"/>
      <c r="G13" s="46" t="s">
        <v>206</v>
      </c>
      <c r="H13" s="46" t="s">
        <v>49</v>
      </c>
      <c r="I13" s="36"/>
      <c r="J13" s="784"/>
      <c r="K13" s="85" t="s">
        <v>78</v>
      </c>
      <c r="L13" s="220" t="e">
        <f>+'자금실적 및 계획(원)USD_VND'!#REF!/1000000</f>
        <v>#REF!</v>
      </c>
      <c r="M13" s="227" t="e">
        <f>+KRW_VND!#REF!/100000000+KRW_VND!#REF!/100000000</f>
        <v>#REF!</v>
      </c>
      <c r="N13" s="767"/>
      <c r="O13" s="88" t="s">
        <v>35</v>
      </c>
      <c r="P13" s="110" t="e">
        <f>SUM(P10:P12)</f>
        <v>#REF!</v>
      </c>
      <c r="Q13" s="90" t="e">
        <f>SUM(Q10:Q12)</f>
        <v>#REF!</v>
      </c>
      <c r="R13" s="96"/>
    </row>
    <row r="14" spans="1:18">
      <c r="A14" s="36"/>
      <c r="B14" s="36"/>
      <c r="C14" s="36"/>
      <c r="D14" s="36"/>
      <c r="E14" s="36"/>
      <c r="F14" s="36"/>
      <c r="G14" s="46"/>
      <c r="H14" s="46"/>
      <c r="I14" s="36"/>
      <c r="J14" s="784"/>
      <c r="K14" s="85" t="s">
        <v>18</v>
      </c>
      <c r="L14" s="220" t="e">
        <f>+'자금실적 및 계획(원)USD_VND'!#REF!/1000000</f>
        <v>#REF!</v>
      </c>
      <c r="M14" s="227"/>
      <c r="N14" s="782" t="s">
        <v>41</v>
      </c>
      <c r="O14" s="81" t="s">
        <v>19</v>
      </c>
      <c r="P14" s="103" t="e">
        <f>+('자금실적 및 계획(원)USD_VND'!#REF!+'자금실적 및 계획(원)USD_VND'!#REF!)/1000000</f>
        <v>#REF!</v>
      </c>
      <c r="Q14" s="99" t="e">
        <f>+(KRW_VND!#REF!+KRW_VND!#REF!)/100000000</f>
        <v>#REF!</v>
      </c>
      <c r="R14" s="96"/>
    </row>
    <row r="15" spans="1:18">
      <c r="A15" s="36"/>
      <c r="B15" s="36"/>
      <c r="C15" s="36"/>
      <c r="D15" s="36"/>
      <c r="E15" s="36"/>
      <c r="F15" s="36"/>
      <c r="G15" s="46"/>
      <c r="H15" s="46"/>
      <c r="I15" s="36"/>
      <c r="J15" s="787"/>
      <c r="K15" s="85"/>
      <c r="L15" s="86"/>
      <c r="M15" s="87"/>
      <c r="N15" s="783"/>
      <c r="O15" s="85" t="s">
        <v>20</v>
      </c>
      <c r="P15" s="103"/>
      <c r="Q15" s="87" t="e">
        <f>+KRW_VND!#REF!/100000000</f>
        <v>#REF!</v>
      </c>
      <c r="R15" s="96"/>
    </row>
    <row r="16" spans="1:18">
      <c r="A16" s="36"/>
      <c r="B16" s="36"/>
      <c r="C16" s="36"/>
      <c r="D16" s="36"/>
      <c r="E16" s="36"/>
      <c r="F16" s="36"/>
      <c r="G16" s="36"/>
      <c r="H16" s="36"/>
      <c r="I16" s="36"/>
      <c r="J16" s="784"/>
      <c r="K16" s="111"/>
      <c r="L16" s="111"/>
      <c r="M16" s="111"/>
      <c r="N16" s="783"/>
      <c r="O16" s="104" t="s">
        <v>199</v>
      </c>
      <c r="P16" s="103" t="e">
        <f>+'자금실적 및 계획(원)USD_VND'!#REF!/1000000</f>
        <v>#REF!</v>
      </c>
      <c r="Q16" s="106" t="e">
        <f>+KRW_VND!#REF!/100000000+KRW_VND!#REF!/100000000+KRW_VND!#REF!/100000000+KRW_VND!#REF!/100000000+KRW_VND!#REF!/100000000</f>
        <v>#REF!</v>
      </c>
      <c r="R16" s="96"/>
    </row>
    <row r="17" spans="1:18">
      <c r="A17" s="36"/>
      <c r="B17" s="36"/>
      <c r="C17" s="36"/>
      <c r="D17" s="36"/>
      <c r="E17" s="36"/>
      <c r="F17" s="36"/>
      <c r="G17" s="36"/>
      <c r="H17" s="36"/>
      <c r="I17" s="36"/>
      <c r="J17" s="785"/>
      <c r="K17" s="88" t="s">
        <v>35</v>
      </c>
      <c r="L17" s="107" t="e">
        <f>SUM(L10:L16)</f>
        <v>#REF!</v>
      </c>
      <c r="M17" s="112" t="e">
        <f>SUM(M10:M16)</f>
        <v>#REF!</v>
      </c>
      <c r="N17" s="767"/>
      <c r="O17" s="88" t="s">
        <v>35</v>
      </c>
      <c r="P17" s="215" t="e">
        <f>SUM(P14:P16)</f>
        <v>#REF!</v>
      </c>
      <c r="Q17" s="112" t="e">
        <f>SUM(Q14:Q16)</f>
        <v>#REF!</v>
      </c>
      <c r="R17" s="96"/>
    </row>
    <row r="18" spans="1:18">
      <c r="A18" s="36"/>
      <c r="B18" s="36"/>
      <c r="C18" s="36"/>
      <c r="D18" s="36"/>
      <c r="E18" s="36"/>
      <c r="F18" s="36"/>
      <c r="G18" s="36"/>
      <c r="H18" s="36"/>
      <c r="I18" s="36"/>
      <c r="J18" s="782" t="s">
        <v>28</v>
      </c>
      <c r="K18" s="81" t="s">
        <v>76</v>
      </c>
      <c r="L18" s="113"/>
      <c r="M18" s="99"/>
      <c r="N18" s="782" t="s">
        <v>28</v>
      </c>
      <c r="O18" s="81" t="s">
        <v>76</v>
      </c>
      <c r="P18" s="103" t="e">
        <f>+'자금실적 및 계획(원)USD_VND'!#REF!/1000000</f>
        <v>#REF!</v>
      </c>
      <c r="Q18" s="99" t="e">
        <f>+KRW_VND!#REF!/100000000</f>
        <v>#REF!</v>
      </c>
      <c r="R18" s="96"/>
    </row>
    <row r="19" spans="1:18">
      <c r="A19" s="36"/>
      <c r="B19" s="36"/>
      <c r="C19" s="36"/>
      <c r="D19" s="36"/>
      <c r="E19" s="36"/>
      <c r="F19" s="36"/>
      <c r="G19" s="36"/>
      <c r="H19" s="36"/>
      <c r="I19" s="36"/>
      <c r="J19" s="783"/>
      <c r="K19" s="85" t="s">
        <v>66</v>
      </c>
      <c r="L19" s="86"/>
      <c r="M19" s="102"/>
      <c r="N19" s="783"/>
      <c r="O19" s="85" t="s">
        <v>68</v>
      </c>
      <c r="P19" s="103"/>
      <c r="Q19" s="102"/>
      <c r="R19" s="96"/>
    </row>
    <row r="20" spans="1:18">
      <c r="A20" s="36"/>
      <c r="B20" s="36"/>
      <c r="C20" s="36"/>
      <c r="D20" s="36"/>
      <c r="E20" s="36"/>
      <c r="F20" s="36"/>
      <c r="G20" s="36"/>
      <c r="H20" s="36"/>
      <c r="I20" s="36"/>
      <c r="J20" s="783"/>
      <c r="K20" s="85" t="s">
        <v>15</v>
      </c>
      <c r="L20" s="220" t="e">
        <f>+'자금실적 및 계획(원)USD_VND'!#REF!/1000000</f>
        <v>#REF!</v>
      </c>
      <c r="M20" s="87" t="e">
        <f>+KRW_VND!#REF!/100000000</f>
        <v>#REF!</v>
      </c>
      <c r="N20" s="783"/>
      <c r="O20" s="85" t="s">
        <v>77</v>
      </c>
      <c r="P20" s="103" t="e">
        <f>+'자금실적 및 계획(원)USD_VND'!#REF!/1000000</f>
        <v>#REF!</v>
      </c>
      <c r="Q20" s="102" t="e">
        <f>+KRW_VND!#REF!/100000000</f>
        <v>#REF!</v>
      </c>
      <c r="R20" s="96"/>
    </row>
    <row r="21" spans="1:18">
      <c r="A21" s="36"/>
      <c r="B21" s="36"/>
      <c r="C21" s="36"/>
      <c r="D21" s="36"/>
      <c r="E21" s="36"/>
      <c r="F21" s="36"/>
      <c r="G21" s="36"/>
      <c r="H21" s="36"/>
      <c r="I21" s="36"/>
      <c r="J21" s="767"/>
      <c r="K21" s="88" t="s">
        <v>35</v>
      </c>
      <c r="L21" s="107" t="e">
        <f>SUM(L18:L20)</f>
        <v>#REF!</v>
      </c>
      <c r="M21" s="114" t="e">
        <f>SUM(M18:M20)</f>
        <v>#REF!</v>
      </c>
      <c r="N21" s="767"/>
      <c r="O21" s="88" t="s">
        <v>35</v>
      </c>
      <c r="P21" s="107" t="e">
        <f>SUM(P18:P20)</f>
        <v>#REF!</v>
      </c>
      <c r="Q21" s="114" t="e">
        <f>SUM(Q18:Q20)</f>
        <v>#REF!</v>
      </c>
      <c r="R21" s="96"/>
    </row>
    <row r="22" spans="1:18">
      <c r="A22" s="36"/>
      <c r="B22" s="36"/>
      <c r="C22" s="36"/>
      <c r="D22" s="36"/>
      <c r="E22" s="36"/>
      <c r="F22" s="36"/>
      <c r="G22" s="36"/>
      <c r="H22" s="36"/>
      <c r="I22" s="36"/>
      <c r="J22" s="775" t="s">
        <v>34</v>
      </c>
      <c r="K22" s="777"/>
      <c r="L22" s="224" t="e">
        <f>L9+L17+L21</f>
        <v>#REF!</v>
      </c>
      <c r="M22" s="115" t="e">
        <f>M9+M17+M21</f>
        <v>#REF!</v>
      </c>
      <c r="N22" s="775" t="s">
        <v>34</v>
      </c>
      <c r="O22" s="777"/>
      <c r="P22" s="225" t="e">
        <f>P9+P13+P17+P21</f>
        <v>#REF!</v>
      </c>
      <c r="Q22" s="115" t="e">
        <f>Q9+Q13+Q17+QD21</f>
        <v>#REF!</v>
      </c>
      <c r="R22" s="116" t="e">
        <f>M22-FQ22</f>
        <v>#REF!</v>
      </c>
    </row>
    <row r="23" spans="1:18">
      <c r="A23" s="36"/>
      <c r="B23" s="36"/>
      <c r="C23" s="36"/>
      <c r="D23" s="36"/>
      <c r="E23" s="36"/>
      <c r="F23" s="36"/>
      <c r="G23" s="36"/>
      <c r="H23" s="36"/>
      <c r="I23" s="36"/>
      <c r="J23" s="96"/>
      <c r="K23" s="96"/>
      <c r="L23" s="96"/>
      <c r="M23" s="96"/>
      <c r="N23" s="96"/>
      <c r="O23" s="96"/>
      <c r="P23" s="221"/>
      <c r="Q23" s="221"/>
      <c r="R23" s="96"/>
    </row>
    <row r="24" spans="1:18">
      <c r="A24" s="36"/>
      <c r="B24" s="36"/>
      <c r="C24" s="36"/>
      <c r="D24" s="36"/>
      <c r="E24" s="36"/>
      <c r="F24" s="36"/>
      <c r="G24" s="36"/>
      <c r="H24" s="36"/>
      <c r="I24" s="36"/>
      <c r="J24" s="96"/>
      <c r="K24" s="96"/>
      <c r="L24" s="96" t="e">
        <f>+L22='자금실적 및 계획(원)USD_VND'!#REF!/1000000</f>
        <v>#REF!</v>
      </c>
      <c r="M24" s="96" t="e">
        <f>+M22=KRW_VND!#REF!/100000000</f>
        <v>#REF!</v>
      </c>
      <c r="N24" s="96"/>
      <c r="O24" s="96"/>
      <c r="P24" s="242"/>
      <c r="Q24" s="243" t="e">
        <f>+(KRW_VND!#REF!+KRW_VND!#REF!)/100000000-Q22</f>
        <v>#REF!</v>
      </c>
      <c r="R24" s="96"/>
    </row>
    <row r="25" spans="1:18">
      <c r="A25" s="36"/>
      <c r="B25" s="36"/>
      <c r="C25" s="36"/>
      <c r="D25" s="36"/>
      <c r="E25" s="36"/>
      <c r="F25" s="36"/>
      <c r="G25" s="36"/>
      <c r="H25" s="36"/>
      <c r="I25" s="36"/>
      <c r="J25" s="96"/>
      <c r="K25" s="96"/>
      <c r="L25" s="96"/>
      <c r="M25" s="395"/>
      <c r="N25" s="96"/>
      <c r="O25" s="96"/>
      <c r="P25" s="221"/>
      <c r="Q25" s="221" t="s">
        <v>551</v>
      </c>
      <c r="R25" s="96"/>
    </row>
    <row r="26" spans="1:18">
      <c r="A26" s="36"/>
      <c r="B26" s="36"/>
      <c r="C26" s="36"/>
      <c r="D26" s="36"/>
      <c r="E26" s="36"/>
      <c r="F26" s="36"/>
      <c r="G26" s="36"/>
      <c r="H26" s="36"/>
      <c r="I26" s="36"/>
      <c r="J26" s="96"/>
      <c r="K26" s="96"/>
      <c r="L26" s="96"/>
      <c r="M26" s="96"/>
      <c r="N26" s="96"/>
      <c r="O26" s="96"/>
      <c r="P26" s="182"/>
      <c r="Q26" s="96"/>
      <c r="R26" s="96"/>
    </row>
  </sheetData>
  <mergeCells count="22">
    <mergeCell ref="N2:Q2"/>
    <mergeCell ref="J3:K4"/>
    <mergeCell ref="L3:M3"/>
    <mergeCell ref="N3:O4"/>
    <mergeCell ref="P3:Q3"/>
    <mergeCell ref="A2:B3"/>
    <mergeCell ref="C2:D2"/>
    <mergeCell ref="E2:F2"/>
    <mergeCell ref="G2:H2"/>
    <mergeCell ref="J2:M2"/>
    <mergeCell ref="J18:J21"/>
    <mergeCell ref="N18:N21"/>
    <mergeCell ref="J22:K22"/>
    <mergeCell ref="N22:O22"/>
    <mergeCell ref="A4:A7"/>
    <mergeCell ref="J5:J9"/>
    <mergeCell ref="N5:N9"/>
    <mergeCell ref="A8:B8"/>
    <mergeCell ref="A9:B9"/>
    <mergeCell ref="J10:J17"/>
    <mergeCell ref="N10:N13"/>
    <mergeCell ref="N14:N17"/>
  </mergeCells>
  <phoneticPr fontId="4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N35" sqref="N35"/>
    </sheetView>
  </sheetViews>
  <sheetFormatPr defaultRowHeight="15"/>
  <cols>
    <col min="13" max="13" width="27.42578125" customWidth="1"/>
    <col min="14" max="14" width="18.85546875" customWidth="1"/>
  </cols>
  <sheetData>
    <row r="1" spans="1:18" ht="15.75" thickBot="1"/>
    <row r="2" spans="1:18" ht="15.75" thickTop="1">
      <c r="A2" s="779" t="s">
        <v>23</v>
      </c>
      <c r="B2" s="779"/>
      <c r="C2" s="780" t="s">
        <v>538</v>
      </c>
      <c r="D2" s="781"/>
      <c r="E2" s="780" t="s">
        <v>550</v>
      </c>
      <c r="F2" s="781"/>
      <c r="G2" s="777" t="s">
        <v>26</v>
      </c>
      <c r="H2" s="779"/>
      <c r="I2" s="35"/>
      <c r="J2" s="775" t="s">
        <v>42</v>
      </c>
      <c r="K2" s="776"/>
      <c r="L2" s="776"/>
      <c r="M2" s="777"/>
      <c r="N2" s="775" t="s">
        <v>43</v>
      </c>
      <c r="O2" s="776"/>
      <c r="P2" s="776"/>
      <c r="Q2" s="777"/>
      <c r="R2" s="96"/>
    </row>
    <row r="3" spans="1:18">
      <c r="A3" s="779"/>
      <c r="B3" s="779"/>
      <c r="C3" s="80" t="s">
        <v>1</v>
      </c>
      <c r="D3" s="117" t="s">
        <v>25</v>
      </c>
      <c r="E3" s="129" t="s">
        <v>24</v>
      </c>
      <c r="F3" s="130" t="s">
        <v>25</v>
      </c>
      <c r="G3" s="123" t="s">
        <v>24</v>
      </c>
      <c r="H3" s="408" t="s">
        <v>25</v>
      </c>
      <c r="I3" s="37"/>
      <c r="J3" s="778" t="s">
        <v>23</v>
      </c>
      <c r="K3" s="778"/>
      <c r="L3" s="779" t="s">
        <v>51</v>
      </c>
      <c r="M3" s="779"/>
      <c r="N3" s="778" t="s">
        <v>23</v>
      </c>
      <c r="O3" s="778"/>
      <c r="P3" s="779" t="s">
        <v>50</v>
      </c>
      <c r="Q3" s="779"/>
      <c r="R3" s="96"/>
    </row>
    <row r="4" spans="1:18" ht="16.5">
      <c r="A4" s="765" t="s">
        <v>40</v>
      </c>
      <c r="B4" s="81" t="s">
        <v>22</v>
      </c>
      <c r="C4" s="82" t="e">
        <f>'자금실적 FEB'!E4</f>
        <v>#REF!</v>
      </c>
      <c r="D4" s="134" t="e">
        <f>'자금실적 FEB'!F4</f>
        <v>#REF!</v>
      </c>
      <c r="E4" s="131" t="e">
        <f>+'자금실적 및 계획(원)USD_VND'!#REF!/1000000</f>
        <v>#REF!</v>
      </c>
      <c r="F4" s="132" t="e">
        <f>+KRW_VND!#REF!/100000000</f>
        <v>#REF!</v>
      </c>
      <c r="G4" s="124" t="e">
        <f>+E4-C4</f>
        <v>#REF!</v>
      </c>
      <c r="H4" s="84" t="e">
        <f>+F4-D4</f>
        <v>#REF!</v>
      </c>
      <c r="I4" s="25"/>
      <c r="J4" s="778"/>
      <c r="K4" s="778"/>
      <c r="L4" s="97" t="s">
        <v>24</v>
      </c>
      <c r="M4" s="97" t="s">
        <v>2</v>
      </c>
      <c r="N4" s="778"/>
      <c r="O4" s="778"/>
      <c r="P4" s="97" t="s">
        <v>24</v>
      </c>
      <c r="Q4" s="97" t="s">
        <v>2</v>
      </c>
      <c r="R4" s="96"/>
    </row>
    <row r="5" spans="1:18" ht="16.5">
      <c r="A5" s="766"/>
      <c r="B5" s="85" t="s">
        <v>13</v>
      </c>
      <c r="C5" s="86"/>
      <c r="D5" s="134" t="e">
        <f>'자금실적 FEB'!F5</f>
        <v>#REF!</v>
      </c>
      <c r="E5" s="133"/>
      <c r="F5" s="132" t="e">
        <f>+KRW_VND!#REF!/100000000</f>
        <v>#REF!</v>
      </c>
      <c r="G5" s="125"/>
      <c r="H5" s="87" t="e">
        <f>+F5-D5</f>
        <v>#REF!</v>
      </c>
      <c r="I5" s="26"/>
      <c r="J5" s="784" t="s">
        <v>31</v>
      </c>
      <c r="K5" s="81" t="s">
        <v>27</v>
      </c>
      <c r="L5" s="98"/>
      <c r="M5" s="99"/>
      <c r="N5" s="784" t="s">
        <v>65</v>
      </c>
      <c r="O5" s="81" t="s">
        <v>27</v>
      </c>
      <c r="P5" s="100" t="e">
        <f>+'자금실적 및 계획(원)USD_VND'!#REF!/1000000</f>
        <v>#REF!</v>
      </c>
      <c r="Q5" s="99" t="e">
        <f>+KRW_VND!#REF!/100000000</f>
        <v>#REF!</v>
      </c>
      <c r="R5" s="96"/>
    </row>
    <row r="6" spans="1:18" ht="16.5">
      <c r="A6" s="766"/>
      <c r="B6" s="85" t="s">
        <v>14</v>
      </c>
      <c r="C6" s="86"/>
      <c r="D6" s="134">
        <f>'자금실적 FEB'!F6</f>
        <v>0</v>
      </c>
      <c r="E6" s="133"/>
      <c r="F6" s="132" t="e">
        <f>+KRW_VND!#REF!/100000000</f>
        <v>#REF!</v>
      </c>
      <c r="G6" s="125"/>
      <c r="H6" s="87"/>
      <c r="I6" s="26"/>
      <c r="J6" s="784"/>
      <c r="K6" s="85" t="s">
        <v>178</v>
      </c>
      <c r="L6" s="101" t="e">
        <f>+'자금실적 및 계획(원)USD_VND'!#REF!/1000000</f>
        <v>#REF!</v>
      </c>
      <c r="M6" s="102" t="e">
        <f>+KRW_VND!#REF!/100000000</f>
        <v>#REF!</v>
      </c>
      <c r="N6" s="784"/>
      <c r="O6" s="85" t="s">
        <v>178</v>
      </c>
      <c r="P6" s="103" t="e">
        <f>+'자금실적 및 계획(원)USD_VND'!#REF!/1000000</f>
        <v>#REF!</v>
      </c>
      <c r="Q6" s="102" t="e">
        <f>+KRW_VND!#REF!/100000000</f>
        <v>#REF!</v>
      </c>
      <c r="R6" s="96"/>
    </row>
    <row r="7" spans="1:18" ht="16.5">
      <c r="A7" s="767"/>
      <c r="B7" s="88" t="s">
        <v>35</v>
      </c>
      <c r="C7" s="89" t="e">
        <f>SUM(C4:C6)</f>
        <v>#REF!</v>
      </c>
      <c r="D7" s="120" t="e">
        <f>SUM(D4:D6)</f>
        <v>#REF!</v>
      </c>
      <c r="E7" s="135" t="e">
        <f>SUM(E4:E6)</f>
        <v>#REF!</v>
      </c>
      <c r="F7" s="136" t="e">
        <f>SUM(F4:F6)</f>
        <v>#REF!</v>
      </c>
      <c r="G7" s="126" t="e">
        <f>+E7-C7</f>
        <v>#REF!</v>
      </c>
      <c r="H7" s="91" t="e">
        <f>+F7-D7</f>
        <v>#REF!</v>
      </c>
      <c r="I7" s="38"/>
      <c r="J7" s="784"/>
      <c r="K7" s="85" t="s">
        <v>29</v>
      </c>
      <c r="L7" s="101" t="e">
        <f>+'자금실적 및 계획(원)USD_VND'!#REF!/1000000</f>
        <v>#REF!</v>
      </c>
      <c r="M7" s="102" t="e">
        <f>+KRW_VND!#REF!/100000000</f>
        <v>#REF!</v>
      </c>
      <c r="N7" s="784"/>
      <c r="O7" s="85" t="s">
        <v>32</v>
      </c>
      <c r="P7" s="103" t="e">
        <f>+'자금실적 및 계획(원)USD_VND'!#REF!/1000000</f>
        <v>#REF!</v>
      </c>
      <c r="Q7" s="102" t="e">
        <f>+KRW_VND!#REF!/100000000</f>
        <v>#REF!</v>
      </c>
      <c r="R7" s="96"/>
    </row>
    <row r="8" spans="1:18">
      <c r="A8" s="786" t="s">
        <v>38</v>
      </c>
      <c r="B8" s="786"/>
      <c r="C8" s="92"/>
      <c r="D8" s="121" t="e">
        <f>'자금실적 JAN'!F8</f>
        <v>#REF!</v>
      </c>
      <c r="E8" s="137"/>
      <c r="F8" s="138" t="e">
        <f>+KRW_VND!#REF!/100000000</f>
        <v>#REF!</v>
      </c>
      <c r="G8" s="127"/>
      <c r="H8" s="93"/>
      <c r="I8" s="36"/>
      <c r="J8" s="784"/>
      <c r="K8" s="104" t="s">
        <v>29</v>
      </c>
      <c r="L8" s="105"/>
      <c r="M8" s="106" t="e">
        <f>+KRW_VND!#REF!/100000000</f>
        <v>#REF!</v>
      </c>
      <c r="N8" s="784"/>
      <c r="O8" s="104" t="s">
        <v>32</v>
      </c>
      <c r="P8" s="105"/>
      <c r="Q8" s="106" t="e">
        <f>+KRW_VND!#REF!/100000000</f>
        <v>#REF!</v>
      </c>
      <c r="R8" s="96"/>
    </row>
    <row r="9" spans="1:18" ht="15.75" thickBot="1">
      <c r="A9" s="771" t="s">
        <v>39</v>
      </c>
      <c r="B9" s="771"/>
      <c r="C9" s="94"/>
      <c r="D9" s="122" t="e">
        <f>+D7-D8</f>
        <v>#REF!</v>
      </c>
      <c r="E9" s="139"/>
      <c r="F9" s="140" t="e">
        <f>+F7-F8</f>
        <v>#REF!</v>
      </c>
      <c r="G9" s="128"/>
      <c r="H9" s="95" t="e">
        <f>+H7-H8</f>
        <v>#REF!</v>
      </c>
      <c r="I9" s="36"/>
      <c r="J9" s="785"/>
      <c r="K9" s="88" t="s">
        <v>35</v>
      </c>
      <c r="L9" s="107" t="e">
        <f>SUM(L5:L8)</f>
        <v>#REF!</v>
      </c>
      <c r="M9" s="90" t="e">
        <f>SUM(M5:M8)</f>
        <v>#REF!</v>
      </c>
      <c r="N9" s="785"/>
      <c r="O9" s="88" t="s">
        <v>35</v>
      </c>
      <c r="P9" s="107" t="e">
        <f>SUM(P5:P8)</f>
        <v>#REF!</v>
      </c>
      <c r="Q9" s="90" t="e">
        <f>SUM(Q5:Q8)</f>
        <v>#REF!</v>
      </c>
      <c r="R9" s="96"/>
    </row>
    <row r="10" spans="1:18" ht="15.75" thickTop="1">
      <c r="A10" s="36"/>
      <c r="B10" s="36"/>
      <c r="C10" s="36"/>
      <c r="D10" s="36"/>
      <c r="E10" s="36"/>
      <c r="F10" s="36"/>
      <c r="G10" s="36"/>
      <c r="H10" s="36"/>
      <c r="I10" s="36"/>
      <c r="J10" s="784" t="s">
        <v>33</v>
      </c>
      <c r="K10" s="81" t="s">
        <v>37</v>
      </c>
      <c r="L10" s="108"/>
      <c r="M10" s="87" t="e">
        <f>+KRW_VND!#REF!/100000000</f>
        <v>#REF!</v>
      </c>
      <c r="N10" s="765" t="s">
        <v>72</v>
      </c>
      <c r="O10" s="81" t="s">
        <v>74</v>
      </c>
      <c r="P10" s="109" t="e">
        <f>+'자금실적 및 계획(원)USD_VND'!#REF!/1000000+'자금실적 및 계획(원)USD_VND'!#REF!/1000000</f>
        <v>#REF!</v>
      </c>
      <c r="Q10" s="83" t="e">
        <f>+(KRW_VND!#REF!+KRW_VND!#REF!+KRW_VND!#REF!)/100000000</f>
        <v>#REF!</v>
      </c>
      <c r="R10" s="96"/>
    </row>
    <row r="11" spans="1:18">
      <c r="A11" s="36"/>
      <c r="B11" s="36"/>
      <c r="C11" s="36"/>
      <c r="D11" s="36"/>
      <c r="E11" s="36"/>
      <c r="F11" s="36"/>
      <c r="I11" s="36"/>
      <c r="J11" s="784"/>
      <c r="K11" s="85" t="s">
        <v>16</v>
      </c>
      <c r="L11" s="220" t="e">
        <f>+'자금실적 및 계획(원)USD_VND'!#REF!/1000000</f>
        <v>#REF!</v>
      </c>
      <c r="M11" s="87" t="e">
        <f>+KRW_VND!#REF!/100000000</f>
        <v>#REF!</v>
      </c>
      <c r="N11" s="766"/>
      <c r="O11" s="85" t="s">
        <v>75</v>
      </c>
      <c r="P11" s="109" t="e">
        <f>+'자금실적 및 계획(원)USD_VND'!#REF!/1000000</f>
        <v>#REF!</v>
      </c>
      <c r="Q11" s="87"/>
      <c r="R11" s="96"/>
    </row>
    <row r="12" spans="1:18">
      <c r="A12" s="36"/>
      <c r="B12" s="36"/>
      <c r="C12" s="36"/>
      <c r="D12" s="36"/>
      <c r="E12" s="36"/>
      <c r="F12" s="36"/>
      <c r="G12" s="46" t="s">
        <v>208</v>
      </c>
      <c r="H12" s="46" t="s">
        <v>205</v>
      </c>
      <c r="I12" s="36"/>
      <c r="J12" s="784"/>
      <c r="K12" s="85" t="s">
        <v>17</v>
      </c>
      <c r="L12" s="220" t="e">
        <f>+'자금실적 및 계획(원)USD_VND'!#REF!/1000000</f>
        <v>#REF!</v>
      </c>
      <c r="M12" s="87" t="e">
        <f>+KRW_VND!#REF!/100000000</f>
        <v>#REF!</v>
      </c>
      <c r="N12" s="766"/>
      <c r="O12" s="85" t="s">
        <v>36</v>
      </c>
      <c r="P12" s="86"/>
      <c r="Q12" s="102"/>
      <c r="R12" s="96"/>
    </row>
    <row r="13" spans="1:18">
      <c r="A13" s="36"/>
      <c r="B13" s="36"/>
      <c r="C13" s="36"/>
      <c r="D13" s="36"/>
      <c r="E13" s="36"/>
      <c r="F13" s="36"/>
      <c r="G13" s="46" t="s">
        <v>206</v>
      </c>
      <c r="H13" s="46" t="s">
        <v>49</v>
      </c>
      <c r="I13" s="36"/>
      <c r="J13" s="784"/>
      <c r="K13" s="85" t="s">
        <v>78</v>
      </c>
      <c r="L13" s="220" t="e">
        <f>+'자금실적 및 계획(원)USD_VND'!#REF!/1000000</f>
        <v>#REF!</v>
      </c>
      <c r="M13" s="227" t="e">
        <f>+KRW_VND!#REF!/100000000+KRW_VND!#REF!/100000000</f>
        <v>#REF!</v>
      </c>
      <c r="N13" s="767"/>
      <c r="O13" s="88" t="s">
        <v>35</v>
      </c>
      <c r="P13" s="110" t="e">
        <f>SUM(P10:P12)</f>
        <v>#REF!</v>
      </c>
      <c r="Q13" s="90" t="e">
        <f>SUM(Q10:Q12)</f>
        <v>#REF!</v>
      </c>
      <c r="R13" s="96"/>
    </row>
    <row r="14" spans="1:18">
      <c r="A14" s="36"/>
      <c r="B14" s="36"/>
      <c r="C14" s="36"/>
      <c r="D14" s="36"/>
      <c r="E14" s="36"/>
      <c r="F14" s="36"/>
      <c r="G14" s="46"/>
      <c r="H14" s="46"/>
      <c r="I14" s="36"/>
      <c r="J14" s="784"/>
      <c r="K14" s="85" t="s">
        <v>18</v>
      </c>
      <c r="L14" s="220" t="e">
        <f>+'자금실적 및 계획(원)USD_VND'!#REF!/1000000</f>
        <v>#REF!</v>
      </c>
      <c r="M14" s="227"/>
      <c r="N14" s="782" t="s">
        <v>41</v>
      </c>
      <c r="O14" s="81" t="s">
        <v>19</v>
      </c>
      <c r="P14" s="103" t="e">
        <f>+('자금실적 및 계획(원)USD_VND'!#REF!+'자금실적 및 계획(원)USD_VND'!#REF!)/1000000</f>
        <v>#REF!</v>
      </c>
      <c r="Q14" s="99" t="e">
        <f>+(KRW_VND!#REF!+KRW_VND!#REF!)/100000000</f>
        <v>#REF!</v>
      </c>
      <c r="R14" s="96"/>
    </row>
    <row r="15" spans="1:18">
      <c r="A15" s="36"/>
      <c r="B15" s="36"/>
      <c r="C15" s="36"/>
      <c r="D15" s="36"/>
      <c r="E15" s="36"/>
      <c r="F15" s="36"/>
      <c r="G15" s="46"/>
      <c r="H15" s="46"/>
      <c r="I15" s="36"/>
      <c r="J15" s="787"/>
      <c r="K15" s="85"/>
      <c r="L15" s="86"/>
      <c r="M15" s="87"/>
      <c r="N15" s="783"/>
      <c r="O15" s="85" t="s">
        <v>20</v>
      </c>
      <c r="P15" s="103"/>
      <c r="Q15" s="87" t="e">
        <f>+KRW_VND!#REF!/100000000</f>
        <v>#REF!</v>
      </c>
      <c r="R15" s="96"/>
    </row>
    <row r="16" spans="1:18">
      <c r="A16" s="36"/>
      <c r="B16" s="36"/>
      <c r="C16" s="36"/>
      <c r="D16" s="36"/>
      <c r="E16" s="36"/>
      <c r="F16" s="36"/>
      <c r="G16" s="36"/>
      <c r="H16" s="36"/>
      <c r="I16" s="36"/>
      <c r="J16" s="784"/>
      <c r="K16" s="111"/>
      <c r="L16" s="111"/>
      <c r="M16" s="111"/>
      <c r="N16" s="783"/>
      <c r="O16" s="104" t="s">
        <v>199</v>
      </c>
      <c r="P16" s="103" t="e">
        <f>+'자금실적 및 계획(원)USD_VND'!#REF!/1000000</f>
        <v>#REF!</v>
      </c>
      <c r="Q16" s="106" t="e">
        <f>+KRW_VND!#REF!/100000000+KRW_VND!#REF!/100000000+KRW_VND!#REF!/100000000+KRW_VND!#REF!/100000000+KRW_VND!#REF!/100000000</f>
        <v>#REF!</v>
      </c>
      <c r="R16" s="96"/>
    </row>
    <row r="17" spans="1:18">
      <c r="A17" s="36"/>
      <c r="B17" s="36"/>
      <c r="C17" s="36"/>
      <c r="D17" s="36"/>
      <c r="E17" s="36"/>
      <c r="F17" s="36"/>
      <c r="G17" s="36"/>
      <c r="H17" s="36"/>
      <c r="I17" s="36"/>
      <c r="J17" s="785"/>
      <c r="K17" s="88" t="s">
        <v>35</v>
      </c>
      <c r="L17" s="107" t="e">
        <f>SUM(L10:L16)</f>
        <v>#REF!</v>
      </c>
      <c r="M17" s="112" t="e">
        <f>SUM(M10:M16)</f>
        <v>#REF!</v>
      </c>
      <c r="N17" s="767"/>
      <c r="O17" s="88" t="s">
        <v>35</v>
      </c>
      <c r="P17" s="215" t="e">
        <f>SUM(P14:P16)</f>
        <v>#REF!</v>
      </c>
      <c r="Q17" s="112" t="e">
        <f>SUM(Q14:Q16)</f>
        <v>#REF!</v>
      </c>
      <c r="R17" s="96"/>
    </row>
    <row r="18" spans="1:18">
      <c r="A18" s="36"/>
      <c r="B18" s="36"/>
      <c r="C18" s="36"/>
      <c r="D18" s="36"/>
      <c r="E18" s="36"/>
      <c r="F18" s="36"/>
      <c r="G18" s="36"/>
      <c r="H18" s="36"/>
      <c r="I18" s="36"/>
      <c r="J18" s="782" t="s">
        <v>28</v>
      </c>
      <c r="K18" s="81" t="s">
        <v>76</v>
      </c>
      <c r="L18" s="113"/>
      <c r="M18" s="99"/>
      <c r="N18" s="782" t="s">
        <v>28</v>
      </c>
      <c r="O18" s="81" t="s">
        <v>76</v>
      </c>
      <c r="P18" s="103" t="e">
        <f>+'자금실적 및 계획(원)USD_VND'!#REF!/1000000</f>
        <v>#REF!</v>
      </c>
      <c r="Q18" s="99" t="e">
        <f>+KRW_VND!#REF!/100000000</f>
        <v>#REF!</v>
      </c>
      <c r="R18" s="96"/>
    </row>
    <row r="19" spans="1:18">
      <c r="A19" s="36"/>
      <c r="B19" s="36"/>
      <c r="C19" s="36"/>
      <c r="D19" s="36"/>
      <c r="E19" s="36"/>
      <c r="F19" s="36"/>
      <c r="G19" s="36"/>
      <c r="H19" s="36"/>
      <c r="I19" s="36"/>
      <c r="J19" s="783"/>
      <c r="K19" s="85" t="s">
        <v>66</v>
      </c>
      <c r="L19" s="86"/>
      <c r="M19" s="102"/>
      <c r="N19" s="783"/>
      <c r="O19" s="85" t="s">
        <v>68</v>
      </c>
      <c r="P19" s="103"/>
      <c r="Q19" s="102"/>
      <c r="R19" s="96"/>
    </row>
    <row r="20" spans="1:18">
      <c r="A20" s="36"/>
      <c r="B20" s="36"/>
      <c r="C20" s="36"/>
      <c r="D20" s="36"/>
      <c r="E20" s="36"/>
      <c r="F20" s="36"/>
      <c r="G20" s="36"/>
      <c r="H20" s="36"/>
      <c r="I20" s="36"/>
      <c r="J20" s="783"/>
      <c r="K20" s="85" t="s">
        <v>15</v>
      </c>
      <c r="L20" s="220" t="e">
        <f>+'자금실적 및 계획(원)USD_VND'!#REF!/1000000</f>
        <v>#REF!</v>
      </c>
      <c r="M20" s="87" t="e">
        <f>+KRW_VND!#REF!/100000000</f>
        <v>#REF!</v>
      </c>
      <c r="N20" s="783"/>
      <c r="O20" s="85" t="s">
        <v>77</v>
      </c>
      <c r="P20" s="103" t="e">
        <f>+'자금실적 및 계획(원)USD_VND'!#REF!/1000000</f>
        <v>#REF!</v>
      </c>
      <c r="Q20" s="102" t="e">
        <f>+KRW_VND!#REF!/100000000</f>
        <v>#REF!</v>
      </c>
      <c r="R20" s="96"/>
    </row>
    <row r="21" spans="1:18">
      <c r="A21" s="36"/>
      <c r="B21" s="36"/>
      <c r="C21" s="36"/>
      <c r="D21" s="36"/>
      <c r="E21" s="36"/>
      <c r="F21" s="36"/>
      <c r="G21" s="36"/>
      <c r="H21" s="36"/>
      <c r="I21" s="36"/>
      <c r="J21" s="767"/>
      <c r="K21" s="88" t="s">
        <v>35</v>
      </c>
      <c r="L21" s="107" t="e">
        <f>SUM(L18:L20)</f>
        <v>#REF!</v>
      </c>
      <c r="M21" s="114" t="e">
        <f>SUM(M18:M20)</f>
        <v>#REF!</v>
      </c>
      <c r="N21" s="767"/>
      <c r="O21" s="88" t="s">
        <v>35</v>
      </c>
      <c r="P21" s="107" t="e">
        <f>SUM(P18:P20)</f>
        <v>#REF!</v>
      </c>
      <c r="Q21" s="114" t="e">
        <f>SUM(Q18:Q20)</f>
        <v>#REF!</v>
      </c>
      <c r="R21" s="96"/>
    </row>
    <row r="22" spans="1:18">
      <c r="A22" s="36"/>
      <c r="B22" s="36"/>
      <c r="C22" s="36"/>
      <c r="D22" s="36"/>
      <c r="E22" s="36"/>
      <c r="F22" s="36"/>
      <c r="G22" s="36"/>
      <c r="H22" s="36"/>
      <c r="I22" s="36"/>
      <c r="J22" s="775" t="s">
        <v>34</v>
      </c>
      <c r="K22" s="777"/>
      <c r="L22" s="224" t="e">
        <f>L9+L17+L21</f>
        <v>#REF!</v>
      </c>
      <c r="M22" s="115" t="e">
        <f>M9+M17+M21</f>
        <v>#REF!</v>
      </c>
      <c r="N22" s="775" t="s">
        <v>34</v>
      </c>
      <c r="O22" s="777"/>
      <c r="P22" s="225" t="e">
        <f>P9+P13+P17+P21</f>
        <v>#REF!</v>
      </c>
      <c r="Q22" s="115" t="e">
        <f>Q9+Q13+Q17+QD21</f>
        <v>#REF!</v>
      </c>
      <c r="R22" s="116" t="e">
        <f>M22-Q22</f>
        <v>#REF!</v>
      </c>
    </row>
    <row r="23" spans="1:18">
      <c r="A23" s="36"/>
      <c r="B23" s="36"/>
      <c r="C23" s="36"/>
      <c r="D23" s="36"/>
      <c r="E23" s="36"/>
      <c r="F23" s="36"/>
      <c r="G23" s="36"/>
      <c r="H23" s="36"/>
      <c r="I23" s="36"/>
      <c r="J23" s="96"/>
      <c r="K23" s="96"/>
      <c r="L23" s="96"/>
      <c r="M23" s="96"/>
      <c r="N23" s="96"/>
      <c r="O23" s="96"/>
      <c r="P23" s="221"/>
      <c r="Q23" s="221"/>
      <c r="R23" s="96"/>
    </row>
    <row r="24" spans="1:18">
      <c r="A24" s="36"/>
      <c r="B24" s="36"/>
      <c r="C24" s="36"/>
      <c r="D24" s="36"/>
      <c r="E24" s="36"/>
      <c r="F24" s="36"/>
      <c r="G24" s="36"/>
      <c r="H24" s="36"/>
      <c r="I24" s="36"/>
      <c r="J24" s="96"/>
      <c r="K24" s="96"/>
      <c r="L24" s="96" t="e">
        <f>+L22='자금실적 및 계획(원)USD_VND'!#REF!/1000000</f>
        <v>#REF!</v>
      </c>
      <c r="M24" s="96" t="e">
        <f>+M22=KRW_VND!#REF!/100000000</f>
        <v>#REF!</v>
      </c>
      <c r="N24" s="96"/>
      <c r="O24" s="96"/>
      <c r="P24" s="242"/>
      <c r="Q24" s="243" t="e">
        <f>+(KRW_VND!#REF!+KRW_VND!#REF!)/100000000-Q22</f>
        <v>#REF!</v>
      </c>
      <c r="R24" s="96"/>
    </row>
    <row r="25" spans="1:18">
      <c r="A25" s="36"/>
      <c r="B25" s="36"/>
      <c r="C25" s="36"/>
      <c r="D25" s="36"/>
      <c r="E25" s="36"/>
      <c r="F25" s="36"/>
      <c r="G25" s="36"/>
      <c r="H25" s="36"/>
      <c r="I25" s="36"/>
      <c r="J25" s="96"/>
      <c r="K25" s="96"/>
      <c r="L25" s="96"/>
      <c r="M25" s="395"/>
      <c r="N25" s="96"/>
      <c r="O25" s="96"/>
      <c r="P25" s="221"/>
      <c r="Q25" s="221" t="s">
        <v>551</v>
      </c>
      <c r="R25" s="96"/>
    </row>
    <row r="26" spans="1:18">
      <c r="A26" s="36"/>
      <c r="B26" s="36"/>
      <c r="C26" s="36"/>
      <c r="D26" s="36"/>
      <c r="E26" s="36"/>
      <c r="F26" s="36"/>
      <c r="G26" s="36"/>
      <c r="H26" s="36"/>
      <c r="I26" s="36"/>
      <c r="J26" s="96"/>
      <c r="K26" s="96"/>
      <c r="L26" s="96"/>
      <c r="M26" s="96"/>
      <c r="N26" s="96"/>
      <c r="O26" s="96"/>
      <c r="P26" s="182"/>
      <c r="Q26" s="96"/>
      <c r="R26" s="96"/>
    </row>
  </sheetData>
  <mergeCells count="22">
    <mergeCell ref="J18:J21"/>
    <mergeCell ref="N18:N21"/>
    <mergeCell ref="J22:K22"/>
    <mergeCell ref="N22:O22"/>
    <mergeCell ref="A4:A7"/>
    <mergeCell ref="J5:J9"/>
    <mergeCell ref="N5:N9"/>
    <mergeCell ref="A8:B8"/>
    <mergeCell ref="A9:B9"/>
    <mergeCell ref="J10:J17"/>
    <mergeCell ref="N10:N13"/>
    <mergeCell ref="N14:N17"/>
    <mergeCell ref="A2:B3"/>
    <mergeCell ref="C2:D2"/>
    <mergeCell ref="E2:F2"/>
    <mergeCell ref="G2:H2"/>
    <mergeCell ref="J2:M2"/>
    <mergeCell ref="N2:Q2"/>
    <mergeCell ref="J3:K4"/>
    <mergeCell ref="L3:M3"/>
    <mergeCell ref="N3:O4"/>
    <mergeCell ref="P3:Q3"/>
  </mergeCells>
  <phoneticPr fontId="4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A10" workbookViewId="0">
      <selection activeCell="N45" sqref="N45"/>
    </sheetView>
  </sheetViews>
  <sheetFormatPr defaultRowHeight="15"/>
  <sheetData>
    <row r="1" spans="1:18" ht="15.75" thickBot="1"/>
    <row r="2" spans="1:18" ht="15.75" thickTop="1">
      <c r="A2" s="779" t="s">
        <v>23</v>
      </c>
      <c r="B2" s="779"/>
      <c r="C2" s="788" t="s">
        <v>391</v>
      </c>
      <c r="D2" s="776"/>
      <c r="E2" s="780" t="s">
        <v>426</v>
      </c>
      <c r="F2" s="781"/>
      <c r="G2" s="777" t="s">
        <v>26</v>
      </c>
      <c r="H2" s="779"/>
      <c r="I2" s="35"/>
      <c r="J2" s="775" t="s">
        <v>42</v>
      </c>
      <c r="K2" s="776"/>
      <c r="L2" s="776"/>
      <c r="M2" s="777"/>
      <c r="N2" s="775" t="s">
        <v>43</v>
      </c>
      <c r="O2" s="776"/>
      <c r="P2" s="776"/>
      <c r="Q2" s="777"/>
      <c r="R2" s="96"/>
    </row>
    <row r="3" spans="1:18">
      <c r="A3" s="779"/>
      <c r="B3" s="779"/>
      <c r="C3" s="80" t="s">
        <v>1</v>
      </c>
      <c r="D3" s="117" t="s">
        <v>25</v>
      </c>
      <c r="E3" s="129" t="s">
        <v>24</v>
      </c>
      <c r="F3" s="130" t="s">
        <v>25</v>
      </c>
      <c r="G3" s="123" t="s">
        <v>24</v>
      </c>
      <c r="H3" s="290" t="s">
        <v>25</v>
      </c>
      <c r="I3" s="37"/>
      <c r="J3" s="778" t="s">
        <v>23</v>
      </c>
      <c r="K3" s="778"/>
      <c r="L3" s="779" t="s">
        <v>51</v>
      </c>
      <c r="M3" s="779"/>
      <c r="N3" s="778" t="s">
        <v>23</v>
      </c>
      <c r="O3" s="778"/>
      <c r="P3" s="779" t="s">
        <v>50</v>
      </c>
      <c r="Q3" s="779"/>
      <c r="R3" s="96"/>
    </row>
    <row r="4" spans="1:18" ht="16.5">
      <c r="A4" s="765" t="s">
        <v>40</v>
      </c>
      <c r="B4" s="81" t="s">
        <v>22</v>
      </c>
      <c r="C4" s="82" t="e">
        <f>'자금실적 SEPT'!E4</f>
        <v>#REF!</v>
      </c>
      <c r="D4" s="118" t="e">
        <f>'자금실적 SEPT'!F4</f>
        <v>#REF!</v>
      </c>
      <c r="E4" s="131" t="e">
        <f>+'자금실적 및 계획(원)USD_VND'!#REF!/1000000</f>
        <v>#REF!</v>
      </c>
      <c r="F4" s="132" t="e">
        <f>+KRW_VND!#REF!/100000000</f>
        <v>#REF!</v>
      </c>
      <c r="G4" s="124" t="e">
        <f>+E4-C4</f>
        <v>#REF!</v>
      </c>
      <c r="H4" s="84" t="e">
        <f>+F4-D4</f>
        <v>#REF!</v>
      </c>
      <c r="I4" s="25"/>
      <c r="J4" s="778"/>
      <c r="K4" s="778"/>
      <c r="L4" s="97" t="s">
        <v>24</v>
      </c>
      <c r="M4" s="97" t="s">
        <v>2</v>
      </c>
      <c r="N4" s="778"/>
      <c r="O4" s="778"/>
      <c r="P4" s="97" t="s">
        <v>24</v>
      </c>
      <c r="Q4" s="97" t="s">
        <v>2</v>
      </c>
      <c r="R4" s="96"/>
    </row>
    <row r="5" spans="1:18" ht="16.5">
      <c r="A5" s="766"/>
      <c r="B5" s="85" t="s">
        <v>13</v>
      </c>
      <c r="C5" s="86"/>
      <c r="D5" s="119" t="e">
        <f>'자금실적 SEPT'!F5</f>
        <v>#REF!</v>
      </c>
      <c r="E5" s="133"/>
      <c r="F5" s="134" t="e">
        <f>+KRW_VND!#REF!/100000000</f>
        <v>#REF!</v>
      </c>
      <c r="G5" s="125"/>
      <c r="H5" s="87" t="e">
        <f>+F5-D5</f>
        <v>#REF!</v>
      </c>
      <c r="I5" s="26"/>
      <c r="J5" s="784" t="s">
        <v>31</v>
      </c>
      <c r="K5" s="81" t="s">
        <v>27</v>
      </c>
      <c r="L5" s="98"/>
      <c r="M5" s="99"/>
      <c r="N5" s="784" t="s">
        <v>65</v>
      </c>
      <c r="O5" s="81" t="s">
        <v>27</v>
      </c>
      <c r="P5" s="100" t="e">
        <f>+'자금실적 및 계획(원)USD_VND'!#REF!/1000000</f>
        <v>#REF!</v>
      </c>
      <c r="Q5" s="99" t="e">
        <f>+KRW_VND!#REF!/100000000</f>
        <v>#REF!</v>
      </c>
      <c r="R5" s="96"/>
    </row>
    <row r="6" spans="1:18" ht="16.5">
      <c r="A6" s="766"/>
      <c r="B6" s="85" t="s">
        <v>14</v>
      </c>
      <c r="C6" s="86"/>
      <c r="D6" s="119"/>
      <c r="E6" s="133"/>
      <c r="F6" s="134"/>
      <c r="G6" s="125"/>
      <c r="H6" s="87"/>
      <c r="I6" s="26"/>
      <c r="J6" s="784"/>
      <c r="K6" s="85" t="s">
        <v>178</v>
      </c>
      <c r="L6" s="101" t="e">
        <f>+'자금실적 및 계획(원)USD_VND'!#REF!/1000000</f>
        <v>#REF!</v>
      </c>
      <c r="M6" s="102" t="e">
        <f>+KRW_VND!#REF!/100000000</f>
        <v>#REF!</v>
      </c>
      <c r="N6" s="784"/>
      <c r="O6" s="85" t="s">
        <v>178</v>
      </c>
      <c r="P6" s="103" t="e">
        <f>+'자금실적 및 계획(원)USD_VND'!#REF!/1000000</f>
        <v>#REF!</v>
      </c>
      <c r="Q6" s="102" t="e">
        <f>+KRW_VND!#REF!/100000000</f>
        <v>#REF!</v>
      </c>
      <c r="R6" s="96"/>
    </row>
    <row r="7" spans="1:18" ht="16.5">
      <c r="A7" s="767"/>
      <c r="B7" s="88" t="s">
        <v>35</v>
      </c>
      <c r="C7" s="89" t="e">
        <f>SUM(C4:C6)</f>
        <v>#REF!</v>
      </c>
      <c r="D7" s="120" t="e">
        <f>SUM(D4:D6)</f>
        <v>#REF!</v>
      </c>
      <c r="E7" s="135" t="e">
        <f>SUM(E4:E6)</f>
        <v>#REF!</v>
      </c>
      <c r="F7" s="136" t="e">
        <f>SUM(F4:F6)</f>
        <v>#REF!</v>
      </c>
      <c r="G7" s="126" t="e">
        <f>+E7-C7</f>
        <v>#REF!</v>
      </c>
      <c r="H7" s="91" t="e">
        <f>+F7-D7</f>
        <v>#REF!</v>
      </c>
      <c r="I7" s="38"/>
      <c r="J7" s="784"/>
      <c r="K7" s="85" t="s">
        <v>29</v>
      </c>
      <c r="L7" s="101" t="e">
        <f>+'자금실적 및 계획(원)USD_VND'!#REF!/1000000</f>
        <v>#REF!</v>
      </c>
      <c r="M7" s="102" t="e">
        <f>+KRW_VND!#REF!/100000000</f>
        <v>#REF!</v>
      </c>
      <c r="N7" s="784"/>
      <c r="O7" s="85" t="s">
        <v>32</v>
      </c>
      <c r="P7" s="103" t="e">
        <f>+'자금실적 및 계획(원)USD_VND'!#REF!/1000000</f>
        <v>#REF!</v>
      </c>
      <c r="Q7" s="102" t="e">
        <f>+KRW_VND!#REF!/100000000</f>
        <v>#REF!</v>
      </c>
      <c r="R7" s="96"/>
    </row>
    <row r="8" spans="1:18">
      <c r="A8" s="786" t="s">
        <v>38</v>
      </c>
      <c r="B8" s="786"/>
      <c r="C8" s="92"/>
      <c r="D8" s="121" t="e">
        <f>'자금실적 SEPT'!F8</f>
        <v>#REF!</v>
      </c>
      <c r="E8" s="137"/>
      <c r="F8" s="138" t="e">
        <f>+KRW_VND!#REF!/100000000</f>
        <v>#REF!</v>
      </c>
      <c r="G8" s="127"/>
      <c r="H8" s="93"/>
      <c r="I8" s="36"/>
      <c r="J8" s="784"/>
      <c r="K8" s="104" t="s">
        <v>29</v>
      </c>
      <c r="L8" s="105"/>
      <c r="M8" s="106" t="e">
        <f>+KRW_VND!#REF!/100000000</f>
        <v>#REF!</v>
      </c>
      <c r="N8" s="784"/>
      <c r="O8" s="104" t="s">
        <v>32</v>
      </c>
      <c r="P8" s="105"/>
      <c r="Q8" s="106" t="e">
        <f>+KRW_VND!#REF!/100000000</f>
        <v>#REF!</v>
      </c>
      <c r="R8" s="96"/>
    </row>
    <row r="9" spans="1:18" ht="15.75" thickBot="1">
      <c r="A9" s="771" t="s">
        <v>39</v>
      </c>
      <c r="B9" s="771"/>
      <c r="C9" s="94"/>
      <c r="D9" s="122" t="e">
        <f>+D7-D8</f>
        <v>#REF!</v>
      </c>
      <c r="E9" s="139"/>
      <c r="F9" s="140" t="e">
        <f>+F7-F8</f>
        <v>#REF!</v>
      </c>
      <c r="G9" s="128"/>
      <c r="H9" s="95" t="e">
        <f>+H7-H8</f>
        <v>#REF!</v>
      </c>
      <c r="I9" s="36"/>
      <c r="J9" s="785"/>
      <c r="K9" s="88" t="s">
        <v>35</v>
      </c>
      <c r="L9" s="107" t="e">
        <f>SUM(L5:L8)</f>
        <v>#REF!</v>
      </c>
      <c r="M9" s="90" t="e">
        <f>SUM(M5:M8)</f>
        <v>#REF!</v>
      </c>
      <c r="N9" s="785"/>
      <c r="O9" s="88" t="s">
        <v>35</v>
      </c>
      <c r="P9" s="107" t="e">
        <f>SUM(P5:P8)</f>
        <v>#REF!</v>
      </c>
      <c r="Q9" s="90" t="e">
        <f>SUM(Q5:Q8)</f>
        <v>#REF!</v>
      </c>
      <c r="R9" s="96"/>
    </row>
    <row r="10" spans="1:18" ht="15.75" thickTop="1">
      <c r="A10" s="36"/>
      <c r="B10" s="36"/>
      <c r="C10" s="36"/>
      <c r="D10" s="36"/>
      <c r="E10" s="36"/>
      <c r="F10" s="36"/>
      <c r="G10" s="36"/>
      <c r="H10" s="36"/>
      <c r="I10" s="36"/>
      <c r="J10" s="784" t="s">
        <v>33</v>
      </c>
      <c r="K10" s="81" t="s">
        <v>37</v>
      </c>
      <c r="L10" s="108"/>
      <c r="M10" s="87" t="e">
        <f>+KRW_VND!#REF!/100000000</f>
        <v>#REF!</v>
      </c>
      <c r="N10" s="765" t="s">
        <v>72</v>
      </c>
      <c r="O10" s="81" t="s">
        <v>74</v>
      </c>
      <c r="P10" s="109" t="e">
        <f>+'자금실적 및 계획(원)USD_VND'!#REF!/1000000+'자금실적 및 계획(원)USD_VND'!#REF!/1000000</f>
        <v>#REF!</v>
      </c>
      <c r="Q10" s="83" t="e">
        <f>+(KRW_VND!#REF!+KRW_VND!#REF!+KRW_VND!#REF!)/100000000</f>
        <v>#REF!</v>
      </c>
      <c r="R10" s="96"/>
    </row>
    <row r="11" spans="1:18">
      <c r="A11" s="36"/>
      <c r="B11" s="36"/>
      <c r="C11" s="36"/>
      <c r="D11" s="36"/>
      <c r="E11" s="36"/>
      <c r="F11" s="36"/>
      <c r="I11" s="36"/>
      <c r="J11" s="784"/>
      <c r="K11" s="85" t="s">
        <v>16</v>
      </c>
      <c r="L11" s="220" t="e">
        <f>+'자금실적 및 계획(원)USD_VND'!#REF!/1000000</f>
        <v>#REF!</v>
      </c>
      <c r="M11" s="87" t="e">
        <f>+KRW_VND!#REF!/100000000</f>
        <v>#REF!</v>
      </c>
      <c r="N11" s="766"/>
      <c r="O11" s="85" t="s">
        <v>75</v>
      </c>
      <c r="P11" s="109" t="e">
        <f>+'자금실적 및 계획(원)USD_VND'!#REF!/1000000</f>
        <v>#REF!</v>
      </c>
      <c r="Q11" s="87"/>
      <c r="R11" s="96"/>
    </row>
    <row r="12" spans="1:18">
      <c r="A12" s="36"/>
      <c r="B12" s="36"/>
      <c r="C12" s="36"/>
      <c r="D12" s="36"/>
      <c r="E12" s="36"/>
      <c r="F12" s="36"/>
      <c r="G12" s="46" t="s">
        <v>208</v>
      </c>
      <c r="H12" s="46" t="s">
        <v>205</v>
      </c>
      <c r="I12" s="36"/>
      <c r="J12" s="784"/>
      <c r="K12" s="85" t="s">
        <v>17</v>
      </c>
      <c r="L12" s="86"/>
      <c r="M12" s="87" t="e">
        <f>+KRW_VND!#REF!/100000000</f>
        <v>#REF!</v>
      </c>
      <c r="N12" s="766"/>
      <c r="O12" s="85" t="s">
        <v>36</v>
      </c>
      <c r="P12" s="86"/>
      <c r="Q12" s="102"/>
      <c r="R12" s="96"/>
    </row>
    <row r="13" spans="1:18">
      <c r="A13" s="36"/>
      <c r="B13" s="36"/>
      <c r="C13" s="36"/>
      <c r="D13" s="36"/>
      <c r="E13" s="36"/>
      <c r="F13" s="36"/>
      <c r="G13" s="46" t="s">
        <v>206</v>
      </c>
      <c r="H13" s="46" t="s">
        <v>49</v>
      </c>
      <c r="I13" s="36"/>
      <c r="J13" s="784"/>
      <c r="K13" s="85" t="s">
        <v>78</v>
      </c>
      <c r="L13" s="86"/>
      <c r="M13" s="227" t="e">
        <f>+KRW_VND!#REF!/100000000+KRW_VND!#REF!/100000000</f>
        <v>#REF!</v>
      </c>
      <c r="N13" s="767"/>
      <c r="O13" s="88" t="s">
        <v>35</v>
      </c>
      <c r="P13" s="110" t="e">
        <f>SUM(P10:P12)</f>
        <v>#REF!</v>
      </c>
      <c r="Q13" s="90" t="e">
        <f>SUM(Q10:Q12)</f>
        <v>#REF!</v>
      </c>
      <c r="R13" s="96"/>
    </row>
    <row r="14" spans="1:18">
      <c r="A14" s="36"/>
      <c r="B14" s="36"/>
      <c r="C14" s="36"/>
      <c r="D14" s="36"/>
      <c r="E14" s="36"/>
      <c r="F14" s="36"/>
      <c r="G14" s="46"/>
      <c r="H14" s="46"/>
      <c r="I14" s="36"/>
      <c r="J14" s="784"/>
      <c r="K14" s="85" t="s">
        <v>18</v>
      </c>
      <c r="L14" s="86"/>
      <c r="M14" s="87"/>
      <c r="N14" s="782" t="s">
        <v>41</v>
      </c>
      <c r="O14" s="81" t="s">
        <v>19</v>
      </c>
      <c r="P14" s="103" t="e">
        <f>+('자금실적 및 계획(원)USD_VND'!#REF!+'자금실적 및 계획(원)USD_VND'!#REF!)/1000000</f>
        <v>#REF!</v>
      </c>
      <c r="Q14" s="99" t="e">
        <f>+(KRW_VND!#REF!+KRW_VND!#REF!)/100000000</f>
        <v>#REF!</v>
      </c>
      <c r="R14" s="96"/>
    </row>
    <row r="15" spans="1:18">
      <c r="A15" s="36"/>
      <c r="B15" s="36"/>
      <c r="C15" s="36"/>
      <c r="D15" s="36"/>
      <c r="E15" s="36"/>
      <c r="F15" s="36"/>
      <c r="G15" s="46"/>
      <c r="H15" s="46"/>
      <c r="I15" s="36"/>
      <c r="J15" s="787"/>
      <c r="K15" s="85"/>
      <c r="L15" s="86"/>
      <c r="M15" s="87"/>
      <c r="N15" s="783"/>
      <c r="O15" s="85" t="s">
        <v>20</v>
      </c>
      <c r="P15" s="103"/>
      <c r="Q15" s="87" t="e">
        <f>+KRW_VND!#REF!/100000000</f>
        <v>#REF!</v>
      </c>
      <c r="R15" s="96"/>
    </row>
    <row r="16" spans="1:18">
      <c r="A16" s="36"/>
      <c r="B16" s="36"/>
      <c r="C16" s="36"/>
      <c r="D16" s="36"/>
      <c r="E16" s="36"/>
      <c r="F16" s="36"/>
      <c r="G16" s="36"/>
      <c r="H16" s="36"/>
      <c r="I16" s="36"/>
      <c r="J16" s="784"/>
      <c r="K16" s="111"/>
      <c r="L16" s="111"/>
      <c r="M16" s="111"/>
      <c r="N16" s="783"/>
      <c r="O16" s="104" t="s">
        <v>199</v>
      </c>
      <c r="P16" s="103" t="e">
        <f>+'자금실적 및 계획(원)USD_VND'!#REF!/1000000</f>
        <v>#REF!</v>
      </c>
      <c r="Q16" s="106" t="e">
        <f>+KRW_VND!#REF!/100000000+KRW_VND!#REF!/100000000+KRW_VND!#REF!/100000000+KRW_VND!#REF!/100000000+KRW_VND!#REF!/100000000</f>
        <v>#REF!</v>
      </c>
      <c r="R16" s="96"/>
    </row>
    <row r="17" spans="1:18">
      <c r="A17" s="36"/>
      <c r="B17" s="36"/>
      <c r="C17" s="36"/>
      <c r="D17" s="36"/>
      <c r="E17" s="36"/>
      <c r="F17" s="36"/>
      <c r="G17" s="36"/>
      <c r="H17" s="36"/>
      <c r="I17" s="36"/>
      <c r="J17" s="785"/>
      <c r="K17" s="88" t="s">
        <v>35</v>
      </c>
      <c r="L17" s="107" t="e">
        <f>SUM(L10:L16)</f>
        <v>#REF!</v>
      </c>
      <c r="M17" s="112" t="e">
        <f>SUM(M10:M16)</f>
        <v>#REF!</v>
      </c>
      <c r="N17" s="767"/>
      <c r="O17" s="88" t="s">
        <v>35</v>
      </c>
      <c r="P17" s="215" t="e">
        <f>SUM(P14:P16)</f>
        <v>#REF!</v>
      </c>
      <c r="Q17" s="112" t="e">
        <f>SUM(Q14:Q16)</f>
        <v>#REF!</v>
      </c>
      <c r="R17" s="96"/>
    </row>
    <row r="18" spans="1:18">
      <c r="A18" s="36"/>
      <c r="B18" s="36"/>
      <c r="C18" s="36"/>
      <c r="D18" s="36"/>
      <c r="E18" s="36"/>
      <c r="F18" s="36"/>
      <c r="G18" s="36"/>
      <c r="H18" s="36"/>
      <c r="I18" s="36"/>
      <c r="J18" s="782" t="s">
        <v>28</v>
      </c>
      <c r="K18" s="81" t="s">
        <v>76</v>
      </c>
      <c r="L18" s="113"/>
      <c r="M18" s="99"/>
      <c r="N18" s="782" t="s">
        <v>28</v>
      </c>
      <c r="O18" s="81" t="s">
        <v>76</v>
      </c>
      <c r="P18" s="103" t="e">
        <f>+'자금실적 및 계획(원)USD_VND'!#REF!/1000000</f>
        <v>#REF!</v>
      </c>
      <c r="Q18" s="99" t="e">
        <f>+KRW_VND!#REF!/100000000</f>
        <v>#REF!</v>
      </c>
      <c r="R18" s="96"/>
    </row>
    <row r="19" spans="1:18">
      <c r="A19" s="36"/>
      <c r="B19" s="36"/>
      <c r="C19" s="36"/>
      <c r="D19" s="36"/>
      <c r="E19" s="36"/>
      <c r="F19" s="36"/>
      <c r="G19" s="36"/>
      <c r="H19" s="36"/>
      <c r="I19" s="36"/>
      <c r="J19" s="783"/>
      <c r="K19" s="85" t="s">
        <v>66</v>
      </c>
      <c r="L19" s="86"/>
      <c r="M19" s="102"/>
      <c r="N19" s="783"/>
      <c r="O19" s="85" t="s">
        <v>68</v>
      </c>
      <c r="P19" s="103"/>
      <c r="Q19" s="102"/>
      <c r="R19" s="96"/>
    </row>
    <row r="20" spans="1:18">
      <c r="A20" s="36"/>
      <c r="B20" s="36"/>
      <c r="C20" s="36"/>
      <c r="D20" s="36"/>
      <c r="E20" s="36"/>
      <c r="F20" s="36"/>
      <c r="G20" s="36"/>
      <c r="H20" s="36"/>
      <c r="I20" s="36"/>
      <c r="J20" s="783"/>
      <c r="K20" s="85" t="s">
        <v>15</v>
      </c>
      <c r="L20" s="86"/>
      <c r="M20" s="102"/>
      <c r="N20" s="783"/>
      <c r="O20" s="85" t="s">
        <v>77</v>
      </c>
      <c r="P20" s="103" t="e">
        <f>+'자금실적 및 계획(원)USD_VND'!#REF!/1000000</f>
        <v>#REF!</v>
      </c>
      <c r="Q20" s="102" t="e">
        <f>+KRW_VND!#REF!/100000000</f>
        <v>#REF!</v>
      </c>
      <c r="R20" s="96"/>
    </row>
    <row r="21" spans="1:18">
      <c r="A21" s="36"/>
      <c r="B21" s="36"/>
      <c r="C21" s="36"/>
      <c r="D21" s="36"/>
      <c r="E21" s="36"/>
      <c r="F21" s="36"/>
      <c r="G21" s="36"/>
      <c r="H21" s="36"/>
      <c r="I21" s="36"/>
      <c r="J21" s="767"/>
      <c r="K21" s="88" t="s">
        <v>35</v>
      </c>
      <c r="L21" s="107">
        <f>SUM(L18:L20)</f>
        <v>0</v>
      </c>
      <c r="M21" s="114">
        <f>SUM(M18:M20)</f>
        <v>0</v>
      </c>
      <c r="N21" s="767"/>
      <c r="O21" s="88" t="s">
        <v>35</v>
      </c>
      <c r="P21" s="107" t="e">
        <f>SUM(P18:P20)</f>
        <v>#REF!</v>
      </c>
      <c r="Q21" s="114" t="e">
        <f>SUM(Q18:Q20)</f>
        <v>#REF!</v>
      </c>
      <c r="R21" s="96"/>
    </row>
    <row r="22" spans="1:18">
      <c r="A22" s="36"/>
      <c r="B22" s="36"/>
      <c r="C22" s="36"/>
      <c r="D22" s="36"/>
      <c r="E22" s="36"/>
      <c r="F22" s="36"/>
      <c r="G22" s="36"/>
      <c r="H22" s="36"/>
      <c r="I22" s="36"/>
      <c r="J22" s="775" t="s">
        <v>34</v>
      </c>
      <c r="K22" s="777"/>
      <c r="L22" s="224" t="e">
        <f>L9+L17+L21</f>
        <v>#REF!</v>
      </c>
      <c r="M22" s="115" t="e">
        <f>M9+M17+M21</f>
        <v>#REF!</v>
      </c>
      <c r="N22" s="775" t="s">
        <v>34</v>
      </c>
      <c r="O22" s="777"/>
      <c r="P22" s="225" t="e">
        <f>P9+P13+P17+P21</f>
        <v>#REF!</v>
      </c>
      <c r="Q22" s="115" t="e">
        <f>Q9+Q13+Q17+Q21</f>
        <v>#REF!</v>
      </c>
      <c r="R22" s="116" t="e">
        <f>M22-Q22</f>
        <v>#REF!</v>
      </c>
    </row>
    <row r="23" spans="1:18">
      <c r="A23" s="36"/>
      <c r="B23" s="36"/>
      <c r="C23" s="36"/>
      <c r="D23" s="36"/>
      <c r="E23" s="36"/>
      <c r="F23" s="36"/>
      <c r="G23" s="36"/>
      <c r="H23" s="36"/>
      <c r="I23" s="36"/>
      <c r="J23" s="96"/>
      <c r="K23" s="96"/>
      <c r="L23" s="96"/>
      <c r="M23" s="96"/>
      <c r="N23" s="96"/>
      <c r="O23" s="96"/>
      <c r="P23" s="221"/>
      <c r="Q23" s="221"/>
      <c r="R23" s="96"/>
    </row>
    <row r="24" spans="1:18">
      <c r="A24" s="36"/>
      <c r="B24" s="36"/>
      <c r="C24" s="36"/>
      <c r="D24" s="36"/>
      <c r="E24" s="36"/>
      <c r="F24" s="36"/>
      <c r="G24" s="36"/>
      <c r="H24" s="36"/>
      <c r="I24" s="36"/>
      <c r="J24" s="96"/>
      <c r="K24" s="96"/>
      <c r="L24" s="96" t="e">
        <f>+L22='자금실적 및 계획(원)USD_VND'!#REF!/1000000</f>
        <v>#REF!</v>
      </c>
      <c r="M24" s="96" t="e">
        <f>+M22=KRW_VND!#REF!/100000000</f>
        <v>#REF!</v>
      </c>
      <c r="N24" s="96"/>
      <c r="O24" s="96"/>
      <c r="P24" s="242"/>
      <c r="Q24" s="243" t="e">
        <f>+(KRW_VND!#REF!+KRW_VND!#REF!)/100000000-Q22</f>
        <v>#REF!</v>
      </c>
      <c r="R24" s="96"/>
    </row>
    <row r="25" spans="1:18">
      <c r="A25" s="36"/>
      <c r="B25" s="36"/>
      <c r="C25" s="36"/>
      <c r="D25" s="36"/>
      <c r="E25" s="36"/>
      <c r="F25" s="36"/>
      <c r="G25" s="36"/>
      <c r="H25" s="36"/>
      <c r="I25" s="36"/>
      <c r="J25" s="96"/>
      <c r="K25" s="96"/>
      <c r="L25" s="96"/>
      <c r="M25" s="96"/>
      <c r="N25" s="96"/>
      <c r="O25" s="96"/>
      <c r="P25" s="221"/>
      <c r="Q25" s="221"/>
      <c r="R25" s="96"/>
    </row>
    <row r="26" spans="1:18">
      <c r="A26" s="36"/>
      <c r="B26" s="36"/>
      <c r="C26" s="36"/>
      <c r="D26" s="36"/>
      <c r="E26" s="36"/>
      <c r="F26" s="36"/>
      <c r="G26" s="36"/>
      <c r="H26" s="36"/>
      <c r="I26" s="36"/>
      <c r="J26" s="96"/>
      <c r="K26" s="96"/>
      <c r="L26" s="96"/>
      <c r="M26" s="96"/>
      <c r="N26" s="96"/>
      <c r="O26" s="96"/>
      <c r="P26" s="182"/>
      <c r="Q26" s="96"/>
      <c r="R26" s="96"/>
    </row>
  </sheetData>
  <mergeCells count="22">
    <mergeCell ref="N2:Q2"/>
    <mergeCell ref="J3:K4"/>
    <mergeCell ref="L3:M3"/>
    <mergeCell ref="N3:O4"/>
    <mergeCell ref="P3:Q3"/>
    <mergeCell ref="A2:B3"/>
    <mergeCell ref="C2:D2"/>
    <mergeCell ref="E2:F2"/>
    <mergeCell ref="G2:H2"/>
    <mergeCell ref="J2:M2"/>
    <mergeCell ref="J18:J21"/>
    <mergeCell ref="N18:N21"/>
    <mergeCell ref="J22:K22"/>
    <mergeCell ref="N22:O22"/>
    <mergeCell ref="A4:A7"/>
    <mergeCell ref="J5:J9"/>
    <mergeCell ref="N5:N9"/>
    <mergeCell ref="A8:B8"/>
    <mergeCell ref="A9:B9"/>
    <mergeCell ref="J10:J17"/>
    <mergeCell ref="N10:N13"/>
    <mergeCell ref="N14:N17"/>
  </mergeCells>
  <phoneticPr fontId="4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Q34" sqref="Q34"/>
    </sheetView>
  </sheetViews>
  <sheetFormatPr defaultRowHeight="15"/>
  <sheetData>
    <row r="1" spans="1:18" ht="15.75" thickBot="1"/>
    <row r="2" spans="1:18" ht="15.75" thickTop="1">
      <c r="A2" s="779" t="s">
        <v>23</v>
      </c>
      <c r="B2" s="779"/>
      <c r="C2" s="788" t="s">
        <v>321</v>
      </c>
      <c r="D2" s="776"/>
      <c r="E2" s="780" t="s">
        <v>391</v>
      </c>
      <c r="F2" s="781"/>
      <c r="G2" s="777" t="s">
        <v>26</v>
      </c>
      <c r="H2" s="779"/>
      <c r="I2" s="35"/>
      <c r="J2" s="775" t="s">
        <v>42</v>
      </c>
      <c r="K2" s="776"/>
      <c r="L2" s="776"/>
      <c r="M2" s="777"/>
      <c r="N2" s="775" t="s">
        <v>43</v>
      </c>
      <c r="O2" s="776"/>
      <c r="P2" s="776"/>
      <c r="Q2" s="777"/>
      <c r="R2" s="96"/>
    </row>
    <row r="3" spans="1:18">
      <c r="A3" s="779"/>
      <c r="B3" s="779"/>
      <c r="C3" s="80" t="s">
        <v>1</v>
      </c>
      <c r="D3" s="117" t="s">
        <v>25</v>
      </c>
      <c r="E3" s="129" t="s">
        <v>24</v>
      </c>
      <c r="F3" s="130" t="s">
        <v>25</v>
      </c>
      <c r="G3" s="123" t="s">
        <v>24</v>
      </c>
      <c r="H3" s="282" t="s">
        <v>25</v>
      </c>
      <c r="I3" s="37"/>
      <c r="J3" s="778" t="s">
        <v>23</v>
      </c>
      <c r="K3" s="778"/>
      <c r="L3" s="779" t="s">
        <v>51</v>
      </c>
      <c r="M3" s="779"/>
      <c r="N3" s="778" t="s">
        <v>23</v>
      </c>
      <c r="O3" s="778"/>
      <c r="P3" s="779" t="s">
        <v>50</v>
      </c>
      <c r="Q3" s="779"/>
      <c r="R3" s="96"/>
    </row>
    <row r="4" spans="1:18" ht="16.5">
      <c r="A4" s="765" t="s">
        <v>40</v>
      </c>
      <c r="B4" s="81" t="s">
        <v>22</v>
      </c>
      <c r="C4" s="82" t="e">
        <f>'자금실적 AUG'!E4</f>
        <v>#REF!</v>
      </c>
      <c r="D4" s="118" t="e">
        <f>'자금실적 AUG'!F4</f>
        <v>#REF!</v>
      </c>
      <c r="E4" s="131" t="e">
        <f>+'자금실적 및 계획(원)USD_VND'!#REF!/1000000</f>
        <v>#REF!</v>
      </c>
      <c r="F4" s="132" t="e">
        <f>+KRW_VND!#REF!/100000000</f>
        <v>#REF!</v>
      </c>
      <c r="G4" s="124" t="e">
        <f>+E4-C4</f>
        <v>#REF!</v>
      </c>
      <c r="H4" s="84" t="e">
        <f>+F4-D4</f>
        <v>#REF!</v>
      </c>
      <c r="I4" s="25"/>
      <c r="J4" s="778"/>
      <c r="K4" s="778"/>
      <c r="L4" s="97" t="s">
        <v>24</v>
      </c>
      <c r="M4" s="97" t="s">
        <v>2</v>
      </c>
      <c r="N4" s="778"/>
      <c r="O4" s="778"/>
      <c r="P4" s="97" t="s">
        <v>24</v>
      </c>
      <c r="Q4" s="97" t="s">
        <v>2</v>
      </c>
      <c r="R4" s="96"/>
    </row>
    <row r="5" spans="1:18" ht="16.5">
      <c r="A5" s="766"/>
      <c r="B5" s="85" t="s">
        <v>13</v>
      </c>
      <c r="C5" s="86"/>
      <c r="D5" s="119" t="e">
        <f>'자금실적 AUG'!F5</f>
        <v>#REF!</v>
      </c>
      <c r="E5" s="133"/>
      <c r="F5" s="134" t="e">
        <f>+KRW_VND!#REF!/100000000</f>
        <v>#REF!</v>
      </c>
      <c r="G5" s="125"/>
      <c r="H5" s="87" t="e">
        <f>+F5-D5</f>
        <v>#REF!</v>
      </c>
      <c r="I5" s="26"/>
      <c r="J5" s="784" t="s">
        <v>31</v>
      </c>
      <c r="K5" s="81" t="s">
        <v>27</v>
      </c>
      <c r="L5" s="98"/>
      <c r="M5" s="99"/>
      <c r="N5" s="784" t="s">
        <v>65</v>
      </c>
      <c r="O5" s="81" t="s">
        <v>27</v>
      </c>
      <c r="P5" s="100" t="e">
        <f>+'자금실적 및 계획(원)USD_VND'!#REF!/1000000</f>
        <v>#REF!</v>
      </c>
      <c r="Q5" s="99" t="e">
        <f>+KRW_VND!#REF!/100000000</f>
        <v>#REF!</v>
      </c>
      <c r="R5" s="96"/>
    </row>
    <row r="6" spans="1:18" ht="16.5">
      <c r="A6" s="766"/>
      <c r="B6" s="85" t="s">
        <v>14</v>
      </c>
      <c r="C6" s="86"/>
      <c r="D6" s="119"/>
      <c r="E6" s="133"/>
      <c r="F6" s="134"/>
      <c r="G6" s="125"/>
      <c r="H6" s="87"/>
      <c r="I6" s="26"/>
      <c r="J6" s="784"/>
      <c r="K6" s="85" t="s">
        <v>178</v>
      </c>
      <c r="L6" s="101" t="e">
        <f>+'자금실적 및 계획(원)USD_VND'!#REF!/1000000</f>
        <v>#REF!</v>
      </c>
      <c r="M6" s="102" t="e">
        <f>+KRW_VND!#REF!/100000000</f>
        <v>#REF!</v>
      </c>
      <c r="N6" s="784"/>
      <c r="O6" s="85" t="s">
        <v>178</v>
      </c>
      <c r="P6" s="103" t="e">
        <f>+'자금실적 및 계획(원)USD_VND'!#REF!/1000000</f>
        <v>#REF!</v>
      </c>
      <c r="Q6" s="102" t="e">
        <f>+KRW_VND!#REF!/100000000</f>
        <v>#REF!</v>
      </c>
      <c r="R6" s="96"/>
    </row>
    <row r="7" spans="1:18" ht="16.5">
      <c r="A7" s="767"/>
      <c r="B7" s="88" t="s">
        <v>35</v>
      </c>
      <c r="C7" s="89" t="e">
        <f>SUM(C4:C6)</f>
        <v>#REF!</v>
      </c>
      <c r="D7" s="120" t="e">
        <f>SUM(D4:D6)</f>
        <v>#REF!</v>
      </c>
      <c r="E7" s="135" t="e">
        <f>SUM(E4:E6)</f>
        <v>#REF!</v>
      </c>
      <c r="F7" s="136" t="e">
        <f>SUM(F4:F6)</f>
        <v>#REF!</v>
      </c>
      <c r="G7" s="126" t="e">
        <f>+E7-C7</f>
        <v>#REF!</v>
      </c>
      <c r="H7" s="91" t="e">
        <f>+F7-D7</f>
        <v>#REF!</v>
      </c>
      <c r="I7" s="38"/>
      <c r="J7" s="784"/>
      <c r="K7" s="85" t="s">
        <v>29</v>
      </c>
      <c r="L7" s="101" t="e">
        <f>+'자금실적 및 계획(원)USD_VND'!#REF!/1000000</f>
        <v>#REF!</v>
      </c>
      <c r="M7" s="102" t="e">
        <f>+KRW_VND!#REF!/100000000</f>
        <v>#REF!</v>
      </c>
      <c r="N7" s="784"/>
      <c r="O7" s="85" t="s">
        <v>32</v>
      </c>
      <c r="P7" s="103" t="e">
        <f>+'자금실적 및 계획(원)USD_VND'!#REF!/1000000</f>
        <v>#REF!</v>
      </c>
      <c r="Q7" s="102" t="e">
        <f>+KRW_VND!#REF!/100000000</f>
        <v>#REF!</v>
      </c>
      <c r="R7" s="96"/>
    </row>
    <row r="8" spans="1:18">
      <c r="A8" s="786" t="s">
        <v>38</v>
      </c>
      <c r="B8" s="786"/>
      <c r="C8" s="92"/>
      <c r="D8" s="121" t="e">
        <f>'자금실적 AUG'!F8</f>
        <v>#REF!</v>
      </c>
      <c r="E8" s="137"/>
      <c r="F8" s="138" t="e">
        <f>+KRW_VND!#REF!/100000000</f>
        <v>#REF!</v>
      </c>
      <c r="G8" s="127"/>
      <c r="H8" s="93"/>
      <c r="I8" s="36"/>
      <c r="J8" s="784"/>
      <c r="K8" s="104" t="s">
        <v>29</v>
      </c>
      <c r="L8" s="105"/>
      <c r="M8" s="106" t="e">
        <f>+KRW_VND!#REF!/100000000</f>
        <v>#REF!</v>
      </c>
      <c r="N8" s="784"/>
      <c r="O8" s="104" t="s">
        <v>32</v>
      </c>
      <c r="P8" s="105"/>
      <c r="Q8" s="106" t="e">
        <f>+KRW_VND!#REF!/100000000</f>
        <v>#REF!</v>
      </c>
      <c r="R8" s="96"/>
    </row>
    <row r="9" spans="1:18" ht="15.75" thickBot="1">
      <c r="A9" s="771" t="s">
        <v>39</v>
      </c>
      <c r="B9" s="771"/>
      <c r="C9" s="94"/>
      <c r="D9" s="122" t="e">
        <f>+D7-D8</f>
        <v>#REF!</v>
      </c>
      <c r="E9" s="139"/>
      <c r="F9" s="140" t="e">
        <f>+F7-F8</f>
        <v>#REF!</v>
      </c>
      <c r="G9" s="128"/>
      <c r="H9" s="95" t="e">
        <f>+H7-H8</f>
        <v>#REF!</v>
      </c>
      <c r="I9" s="36"/>
      <c r="J9" s="785"/>
      <c r="K9" s="88" t="s">
        <v>35</v>
      </c>
      <c r="L9" s="107" t="e">
        <f>SUM(L5:L8)</f>
        <v>#REF!</v>
      </c>
      <c r="M9" s="90" t="e">
        <f>SUM(M5:M8)</f>
        <v>#REF!</v>
      </c>
      <c r="N9" s="785"/>
      <c r="O9" s="88" t="s">
        <v>35</v>
      </c>
      <c r="P9" s="107" t="e">
        <f>SUM(P5:P8)</f>
        <v>#REF!</v>
      </c>
      <c r="Q9" s="90" t="e">
        <f>SUM(Q5:Q8)</f>
        <v>#REF!</v>
      </c>
      <c r="R9" s="96"/>
    </row>
    <row r="10" spans="1:18" ht="15.75" thickTop="1">
      <c r="A10" s="36"/>
      <c r="B10" s="36"/>
      <c r="C10" s="36"/>
      <c r="D10" s="36"/>
      <c r="E10" s="36"/>
      <c r="F10" s="36"/>
      <c r="G10" s="36"/>
      <c r="H10" s="36"/>
      <c r="I10" s="36"/>
      <c r="J10" s="784" t="s">
        <v>33</v>
      </c>
      <c r="K10" s="81" t="s">
        <v>37</v>
      </c>
      <c r="L10" s="108"/>
      <c r="M10" s="99"/>
      <c r="N10" s="765" t="s">
        <v>72</v>
      </c>
      <c r="O10" s="81" t="s">
        <v>74</v>
      </c>
      <c r="P10" s="109" t="e">
        <f>+'자금실적 및 계획(원)USD_VND'!#REF!/1000000+'자금실적 및 계획(원)USD_VND'!#REF!/1000000</f>
        <v>#REF!</v>
      </c>
      <c r="Q10" s="83" t="e">
        <f>+(KRW_VND!#REF!+KRW_VND!#REF!+KRW_VND!#REF!)/100000000</f>
        <v>#REF!</v>
      </c>
      <c r="R10" s="96"/>
    </row>
    <row r="11" spans="1:18">
      <c r="A11" s="36"/>
      <c r="B11" s="36"/>
      <c r="C11" s="36"/>
      <c r="D11" s="36"/>
      <c r="E11" s="36"/>
      <c r="F11" s="36"/>
      <c r="I11" s="36"/>
      <c r="J11" s="784"/>
      <c r="K11" s="85" t="s">
        <v>16</v>
      </c>
      <c r="L11" s="220" t="e">
        <f>+'자금실적 및 계획(원)USD_VND'!#REF!/1000000</f>
        <v>#REF!</v>
      </c>
      <c r="M11" s="87" t="e">
        <f>+KRW_VND!#REF!/100000000</f>
        <v>#REF!</v>
      </c>
      <c r="N11" s="766"/>
      <c r="O11" s="85" t="s">
        <v>75</v>
      </c>
      <c r="P11" s="109" t="e">
        <f>+'자금실적 및 계획(원)USD_VND'!#REF!/1000000</f>
        <v>#REF!</v>
      </c>
      <c r="Q11" s="87"/>
      <c r="R11" s="96"/>
    </row>
    <row r="12" spans="1:18">
      <c r="A12" s="36"/>
      <c r="B12" s="36"/>
      <c r="C12" s="36"/>
      <c r="D12" s="36"/>
      <c r="E12" s="36"/>
      <c r="F12" s="36"/>
      <c r="G12" s="46" t="s">
        <v>208</v>
      </c>
      <c r="H12" s="46" t="s">
        <v>205</v>
      </c>
      <c r="I12" s="36"/>
      <c r="J12" s="784"/>
      <c r="K12" s="85" t="s">
        <v>17</v>
      </c>
      <c r="L12" s="86"/>
      <c r="M12" s="87" t="e">
        <f>+KRW_VND!#REF!/100000000</f>
        <v>#REF!</v>
      </c>
      <c r="N12" s="766"/>
      <c r="O12" s="85" t="s">
        <v>36</v>
      </c>
      <c r="P12" s="86"/>
      <c r="Q12" s="102"/>
      <c r="R12" s="96"/>
    </row>
    <row r="13" spans="1:18">
      <c r="A13" s="36"/>
      <c r="B13" s="36"/>
      <c r="C13" s="36"/>
      <c r="D13" s="36"/>
      <c r="E13" s="36"/>
      <c r="F13" s="36"/>
      <c r="G13" s="46" t="s">
        <v>206</v>
      </c>
      <c r="H13" s="46" t="s">
        <v>49</v>
      </c>
      <c r="I13" s="36"/>
      <c r="J13" s="784"/>
      <c r="K13" s="85" t="s">
        <v>78</v>
      </c>
      <c r="L13" s="86"/>
      <c r="M13" s="227" t="e">
        <f>+KRW_VND!#REF!/100000000+KRW_VND!#REF!/100000000</f>
        <v>#REF!</v>
      </c>
      <c r="N13" s="767"/>
      <c r="O13" s="88" t="s">
        <v>35</v>
      </c>
      <c r="P13" s="110" t="e">
        <f>SUM(P10:P12)</f>
        <v>#REF!</v>
      </c>
      <c r="Q13" s="90" t="e">
        <f>SUM(Q10:Q12)</f>
        <v>#REF!</v>
      </c>
      <c r="R13" s="96"/>
    </row>
    <row r="14" spans="1:18">
      <c r="A14" s="36"/>
      <c r="B14" s="36"/>
      <c r="C14" s="36"/>
      <c r="D14" s="36"/>
      <c r="E14" s="36"/>
      <c r="F14" s="36"/>
      <c r="G14" s="46"/>
      <c r="H14" s="46"/>
      <c r="I14" s="36"/>
      <c r="J14" s="784"/>
      <c r="K14" s="85" t="s">
        <v>18</v>
      </c>
      <c r="L14" s="86"/>
      <c r="M14" s="87"/>
      <c r="N14" s="782" t="s">
        <v>41</v>
      </c>
      <c r="O14" s="81" t="s">
        <v>19</v>
      </c>
      <c r="P14" s="103" t="e">
        <f>+('자금실적 및 계획(원)USD_VND'!#REF!+'자금실적 및 계획(원)USD_VND'!#REF!)/1000000</f>
        <v>#REF!</v>
      </c>
      <c r="Q14" s="99" t="e">
        <f>+(KRW_VND!#REF!+KRW_VND!#REF!)/100000000</f>
        <v>#REF!</v>
      </c>
      <c r="R14" s="96"/>
    </row>
    <row r="15" spans="1:18">
      <c r="A15" s="36"/>
      <c r="B15" s="36"/>
      <c r="C15" s="36"/>
      <c r="D15" s="36"/>
      <c r="E15" s="36"/>
      <c r="F15" s="36"/>
      <c r="G15" s="46"/>
      <c r="H15" s="46"/>
      <c r="I15" s="36"/>
      <c r="J15" s="787"/>
      <c r="K15" s="85"/>
      <c r="L15" s="86"/>
      <c r="M15" s="87"/>
      <c r="N15" s="783"/>
      <c r="O15" s="85" t="s">
        <v>20</v>
      </c>
      <c r="P15" s="103"/>
      <c r="Q15" s="87" t="e">
        <f>+KRW_VND!#REF!/100000000</f>
        <v>#REF!</v>
      </c>
      <c r="R15" s="96"/>
    </row>
    <row r="16" spans="1:18">
      <c r="A16" s="36"/>
      <c r="B16" s="36"/>
      <c r="C16" s="36"/>
      <c r="D16" s="36"/>
      <c r="E16" s="36"/>
      <c r="F16" s="36"/>
      <c r="G16" s="36"/>
      <c r="H16" s="36"/>
      <c r="I16" s="36"/>
      <c r="J16" s="784"/>
      <c r="K16" s="111"/>
      <c r="L16" s="111"/>
      <c r="M16" s="111"/>
      <c r="N16" s="783"/>
      <c r="O16" s="104" t="s">
        <v>199</v>
      </c>
      <c r="P16" s="103" t="e">
        <f>+'자금실적 및 계획(원)USD_VND'!#REF!/1000000</f>
        <v>#REF!</v>
      </c>
      <c r="Q16" s="106" t="e">
        <f>+KRW_VND!#REF!/100000000+KRW_VND!#REF!/100000000+KRW_VND!#REF!/100000000+KRW_VND!#REF!/100000000+KRW_VND!#REF!/100000000</f>
        <v>#REF!</v>
      </c>
      <c r="R16" s="96"/>
    </row>
    <row r="17" spans="1:18">
      <c r="A17" s="36"/>
      <c r="B17" s="36"/>
      <c r="C17" s="36"/>
      <c r="D17" s="36"/>
      <c r="E17" s="36"/>
      <c r="F17" s="36"/>
      <c r="G17" s="36"/>
      <c r="H17" s="36"/>
      <c r="I17" s="36"/>
      <c r="J17" s="785"/>
      <c r="K17" s="88" t="s">
        <v>35</v>
      </c>
      <c r="L17" s="107" t="e">
        <f>SUM(L10:L16)</f>
        <v>#REF!</v>
      </c>
      <c r="M17" s="112" t="e">
        <f>SUM(M10:M16)</f>
        <v>#REF!</v>
      </c>
      <c r="N17" s="767"/>
      <c r="O17" s="88" t="s">
        <v>35</v>
      </c>
      <c r="P17" s="215" t="e">
        <f>SUM(P14:P16)</f>
        <v>#REF!</v>
      </c>
      <c r="Q17" s="112" t="e">
        <f>SUM(Q14:Q16)</f>
        <v>#REF!</v>
      </c>
      <c r="R17" s="96"/>
    </row>
    <row r="18" spans="1:18">
      <c r="A18" s="36"/>
      <c r="B18" s="36"/>
      <c r="C18" s="36"/>
      <c r="D18" s="36"/>
      <c r="E18" s="36"/>
      <c r="F18" s="36"/>
      <c r="G18" s="36"/>
      <c r="H18" s="36"/>
      <c r="I18" s="36"/>
      <c r="J18" s="782" t="s">
        <v>28</v>
      </c>
      <c r="K18" s="81" t="s">
        <v>76</v>
      </c>
      <c r="L18" s="113"/>
      <c r="M18" s="99"/>
      <c r="N18" s="782" t="s">
        <v>28</v>
      </c>
      <c r="O18" s="81" t="s">
        <v>76</v>
      </c>
      <c r="P18" s="103" t="e">
        <f>+'자금실적 및 계획(원)USD_VND'!#REF!/1000000</f>
        <v>#REF!</v>
      </c>
      <c r="Q18" s="99" t="e">
        <f>+KRW_VND!#REF!/100000000</f>
        <v>#REF!</v>
      </c>
      <c r="R18" s="96"/>
    </row>
    <row r="19" spans="1:18">
      <c r="A19" s="36"/>
      <c r="B19" s="36"/>
      <c r="C19" s="36"/>
      <c r="D19" s="36"/>
      <c r="E19" s="36"/>
      <c r="F19" s="36"/>
      <c r="G19" s="36"/>
      <c r="H19" s="36"/>
      <c r="I19" s="36"/>
      <c r="J19" s="783"/>
      <c r="K19" s="85" t="s">
        <v>66</v>
      </c>
      <c r="L19" s="86"/>
      <c r="M19" s="102"/>
      <c r="N19" s="783"/>
      <c r="O19" s="85" t="s">
        <v>68</v>
      </c>
      <c r="P19" s="103"/>
      <c r="Q19" s="102"/>
      <c r="R19" s="96"/>
    </row>
    <row r="20" spans="1:18">
      <c r="A20" s="36"/>
      <c r="B20" s="36"/>
      <c r="C20" s="36"/>
      <c r="D20" s="36"/>
      <c r="E20" s="36"/>
      <c r="F20" s="36"/>
      <c r="G20" s="36"/>
      <c r="H20" s="36"/>
      <c r="I20" s="36"/>
      <c r="J20" s="783"/>
      <c r="K20" s="85" t="s">
        <v>15</v>
      </c>
      <c r="L20" s="86"/>
      <c r="M20" s="102"/>
      <c r="N20" s="783"/>
      <c r="O20" s="85" t="s">
        <v>77</v>
      </c>
      <c r="P20" s="103" t="e">
        <f>+'자금실적 및 계획(원)USD_VND'!#REF!/1000000</f>
        <v>#REF!</v>
      </c>
      <c r="Q20" s="102" t="e">
        <f>+KRW_VND!#REF!/100000000</f>
        <v>#REF!</v>
      </c>
      <c r="R20" s="96"/>
    </row>
    <row r="21" spans="1:18">
      <c r="A21" s="36"/>
      <c r="B21" s="36"/>
      <c r="C21" s="36"/>
      <c r="D21" s="36"/>
      <c r="E21" s="36"/>
      <c r="F21" s="36"/>
      <c r="G21" s="36"/>
      <c r="H21" s="36"/>
      <c r="I21" s="36"/>
      <c r="J21" s="767"/>
      <c r="K21" s="88" t="s">
        <v>35</v>
      </c>
      <c r="L21" s="107">
        <f>SUM(L18:L20)</f>
        <v>0</v>
      </c>
      <c r="M21" s="114">
        <f>SUM(M18:M20)</f>
        <v>0</v>
      </c>
      <c r="N21" s="767"/>
      <c r="O21" s="88" t="s">
        <v>35</v>
      </c>
      <c r="P21" s="107" t="e">
        <f>SUM(P18:P20)</f>
        <v>#REF!</v>
      </c>
      <c r="Q21" s="114" t="e">
        <f>SUM(Q18:Q20)</f>
        <v>#REF!</v>
      </c>
      <c r="R21" s="96"/>
    </row>
    <row r="22" spans="1:18">
      <c r="A22" s="36"/>
      <c r="B22" s="36"/>
      <c r="C22" s="36"/>
      <c r="D22" s="36"/>
      <c r="E22" s="36"/>
      <c r="F22" s="36"/>
      <c r="G22" s="36"/>
      <c r="H22" s="36"/>
      <c r="I22" s="36"/>
      <c r="J22" s="775" t="s">
        <v>34</v>
      </c>
      <c r="K22" s="777"/>
      <c r="L22" s="224" t="e">
        <f>L9+L17+L21</f>
        <v>#REF!</v>
      </c>
      <c r="M22" s="115" t="e">
        <f>M9+M17+M21</f>
        <v>#REF!</v>
      </c>
      <c r="N22" s="775" t="s">
        <v>34</v>
      </c>
      <c r="O22" s="777"/>
      <c r="P22" s="225" t="e">
        <f>P9+P13+P17+P21</f>
        <v>#REF!</v>
      </c>
      <c r="Q22" s="115" t="e">
        <f>Q9+Q13+Q17+Q21</f>
        <v>#REF!</v>
      </c>
      <c r="R22" s="116" t="e">
        <f>M22-Q22</f>
        <v>#REF!</v>
      </c>
    </row>
    <row r="23" spans="1:18">
      <c r="A23" s="36"/>
      <c r="B23" s="36"/>
      <c r="C23" s="36"/>
      <c r="D23" s="36"/>
      <c r="E23" s="36"/>
      <c r="F23" s="36"/>
      <c r="G23" s="36"/>
      <c r="H23" s="36"/>
      <c r="I23" s="36"/>
      <c r="J23" s="96"/>
      <c r="K23" s="96"/>
      <c r="L23" s="96"/>
      <c r="M23" s="96"/>
      <c r="N23" s="96"/>
      <c r="O23" s="96"/>
      <c r="P23" s="221"/>
      <c r="Q23" s="221"/>
      <c r="R23" s="96"/>
    </row>
    <row r="24" spans="1:18">
      <c r="A24" s="36"/>
      <c r="B24" s="36"/>
      <c r="C24" s="36"/>
      <c r="D24" s="36"/>
      <c r="E24" s="36"/>
      <c r="F24" s="36"/>
      <c r="G24" s="36"/>
      <c r="H24" s="36"/>
      <c r="I24" s="36"/>
      <c r="J24" s="96"/>
      <c r="K24" s="96"/>
      <c r="L24" s="96" t="e">
        <f>+L22='자금실적 및 계획(원)USD_VND'!#REF!/1000000</f>
        <v>#REF!</v>
      </c>
      <c r="M24" s="96" t="e">
        <f>+M22=KRW_VND!#REF!/100000000</f>
        <v>#REF!</v>
      </c>
      <c r="N24" s="96"/>
      <c r="O24" s="96"/>
      <c r="P24" s="242"/>
      <c r="Q24" s="243" t="e">
        <f>+(KRW_VND!#REF!+KRW_VND!#REF!)/100000000-Q22</f>
        <v>#REF!</v>
      </c>
      <c r="R24" s="96"/>
    </row>
    <row r="25" spans="1:18">
      <c r="A25" s="36"/>
      <c r="B25" s="36"/>
      <c r="C25" s="36"/>
      <c r="D25" s="36"/>
      <c r="E25" s="36"/>
      <c r="F25" s="36"/>
      <c r="G25" s="36"/>
      <c r="H25" s="36"/>
      <c r="I25" s="36"/>
      <c r="J25" s="96"/>
      <c r="K25" s="96"/>
      <c r="L25" s="96"/>
      <c r="M25" s="96"/>
      <c r="N25" s="96"/>
      <c r="O25" s="96"/>
      <c r="P25" s="221"/>
      <c r="Q25" s="221"/>
      <c r="R25" s="96"/>
    </row>
    <row r="26" spans="1:18">
      <c r="A26" s="36"/>
      <c r="B26" s="36"/>
      <c r="C26" s="36"/>
      <c r="D26" s="36"/>
      <c r="E26" s="36"/>
      <c r="F26" s="36"/>
      <c r="G26" s="36"/>
      <c r="H26" s="36"/>
      <c r="I26" s="36"/>
      <c r="J26" s="96"/>
      <c r="K26" s="96"/>
      <c r="L26" s="96"/>
      <c r="M26" s="96"/>
      <c r="N26" s="96"/>
      <c r="O26" s="96"/>
      <c r="P26" s="182"/>
      <c r="Q26" s="96"/>
      <c r="R26" s="96"/>
    </row>
  </sheetData>
  <mergeCells count="22">
    <mergeCell ref="J18:J21"/>
    <mergeCell ref="N18:N21"/>
    <mergeCell ref="J22:K22"/>
    <mergeCell ref="N22:O22"/>
    <mergeCell ref="A4:A7"/>
    <mergeCell ref="J5:J9"/>
    <mergeCell ref="N5:N9"/>
    <mergeCell ref="A8:B8"/>
    <mergeCell ref="A9:B9"/>
    <mergeCell ref="J10:J17"/>
    <mergeCell ref="N10:N13"/>
    <mergeCell ref="N14:N17"/>
    <mergeCell ref="A2:B3"/>
    <mergeCell ref="C2:D2"/>
    <mergeCell ref="E2:F2"/>
    <mergeCell ref="G2:H2"/>
    <mergeCell ref="J2:M2"/>
    <mergeCell ref="N2:Q2"/>
    <mergeCell ref="J3:K4"/>
    <mergeCell ref="L3:M3"/>
    <mergeCell ref="N3:O4"/>
    <mergeCell ref="P3:Q3"/>
  </mergeCells>
  <phoneticPr fontId="4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N34" sqref="N34"/>
    </sheetView>
  </sheetViews>
  <sheetFormatPr defaultRowHeight="15"/>
  <sheetData>
    <row r="1" spans="1:18" ht="15.75" thickBot="1"/>
    <row r="2" spans="1:18" ht="15.75" thickTop="1">
      <c r="A2" s="779" t="s">
        <v>23</v>
      </c>
      <c r="B2" s="779"/>
      <c r="C2" s="788" t="s">
        <v>285</v>
      </c>
      <c r="D2" s="776"/>
      <c r="E2" s="780" t="s">
        <v>321</v>
      </c>
      <c r="F2" s="781"/>
      <c r="G2" s="777" t="s">
        <v>26</v>
      </c>
      <c r="H2" s="779"/>
      <c r="I2" s="35"/>
      <c r="J2" s="775" t="s">
        <v>42</v>
      </c>
      <c r="K2" s="776"/>
      <c r="L2" s="776"/>
      <c r="M2" s="777"/>
      <c r="N2" s="775" t="s">
        <v>43</v>
      </c>
      <c r="O2" s="776"/>
      <c r="P2" s="776"/>
      <c r="Q2" s="777"/>
      <c r="R2" s="96"/>
    </row>
    <row r="3" spans="1:18">
      <c r="A3" s="779"/>
      <c r="B3" s="779"/>
      <c r="C3" s="80" t="s">
        <v>1</v>
      </c>
      <c r="D3" s="117" t="s">
        <v>25</v>
      </c>
      <c r="E3" s="129" t="s">
        <v>24</v>
      </c>
      <c r="F3" s="130" t="s">
        <v>25</v>
      </c>
      <c r="G3" s="123" t="s">
        <v>24</v>
      </c>
      <c r="H3" s="266" t="s">
        <v>25</v>
      </c>
      <c r="I3" s="37"/>
      <c r="J3" s="778" t="s">
        <v>23</v>
      </c>
      <c r="K3" s="778"/>
      <c r="L3" s="779" t="s">
        <v>51</v>
      </c>
      <c r="M3" s="779"/>
      <c r="N3" s="778" t="s">
        <v>23</v>
      </c>
      <c r="O3" s="778"/>
      <c r="P3" s="779" t="s">
        <v>50</v>
      </c>
      <c r="Q3" s="779"/>
      <c r="R3" s="96"/>
    </row>
    <row r="4" spans="1:18" ht="16.5">
      <c r="A4" s="765" t="s">
        <v>40</v>
      </c>
      <c r="B4" s="81" t="s">
        <v>22</v>
      </c>
      <c r="C4" s="82" t="e">
        <f>'자금실적 JULY'!E4</f>
        <v>#REF!</v>
      </c>
      <c r="D4" s="118" t="e">
        <f>'자금실적 JULY'!F4</f>
        <v>#REF!</v>
      </c>
      <c r="E4" s="131" t="e">
        <f>+'자금실적 및 계획(원)USD_VND'!#REF!/1000000</f>
        <v>#REF!</v>
      </c>
      <c r="F4" s="132" t="e">
        <f>+KRW_VND!#REF!/100000000</f>
        <v>#REF!</v>
      </c>
      <c r="G4" s="124" t="e">
        <f>+E4-C4</f>
        <v>#REF!</v>
      </c>
      <c r="H4" s="84" t="e">
        <f>+F4-D4</f>
        <v>#REF!</v>
      </c>
      <c r="I4" s="25"/>
      <c r="J4" s="778"/>
      <c r="K4" s="778"/>
      <c r="L4" s="97" t="s">
        <v>24</v>
      </c>
      <c r="M4" s="97" t="s">
        <v>2</v>
      </c>
      <c r="N4" s="778"/>
      <c r="O4" s="778"/>
      <c r="P4" s="97" t="s">
        <v>24</v>
      </c>
      <c r="Q4" s="97" t="s">
        <v>2</v>
      </c>
      <c r="R4" s="96"/>
    </row>
    <row r="5" spans="1:18" ht="16.5">
      <c r="A5" s="766"/>
      <c r="B5" s="85" t="s">
        <v>13</v>
      </c>
      <c r="C5" s="86"/>
      <c r="D5" s="119" t="e">
        <f>'자금실적 JULY'!F5</f>
        <v>#REF!</v>
      </c>
      <c r="E5" s="133"/>
      <c r="F5" s="134" t="e">
        <f>+KRW_VND!#REF!/100000000</f>
        <v>#REF!</v>
      </c>
      <c r="G5" s="125"/>
      <c r="H5" s="87" t="e">
        <f>+F5-D5</f>
        <v>#REF!</v>
      </c>
      <c r="I5" s="26"/>
      <c r="J5" s="784" t="s">
        <v>31</v>
      </c>
      <c r="K5" s="81" t="s">
        <v>27</v>
      </c>
      <c r="L5" s="98"/>
      <c r="M5" s="99"/>
      <c r="N5" s="784" t="s">
        <v>65</v>
      </c>
      <c r="O5" s="81" t="s">
        <v>27</v>
      </c>
      <c r="P5" s="100" t="e">
        <f>+'자금실적 및 계획(원)USD_VND'!#REF!/1000000</f>
        <v>#REF!</v>
      </c>
      <c r="Q5" s="99" t="e">
        <f>+KRW_VND!#REF!/100000000</f>
        <v>#REF!</v>
      </c>
      <c r="R5" s="96"/>
    </row>
    <row r="6" spans="1:18" ht="16.5">
      <c r="A6" s="766"/>
      <c r="B6" s="85" t="s">
        <v>14</v>
      </c>
      <c r="C6" s="86"/>
      <c r="D6" s="119"/>
      <c r="E6" s="133"/>
      <c r="F6" s="134"/>
      <c r="G6" s="125"/>
      <c r="H6" s="87"/>
      <c r="I6" s="26"/>
      <c r="J6" s="784"/>
      <c r="K6" s="85" t="s">
        <v>178</v>
      </c>
      <c r="L6" s="101" t="e">
        <f>+'자금실적 및 계획(원)USD_VND'!#REF!/1000000</f>
        <v>#REF!</v>
      </c>
      <c r="M6" s="102" t="e">
        <f>+KRW_VND!#REF!/100000000</f>
        <v>#REF!</v>
      </c>
      <c r="N6" s="784"/>
      <c r="O6" s="85" t="s">
        <v>178</v>
      </c>
      <c r="P6" s="103" t="e">
        <f>+'자금실적 및 계획(원)USD_VND'!#REF!/1000000</f>
        <v>#REF!</v>
      </c>
      <c r="Q6" s="102" t="e">
        <f>+KRW_VND!#REF!/100000000</f>
        <v>#REF!</v>
      </c>
      <c r="R6" s="96"/>
    </row>
    <row r="7" spans="1:18" ht="16.5">
      <c r="A7" s="767"/>
      <c r="B7" s="88" t="s">
        <v>35</v>
      </c>
      <c r="C7" s="89" t="e">
        <f>SUM(C4:C6)</f>
        <v>#REF!</v>
      </c>
      <c r="D7" s="120" t="e">
        <f>SUM(D4:D6)</f>
        <v>#REF!</v>
      </c>
      <c r="E7" s="135" t="e">
        <f>SUM(E4:E6)</f>
        <v>#REF!</v>
      </c>
      <c r="F7" s="136" t="e">
        <f>SUM(F4:F6)</f>
        <v>#REF!</v>
      </c>
      <c r="G7" s="126" t="e">
        <f>+E7-C7</f>
        <v>#REF!</v>
      </c>
      <c r="H7" s="91" t="e">
        <f>+F7-D7</f>
        <v>#REF!</v>
      </c>
      <c r="I7" s="38"/>
      <c r="J7" s="784"/>
      <c r="K7" s="85" t="s">
        <v>29</v>
      </c>
      <c r="L7" s="101" t="e">
        <f>+'자금실적 및 계획(원)USD_VND'!#REF!/1000000</f>
        <v>#REF!</v>
      </c>
      <c r="M7" s="102" t="e">
        <f>+KRW_VND!#REF!/100000000</f>
        <v>#REF!</v>
      </c>
      <c r="N7" s="784"/>
      <c r="O7" s="85" t="s">
        <v>32</v>
      </c>
      <c r="P7" s="103" t="e">
        <f>+'자금실적 및 계획(원)USD_VND'!#REF!/1000000</f>
        <v>#REF!</v>
      </c>
      <c r="Q7" s="102" t="e">
        <f>+KRW_VND!#REF!/100000000</f>
        <v>#REF!</v>
      </c>
      <c r="R7" s="96"/>
    </row>
    <row r="8" spans="1:18">
      <c r="A8" s="786" t="s">
        <v>38</v>
      </c>
      <c r="B8" s="786"/>
      <c r="C8" s="92"/>
      <c r="D8" s="121" t="e">
        <f>'자금실적 JULY'!F8</f>
        <v>#REF!</v>
      </c>
      <c r="E8" s="137"/>
      <c r="F8" s="138" t="e">
        <f>+KRW_VND!#REF!/100000000</f>
        <v>#REF!</v>
      </c>
      <c r="G8" s="127"/>
      <c r="H8" s="93"/>
      <c r="I8" s="36"/>
      <c r="J8" s="784"/>
      <c r="K8" s="104" t="s">
        <v>29</v>
      </c>
      <c r="L8" s="105"/>
      <c r="M8" s="106" t="e">
        <f>+KRW_VND!#REF!/100000000</f>
        <v>#REF!</v>
      </c>
      <c r="N8" s="784"/>
      <c r="O8" s="104" t="s">
        <v>32</v>
      </c>
      <c r="P8" s="105"/>
      <c r="Q8" s="106" t="e">
        <f>+KRW_VND!#REF!/100000000</f>
        <v>#REF!</v>
      </c>
      <c r="R8" s="96"/>
    </row>
    <row r="9" spans="1:18" ht="15.75" thickBot="1">
      <c r="A9" s="771" t="s">
        <v>39</v>
      </c>
      <c r="B9" s="771"/>
      <c r="C9" s="94"/>
      <c r="D9" s="122" t="e">
        <f>+D7-D8</f>
        <v>#REF!</v>
      </c>
      <c r="E9" s="139"/>
      <c r="F9" s="140" t="e">
        <f>+F7-F8</f>
        <v>#REF!</v>
      </c>
      <c r="G9" s="128"/>
      <c r="H9" s="95" t="e">
        <f>+H7-H8</f>
        <v>#REF!</v>
      </c>
      <c r="I9" s="36"/>
      <c r="J9" s="785"/>
      <c r="K9" s="88" t="s">
        <v>35</v>
      </c>
      <c r="L9" s="107" t="e">
        <f>SUM(L5:L8)</f>
        <v>#REF!</v>
      </c>
      <c r="M9" s="90" t="e">
        <f>SUM(M5:M8)</f>
        <v>#REF!</v>
      </c>
      <c r="N9" s="785"/>
      <c r="O9" s="88" t="s">
        <v>35</v>
      </c>
      <c r="P9" s="107" t="e">
        <f>SUM(P5:P8)</f>
        <v>#REF!</v>
      </c>
      <c r="Q9" s="90" t="e">
        <f>SUM(Q5:Q8)</f>
        <v>#REF!</v>
      </c>
      <c r="R9" s="96"/>
    </row>
    <row r="10" spans="1:18" ht="15.75" thickTop="1">
      <c r="A10" s="36"/>
      <c r="B10" s="36"/>
      <c r="C10" s="36"/>
      <c r="D10" s="36"/>
      <c r="E10" s="36"/>
      <c r="F10" s="36"/>
      <c r="G10" s="36"/>
      <c r="H10" s="36"/>
      <c r="I10" s="36"/>
      <c r="J10" s="784" t="s">
        <v>33</v>
      </c>
      <c r="K10" s="81" t="s">
        <v>37</v>
      </c>
      <c r="L10" s="108"/>
      <c r="M10" s="99"/>
      <c r="N10" s="765" t="s">
        <v>72</v>
      </c>
      <c r="O10" s="81" t="s">
        <v>74</v>
      </c>
      <c r="P10" s="109" t="e">
        <f>+'자금실적 및 계획(원)USD_VND'!#REF!/1000000+'자금실적 및 계획(원)USD_VND'!#REF!/1000000</f>
        <v>#REF!</v>
      </c>
      <c r="Q10" s="83" t="e">
        <f>+(KRW_VND!#REF!+KRW_VND!#REF!+KRW_VND!#REF!)/100000000</f>
        <v>#REF!</v>
      </c>
      <c r="R10" s="96"/>
    </row>
    <row r="11" spans="1:18">
      <c r="A11" s="36"/>
      <c r="B11" s="36"/>
      <c r="C11" s="36"/>
      <c r="D11" s="36"/>
      <c r="E11" s="36"/>
      <c r="F11" s="36"/>
      <c r="I11" s="36"/>
      <c r="J11" s="784"/>
      <c r="K11" s="85" t="s">
        <v>16</v>
      </c>
      <c r="L11" s="220" t="e">
        <f>+'자금실적 및 계획(원)USD_VND'!#REF!/1000000</f>
        <v>#REF!</v>
      </c>
      <c r="M11" s="87" t="e">
        <f>+KRW_VND!#REF!/100000000</f>
        <v>#REF!</v>
      </c>
      <c r="N11" s="766"/>
      <c r="O11" s="85" t="s">
        <v>75</v>
      </c>
      <c r="P11" s="109" t="e">
        <f>+'자금실적 및 계획(원)USD_VND'!#REF!/1000000</f>
        <v>#REF!</v>
      </c>
      <c r="Q11" s="87"/>
      <c r="R11" s="96"/>
    </row>
    <row r="12" spans="1:18">
      <c r="A12" s="36"/>
      <c r="B12" s="36"/>
      <c r="C12" s="36"/>
      <c r="D12" s="36"/>
      <c r="E12" s="36"/>
      <c r="F12" s="36"/>
      <c r="G12" s="46" t="s">
        <v>208</v>
      </c>
      <c r="H12" s="46" t="s">
        <v>205</v>
      </c>
      <c r="I12" s="36"/>
      <c r="J12" s="784"/>
      <c r="K12" s="85" t="s">
        <v>17</v>
      </c>
      <c r="L12" s="86"/>
      <c r="M12" s="87" t="e">
        <f>+KRW_VND!#REF!/100000000</f>
        <v>#REF!</v>
      </c>
      <c r="N12" s="766"/>
      <c r="O12" s="85" t="s">
        <v>36</v>
      </c>
      <c r="P12" s="86"/>
      <c r="Q12" s="102"/>
      <c r="R12" s="96"/>
    </row>
    <row r="13" spans="1:18">
      <c r="A13" s="36"/>
      <c r="B13" s="36"/>
      <c r="C13" s="36"/>
      <c r="D13" s="36"/>
      <c r="E13" s="36"/>
      <c r="F13" s="36"/>
      <c r="G13" s="46" t="s">
        <v>206</v>
      </c>
      <c r="H13" s="46" t="s">
        <v>49</v>
      </c>
      <c r="I13" s="36"/>
      <c r="J13" s="784"/>
      <c r="K13" s="85" t="s">
        <v>78</v>
      </c>
      <c r="L13" s="86"/>
      <c r="M13" s="227" t="e">
        <f>+KRW_VND!#REF!/100000000+KRW_VND!#REF!/100000000</f>
        <v>#REF!</v>
      </c>
      <c r="N13" s="767"/>
      <c r="O13" s="88" t="s">
        <v>35</v>
      </c>
      <c r="P13" s="110" t="e">
        <f>SUM(P10:P12)</f>
        <v>#REF!</v>
      </c>
      <c r="Q13" s="90" t="e">
        <f>SUM(Q10:Q12)</f>
        <v>#REF!</v>
      </c>
      <c r="R13" s="96"/>
    </row>
    <row r="14" spans="1:18">
      <c r="A14" s="36"/>
      <c r="B14" s="36"/>
      <c r="C14" s="36"/>
      <c r="D14" s="36"/>
      <c r="E14" s="36"/>
      <c r="F14" s="36"/>
      <c r="G14" s="46"/>
      <c r="H14" s="46"/>
      <c r="I14" s="36"/>
      <c r="J14" s="784"/>
      <c r="K14" s="85" t="s">
        <v>18</v>
      </c>
      <c r="L14" s="86"/>
      <c r="M14" s="87"/>
      <c r="N14" s="782" t="s">
        <v>41</v>
      </c>
      <c r="O14" s="81" t="s">
        <v>19</v>
      </c>
      <c r="P14" s="103" t="e">
        <f>+('자금실적 및 계획(원)USD_VND'!#REF!+'자금실적 및 계획(원)USD_VND'!#REF!)/1000000</f>
        <v>#REF!</v>
      </c>
      <c r="Q14" s="99" t="e">
        <f>+(KRW_VND!#REF!+KRW_VND!#REF!)/100000000</f>
        <v>#REF!</v>
      </c>
      <c r="R14" s="96"/>
    </row>
    <row r="15" spans="1:18">
      <c r="A15" s="36"/>
      <c r="B15" s="36"/>
      <c r="C15" s="36"/>
      <c r="D15" s="36"/>
      <c r="E15" s="36"/>
      <c r="F15" s="36"/>
      <c r="G15" s="46"/>
      <c r="H15" s="46"/>
      <c r="I15" s="36"/>
      <c r="J15" s="787"/>
      <c r="K15" s="85"/>
      <c r="L15" s="86"/>
      <c r="M15" s="87"/>
      <c r="N15" s="783"/>
      <c r="O15" s="85" t="s">
        <v>20</v>
      </c>
      <c r="P15" s="103"/>
      <c r="Q15" s="87" t="e">
        <f>+KRW_VND!#REF!/100000000</f>
        <v>#REF!</v>
      </c>
      <c r="R15" s="96"/>
    </row>
    <row r="16" spans="1:18">
      <c r="A16" s="36"/>
      <c r="B16" s="36"/>
      <c r="C16" s="36"/>
      <c r="D16" s="36"/>
      <c r="E16" s="36"/>
      <c r="F16" s="36"/>
      <c r="G16" s="36"/>
      <c r="H16" s="36"/>
      <c r="I16" s="36"/>
      <c r="J16" s="784"/>
      <c r="K16" s="111"/>
      <c r="L16" s="111"/>
      <c r="M16" s="111"/>
      <c r="N16" s="783"/>
      <c r="O16" s="104" t="s">
        <v>199</v>
      </c>
      <c r="P16" s="103" t="e">
        <f>+'자금실적 및 계획(원)USD_VND'!#REF!/1000000</f>
        <v>#REF!</v>
      </c>
      <c r="Q16" s="106" t="e">
        <f>+KRW_VND!#REF!/100000000+KRW_VND!#REF!/100000000+KRW_VND!#REF!/100000000+KRW_VND!#REF!/100000000+KRW_VND!#REF!/100000000</f>
        <v>#REF!</v>
      </c>
      <c r="R16" s="96"/>
    </row>
    <row r="17" spans="1:18">
      <c r="A17" s="36"/>
      <c r="B17" s="36"/>
      <c r="C17" s="36"/>
      <c r="D17" s="36"/>
      <c r="E17" s="36"/>
      <c r="F17" s="36"/>
      <c r="G17" s="36"/>
      <c r="H17" s="36"/>
      <c r="I17" s="36"/>
      <c r="J17" s="785"/>
      <c r="K17" s="88" t="s">
        <v>35</v>
      </c>
      <c r="L17" s="107" t="e">
        <f>SUM(L10:L16)</f>
        <v>#REF!</v>
      </c>
      <c r="M17" s="112" t="e">
        <f>SUM(M10:M16)</f>
        <v>#REF!</v>
      </c>
      <c r="N17" s="767"/>
      <c r="O17" s="88" t="s">
        <v>35</v>
      </c>
      <c r="P17" s="215" t="e">
        <f>SUM(P14:P16)</f>
        <v>#REF!</v>
      </c>
      <c r="Q17" s="112" t="e">
        <f>SUM(Q14:Q16)</f>
        <v>#REF!</v>
      </c>
      <c r="R17" s="96"/>
    </row>
    <row r="18" spans="1:18">
      <c r="A18" s="36"/>
      <c r="B18" s="36"/>
      <c r="C18" s="36"/>
      <c r="D18" s="36"/>
      <c r="E18" s="36"/>
      <c r="F18" s="36"/>
      <c r="G18" s="36"/>
      <c r="H18" s="36"/>
      <c r="I18" s="36"/>
      <c r="J18" s="782" t="s">
        <v>28</v>
      </c>
      <c r="K18" s="81" t="s">
        <v>76</v>
      </c>
      <c r="L18" s="113"/>
      <c r="M18" s="99"/>
      <c r="N18" s="782" t="s">
        <v>28</v>
      </c>
      <c r="O18" s="81" t="s">
        <v>76</v>
      </c>
      <c r="P18" s="103" t="e">
        <f>+'자금실적 및 계획(원)USD_VND'!#REF!/1000000</f>
        <v>#REF!</v>
      </c>
      <c r="Q18" s="99" t="e">
        <f>+KRW_VND!#REF!/100000000</f>
        <v>#REF!</v>
      </c>
      <c r="R18" s="96"/>
    </row>
    <row r="19" spans="1:18">
      <c r="A19" s="36"/>
      <c r="B19" s="36"/>
      <c r="C19" s="36"/>
      <c r="D19" s="36"/>
      <c r="E19" s="36"/>
      <c r="F19" s="36"/>
      <c r="G19" s="36"/>
      <c r="H19" s="36"/>
      <c r="I19" s="36"/>
      <c r="J19" s="783"/>
      <c r="K19" s="85" t="s">
        <v>66</v>
      </c>
      <c r="L19" s="86"/>
      <c r="M19" s="102"/>
      <c r="N19" s="783"/>
      <c r="O19" s="85" t="s">
        <v>68</v>
      </c>
      <c r="P19" s="103"/>
      <c r="Q19" s="102"/>
      <c r="R19" s="96"/>
    </row>
    <row r="20" spans="1:18">
      <c r="A20" s="36"/>
      <c r="B20" s="36"/>
      <c r="C20" s="36"/>
      <c r="D20" s="36"/>
      <c r="E20" s="36"/>
      <c r="F20" s="36"/>
      <c r="G20" s="36"/>
      <c r="H20" s="36"/>
      <c r="I20" s="36"/>
      <c r="J20" s="783"/>
      <c r="K20" s="85" t="s">
        <v>15</v>
      </c>
      <c r="L20" s="86"/>
      <c r="M20" s="102"/>
      <c r="N20" s="783"/>
      <c r="O20" s="85" t="s">
        <v>77</v>
      </c>
      <c r="P20" s="103" t="e">
        <f>+'자금실적 및 계획(원)USD_VND'!#REF!/1000000</f>
        <v>#REF!</v>
      </c>
      <c r="Q20" s="102" t="e">
        <f>+KRW_VND!#REF!/100000000</f>
        <v>#REF!</v>
      </c>
      <c r="R20" s="96"/>
    </row>
    <row r="21" spans="1:18">
      <c r="A21" s="36"/>
      <c r="B21" s="36"/>
      <c r="C21" s="36"/>
      <c r="D21" s="36"/>
      <c r="E21" s="36"/>
      <c r="F21" s="36"/>
      <c r="G21" s="36"/>
      <c r="H21" s="36"/>
      <c r="I21" s="36"/>
      <c r="J21" s="767"/>
      <c r="K21" s="88" t="s">
        <v>35</v>
      </c>
      <c r="L21" s="107">
        <f>SUM(L18:L20)</f>
        <v>0</v>
      </c>
      <c r="M21" s="114">
        <f>SUM(M18:M20)</f>
        <v>0</v>
      </c>
      <c r="N21" s="767"/>
      <c r="O21" s="88" t="s">
        <v>35</v>
      </c>
      <c r="P21" s="107" t="e">
        <f>SUM(P18:P20)</f>
        <v>#REF!</v>
      </c>
      <c r="Q21" s="114" t="e">
        <f>SUM(Q18:Q20)</f>
        <v>#REF!</v>
      </c>
      <c r="R21" s="96"/>
    </row>
    <row r="22" spans="1:18">
      <c r="A22" s="36"/>
      <c r="B22" s="36"/>
      <c r="C22" s="36"/>
      <c r="D22" s="36"/>
      <c r="E22" s="36"/>
      <c r="F22" s="36"/>
      <c r="G22" s="36"/>
      <c r="H22" s="36"/>
      <c r="I22" s="36"/>
      <c r="J22" s="775" t="s">
        <v>34</v>
      </c>
      <c r="K22" s="777"/>
      <c r="L22" s="224" t="e">
        <f>L9+L17+L21</f>
        <v>#REF!</v>
      </c>
      <c r="M22" s="115" t="e">
        <f>M9+M17+M21</f>
        <v>#REF!</v>
      </c>
      <c r="N22" s="775" t="s">
        <v>34</v>
      </c>
      <c r="O22" s="777"/>
      <c r="P22" s="225" t="e">
        <f>P9+P13+P17+P21</f>
        <v>#REF!</v>
      </c>
      <c r="Q22" s="115" t="e">
        <f>Q9+Q13+Q17+Q21</f>
        <v>#REF!</v>
      </c>
      <c r="R22" s="116" t="e">
        <f>M22-Q22</f>
        <v>#REF!</v>
      </c>
    </row>
    <row r="23" spans="1:18">
      <c r="A23" s="36"/>
      <c r="B23" s="36"/>
      <c r="C23" s="36"/>
      <c r="D23" s="36"/>
      <c r="E23" s="36"/>
      <c r="F23" s="36"/>
      <c r="G23" s="36"/>
      <c r="H23" s="36"/>
      <c r="I23" s="36"/>
      <c r="J23" s="96"/>
      <c r="K23" s="96"/>
      <c r="L23" s="96"/>
      <c r="M23" s="96"/>
      <c r="N23" s="96"/>
      <c r="O23" s="96"/>
      <c r="P23" s="221"/>
      <c r="Q23" s="221"/>
      <c r="R23" s="96"/>
    </row>
    <row r="24" spans="1:18">
      <c r="A24" s="36"/>
      <c r="B24" s="36"/>
      <c r="C24" s="36"/>
      <c r="D24" s="36"/>
      <c r="E24" s="36"/>
      <c r="F24" s="36"/>
      <c r="G24" s="36"/>
      <c r="H24" s="36"/>
      <c r="I24" s="36"/>
      <c r="J24" s="96"/>
      <c r="K24" s="96"/>
      <c r="L24" s="96" t="e">
        <f>+L22='자금실적 및 계획(원)USD_VND'!#REF!/1000000</f>
        <v>#REF!</v>
      </c>
      <c r="M24" s="96" t="e">
        <f>+M22=KRW_VND!#REF!/100000000</f>
        <v>#REF!</v>
      </c>
      <c r="N24" s="96"/>
      <c r="O24" s="96"/>
      <c r="P24" s="242"/>
      <c r="Q24" s="243" t="e">
        <f>+(KRW_VND!#REF!+KRW_VND!#REF!)/100000000-Q22</f>
        <v>#REF!</v>
      </c>
      <c r="R24" s="96"/>
    </row>
    <row r="25" spans="1:18">
      <c r="A25" s="36"/>
      <c r="B25" s="36"/>
      <c r="C25" s="36"/>
      <c r="D25" s="36"/>
      <c r="E25" s="36"/>
      <c r="F25" s="36"/>
      <c r="G25" s="36"/>
      <c r="H25" s="36"/>
      <c r="I25" s="36"/>
      <c r="J25" s="96"/>
      <c r="K25" s="96"/>
      <c r="L25" s="96"/>
      <c r="M25" s="96"/>
      <c r="N25" s="96"/>
      <c r="O25" s="96"/>
      <c r="P25" s="221"/>
      <c r="Q25" s="221"/>
      <c r="R25" s="96"/>
    </row>
    <row r="26" spans="1:18">
      <c r="A26" s="36"/>
      <c r="B26" s="36"/>
      <c r="C26" s="36"/>
      <c r="D26" s="36"/>
      <c r="E26" s="36"/>
      <c r="F26" s="36"/>
      <c r="G26" s="36"/>
      <c r="H26" s="36"/>
      <c r="I26" s="36"/>
      <c r="J26" s="96"/>
      <c r="K26" s="96"/>
      <c r="L26" s="96"/>
      <c r="M26" s="96"/>
      <c r="N26" s="96"/>
      <c r="O26" s="96"/>
      <c r="P26" s="182"/>
      <c r="Q26" s="96"/>
      <c r="R26" s="96"/>
    </row>
  </sheetData>
  <mergeCells count="22">
    <mergeCell ref="J18:J21"/>
    <mergeCell ref="N18:N21"/>
    <mergeCell ref="J22:K22"/>
    <mergeCell ref="N22:O22"/>
    <mergeCell ref="A4:A7"/>
    <mergeCell ref="J5:J9"/>
    <mergeCell ref="N5:N9"/>
    <mergeCell ref="A8:B8"/>
    <mergeCell ref="A9:B9"/>
    <mergeCell ref="J10:J17"/>
    <mergeCell ref="N10:N13"/>
    <mergeCell ref="N14:N17"/>
    <mergeCell ref="A2:B3"/>
    <mergeCell ref="C2:D2"/>
    <mergeCell ref="E2:F2"/>
    <mergeCell ref="G2:H2"/>
    <mergeCell ref="J2:M2"/>
    <mergeCell ref="N2:Q2"/>
    <mergeCell ref="J3:K4"/>
    <mergeCell ref="L3:M3"/>
    <mergeCell ref="N3:O4"/>
    <mergeCell ref="P3:Q3"/>
  </mergeCells>
  <phoneticPr fontId="4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N35" sqref="N35"/>
    </sheetView>
  </sheetViews>
  <sheetFormatPr defaultRowHeight="15"/>
  <sheetData>
    <row r="1" spans="1:18" ht="15.75" thickBot="1"/>
    <row r="2" spans="1:18" ht="15.75" thickTop="1">
      <c r="A2" s="779" t="s">
        <v>23</v>
      </c>
      <c r="B2" s="779"/>
      <c r="C2" s="788" t="s">
        <v>255</v>
      </c>
      <c r="D2" s="776"/>
      <c r="E2" s="780" t="s">
        <v>285</v>
      </c>
      <c r="F2" s="781"/>
      <c r="G2" s="777" t="s">
        <v>26</v>
      </c>
      <c r="H2" s="779"/>
      <c r="I2" s="35"/>
      <c r="J2" s="775" t="s">
        <v>42</v>
      </c>
      <c r="K2" s="776"/>
      <c r="L2" s="776"/>
      <c r="M2" s="777"/>
      <c r="N2" s="775" t="s">
        <v>43</v>
      </c>
      <c r="O2" s="776"/>
      <c r="P2" s="776"/>
      <c r="Q2" s="777"/>
      <c r="R2" s="96"/>
    </row>
    <row r="3" spans="1:18">
      <c r="A3" s="779"/>
      <c r="B3" s="779"/>
      <c r="C3" s="80" t="s">
        <v>1</v>
      </c>
      <c r="D3" s="117" t="s">
        <v>25</v>
      </c>
      <c r="E3" s="129" t="s">
        <v>24</v>
      </c>
      <c r="F3" s="130" t="s">
        <v>25</v>
      </c>
      <c r="G3" s="123" t="s">
        <v>24</v>
      </c>
      <c r="H3" s="257" t="s">
        <v>25</v>
      </c>
      <c r="I3" s="37"/>
      <c r="J3" s="778" t="s">
        <v>23</v>
      </c>
      <c r="K3" s="778"/>
      <c r="L3" s="779" t="s">
        <v>51</v>
      </c>
      <c r="M3" s="779"/>
      <c r="N3" s="778" t="s">
        <v>23</v>
      </c>
      <c r="O3" s="778"/>
      <c r="P3" s="779" t="s">
        <v>50</v>
      </c>
      <c r="Q3" s="779"/>
      <c r="R3" s="96"/>
    </row>
    <row r="4" spans="1:18" ht="16.5">
      <c r="A4" s="765" t="s">
        <v>40</v>
      </c>
      <c r="B4" s="81" t="s">
        <v>22</v>
      </c>
      <c r="C4" s="82" t="e">
        <f>'자금실적 JUNE'!E4</f>
        <v>#REF!</v>
      </c>
      <c r="D4" s="118" t="e">
        <f>'자금실적 JUNE'!F4</f>
        <v>#REF!</v>
      </c>
      <c r="E4" s="131" t="e">
        <f>+'자금실적 및 계획(원)USD_VND'!#REF!/1000000</f>
        <v>#REF!</v>
      </c>
      <c r="F4" s="132" t="e">
        <f>+KRW_VND!#REF!/100000000</f>
        <v>#REF!</v>
      </c>
      <c r="G4" s="124" t="e">
        <f>+E4-C4</f>
        <v>#REF!</v>
      </c>
      <c r="H4" s="84" t="e">
        <f>+F4-D4</f>
        <v>#REF!</v>
      </c>
      <c r="I4" s="25"/>
      <c r="J4" s="778"/>
      <c r="K4" s="778"/>
      <c r="L4" s="97" t="s">
        <v>24</v>
      </c>
      <c r="M4" s="97" t="s">
        <v>2</v>
      </c>
      <c r="N4" s="778"/>
      <c r="O4" s="778"/>
      <c r="P4" s="97" t="s">
        <v>24</v>
      </c>
      <c r="Q4" s="97" t="s">
        <v>2</v>
      </c>
      <c r="R4" s="96"/>
    </row>
    <row r="5" spans="1:18" ht="16.5">
      <c r="A5" s="766"/>
      <c r="B5" s="85" t="s">
        <v>13</v>
      </c>
      <c r="C5" s="86"/>
      <c r="D5" s="119" t="e">
        <f>'자금실적 JUNE'!F5</f>
        <v>#REF!</v>
      </c>
      <c r="E5" s="133"/>
      <c r="F5" s="134" t="e">
        <f>+KRW_VND!#REF!/100000000</f>
        <v>#REF!</v>
      </c>
      <c r="G5" s="125"/>
      <c r="H5" s="87" t="e">
        <f>+F5-D5</f>
        <v>#REF!</v>
      </c>
      <c r="I5" s="26"/>
      <c r="J5" s="784" t="s">
        <v>31</v>
      </c>
      <c r="K5" s="81" t="s">
        <v>27</v>
      </c>
      <c r="L5" s="98"/>
      <c r="M5" s="99"/>
      <c r="N5" s="784" t="s">
        <v>65</v>
      </c>
      <c r="O5" s="81" t="s">
        <v>27</v>
      </c>
      <c r="P5" s="100" t="e">
        <f>+'자금실적 및 계획(원)USD_VND'!#REF!/1000000</f>
        <v>#REF!</v>
      </c>
      <c r="Q5" s="99" t="e">
        <f>+KRW_VND!#REF!/100000000</f>
        <v>#REF!</v>
      </c>
      <c r="R5" s="96"/>
    </row>
    <row r="6" spans="1:18" ht="16.5">
      <c r="A6" s="766"/>
      <c r="B6" s="85" t="s">
        <v>14</v>
      </c>
      <c r="C6" s="86"/>
      <c r="D6" s="119"/>
      <c r="E6" s="133"/>
      <c r="F6" s="134"/>
      <c r="G6" s="125"/>
      <c r="H6" s="87"/>
      <c r="I6" s="26"/>
      <c r="J6" s="784"/>
      <c r="K6" s="85" t="s">
        <v>178</v>
      </c>
      <c r="L6" s="101" t="e">
        <f>+'자금실적 및 계획(원)USD_VND'!#REF!/1000000</f>
        <v>#REF!</v>
      </c>
      <c r="M6" s="102" t="e">
        <f>+KRW_VND!#REF!/100000000</f>
        <v>#REF!</v>
      </c>
      <c r="N6" s="784"/>
      <c r="O6" s="85" t="s">
        <v>178</v>
      </c>
      <c r="P6" s="103" t="e">
        <f>+'자금실적 및 계획(원)USD_VND'!#REF!/1000000</f>
        <v>#REF!</v>
      </c>
      <c r="Q6" s="102" t="e">
        <f>+KRW_VND!#REF!/100000000</f>
        <v>#REF!</v>
      </c>
      <c r="R6" s="96"/>
    </row>
    <row r="7" spans="1:18" ht="16.5">
      <c r="A7" s="767"/>
      <c r="B7" s="88" t="s">
        <v>35</v>
      </c>
      <c r="C7" s="89" t="e">
        <f>SUM(C4:C6)</f>
        <v>#REF!</v>
      </c>
      <c r="D7" s="120" t="e">
        <f>SUM(D4:D6)</f>
        <v>#REF!</v>
      </c>
      <c r="E7" s="135" t="e">
        <f>SUM(E4:E6)</f>
        <v>#REF!</v>
      </c>
      <c r="F7" s="136" t="e">
        <f>SUM(F4:F6)</f>
        <v>#REF!</v>
      </c>
      <c r="G7" s="126" t="e">
        <f>+E7-C7</f>
        <v>#REF!</v>
      </c>
      <c r="H7" s="91" t="e">
        <f>+F7-D7</f>
        <v>#REF!</v>
      </c>
      <c r="I7" s="38"/>
      <c r="J7" s="784"/>
      <c r="K7" s="85" t="s">
        <v>29</v>
      </c>
      <c r="L7" s="101" t="e">
        <f>+'자금실적 및 계획(원)USD_VND'!#REF!/1000000</f>
        <v>#REF!</v>
      </c>
      <c r="M7" s="102" t="e">
        <f>+KRW_VND!#REF!/100000000</f>
        <v>#REF!</v>
      </c>
      <c r="N7" s="784"/>
      <c r="O7" s="85" t="s">
        <v>32</v>
      </c>
      <c r="P7" s="103" t="e">
        <f>+'자금실적 및 계획(원)USD_VND'!#REF!/1000000</f>
        <v>#REF!</v>
      </c>
      <c r="Q7" s="102" t="e">
        <f>+KRW_VND!#REF!/100000000</f>
        <v>#REF!</v>
      </c>
      <c r="R7" s="96"/>
    </row>
    <row r="8" spans="1:18">
      <c r="A8" s="786" t="s">
        <v>38</v>
      </c>
      <c r="B8" s="786"/>
      <c r="C8" s="92"/>
      <c r="D8" s="121" t="e">
        <f>'자금실적 JUNE'!F8</f>
        <v>#REF!</v>
      </c>
      <c r="E8" s="137"/>
      <c r="F8" s="138" t="e">
        <f>+KRW_VND!#REF!/100000000</f>
        <v>#REF!</v>
      </c>
      <c r="G8" s="127"/>
      <c r="H8" s="93"/>
      <c r="I8" s="36"/>
      <c r="J8" s="784"/>
      <c r="K8" s="104" t="s">
        <v>29</v>
      </c>
      <c r="L8" s="105"/>
      <c r="M8" s="106" t="e">
        <f>+KRW_VND!#REF!/100000000</f>
        <v>#REF!</v>
      </c>
      <c r="N8" s="784"/>
      <c r="O8" s="104" t="s">
        <v>32</v>
      </c>
      <c r="P8" s="105"/>
      <c r="Q8" s="106" t="e">
        <f>+KRW_VND!#REF!/100000000</f>
        <v>#REF!</v>
      </c>
      <c r="R8" s="96"/>
    </row>
    <row r="9" spans="1:18" ht="15.75" thickBot="1">
      <c r="A9" s="771" t="s">
        <v>39</v>
      </c>
      <c r="B9" s="771"/>
      <c r="C9" s="94"/>
      <c r="D9" s="122" t="e">
        <f>+D7-D8</f>
        <v>#REF!</v>
      </c>
      <c r="E9" s="139"/>
      <c r="F9" s="140" t="e">
        <f>+F7-F8</f>
        <v>#REF!</v>
      </c>
      <c r="G9" s="128"/>
      <c r="H9" s="95" t="e">
        <f>+H7-H8</f>
        <v>#REF!</v>
      </c>
      <c r="I9" s="36"/>
      <c r="J9" s="785"/>
      <c r="K9" s="88" t="s">
        <v>35</v>
      </c>
      <c r="L9" s="107" t="e">
        <f>SUM(L5:L8)</f>
        <v>#REF!</v>
      </c>
      <c r="M9" s="90" t="e">
        <f>SUM(M5:M8)</f>
        <v>#REF!</v>
      </c>
      <c r="N9" s="785"/>
      <c r="O9" s="88" t="s">
        <v>35</v>
      </c>
      <c r="P9" s="107" t="e">
        <f>SUM(P5:P8)</f>
        <v>#REF!</v>
      </c>
      <c r="Q9" s="90" t="e">
        <f>SUM(Q5:Q8)</f>
        <v>#REF!</v>
      </c>
      <c r="R9" s="96"/>
    </row>
    <row r="10" spans="1:18" ht="15.75" thickTop="1">
      <c r="A10" s="36"/>
      <c r="B10" s="36"/>
      <c r="C10" s="36"/>
      <c r="D10" s="36"/>
      <c r="E10" s="36"/>
      <c r="F10" s="36"/>
      <c r="G10" s="36"/>
      <c r="H10" s="36"/>
      <c r="I10" s="36"/>
      <c r="J10" s="784" t="s">
        <v>33</v>
      </c>
      <c r="K10" s="81" t="s">
        <v>37</v>
      </c>
      <c r="L10" s="108"/>
      <c r="M10" s="99"/>
      <c r="N10" s="765" t="s">
        <v>72</v>
      </c>
      <c r="O10" s="81" t="s">
        <v>74</v>
      </c>
      <c r="P10" s="109" t="e">
        <f>+'자금실적 및 계획(원)USD_VND'!#REF!/1000000+'자금실적 및 계획(원)USD_VND'!#REF!/1000000</f>
        <v>#REF!</v>
      </c>
      <c r="Q10" s="83" t="e">
        <f>+(KRW_VND!#REF!+KRW_VND!#REF!+KRW_VND!#REF!)/100000000</f>
        <v>#REF!</v>
      </c>
      <c r="R10" s="96"/>
    </row>
    <row r="11" spans="1:18">
      <c r="A11" s="36"/>
      <c r="B11" s="36"/>
      <c r="C11" s="36"/>
      <c r="D11" s="36"/>
      <c r="E11" s="36"/>
      <c r="F11" s="36"/>
      <c r="I11" s="36"/>
      <c r="J11" s="784"/>
      <c r="K11" s="85" t="s">
        <v>16</v>
      </c>
      <c r="L11" s="220" t="e">
        <f>+'자금실적 및 계획(원)USD_VND'!#REF!/1000000</f>
        <v>#REF!</v>
      </c>
      <c r="M11" s="87" t="e">
        <f>+KRW_VND!#REF!/100000000</f>
        <v>#REF!</v>
      </c>
      <c r="N11" s="766"/>
      <c r="O11" s="85" t="s">
        <v>75</v>
      </c>
      <c r="P11" s="109" t="e">
        <f>+'자금실적 및 계획(원)USD_VND'!#REF!/1000000</f>
        <v>#REF!</v>
      </c>
      <c r="Q11" s="87"/>
      <c r="R11" s="96"/>
    </row>
    <row r="12" spans="1:18">
      <c r="A12" s="36"/>
      <c r="B12" s="36"/>
      <c r="C12" s="36"/>
      <c r="D12" s="36"/>
      <c r="E12" s="36"/>
      <c r="F12" s="36"/>
      <c r="G12" s="46" t="s">
        <v>208</v>
      </c>
      <c r="H12" s="46" t="s">
        <v>205</v>
      </c>
      <c r="I12" s="36"/>
      <c r="J12" s="784"/>
      <c r="K12" s="85" t="s">
        <v>17</v>
      </c>
      <c r="L12" s="86"/>
      <c r="M12" s="87" t="e">
        <f>+KRW_VND!#REF!/100000000</f>
        <v>#REF!</v>
      </c>
      <c r="N12" s="766"/>
      <c r="O12" s="85" t="s">
        <v>36</v>
      </c>
      <c r="P12" s="86"/>
      <c r="Q12" s="102"/>
      <c r="R12" s="96"/>
    </row>
    <row r="13" spans="1:18">
      <c r="A13" s="36"/>
      <c r="B13" s="36"/>
      <c r="C13" s="36"/>
      <c r="D13" s="36"/>
      <c r="E13" s="36"/>
      <c r="F13" s="36"/>
      <c r="G13" s="46" t="s">
        <v>206</v>
      </c>
      <c r="H13" s="46" t="s">
        <v>49</v>
      </c>
      <c r="I13" s="36"/>
      <c r="J13" s="784"/>
      <c r="K13" s="85" t="s">
        <v>78</v>
      </c>
      <c r="L13" s="86"/>
      <c r="M13" s="227" t="e">
        <f>+KRW_VND!#REF!/100000000+KRW_VND!#REF!/100000000</f>
        <v>#REF!</v>
      </c>
      <c r="N13" s="767"/>
      <c r="O13" s="88" t="s">
        <v>35</v>
      </c>
      <c r="P13" s="110" t="e">
        <f>SUM(P10:P12)</f>
        <v>#REF!</v>
      </c>
      <c r="Q13" s="90" t="e">
        <f>SUM(Q10:Q12)</f>
        <v>#REF!</v>
      </c>
      <c r="R13" s="96"/>
    </row>
    <row r="14" spans="1:18">
      <c r="A14" s="36"/>
      <c r="B14" s="36"/>
      <c r="C14" s="36"/>
      <c r="D14" s="36"/>
      <c r="E14" s="36"/>
      <c r="F14" s="36"/>
      <c r="G14" s="46"/>
      <c r="H14" s="46"/>
      <c r="I14" s="36"/>
      <c r="J14" s="784"/>
      <c r="K14" s="85" t="s">
        <v>18</v>
      </c>
      <c r="L14" s="86"/>
      <c r="M14" s="87"/>
      <c r="N14" s="782" t="s">
        <v>41</v>
      </c>
      <c r="O14" s="81" t="s">
        <v>19</v>
      </c>
      <c r="P14" s="103" t="e">
        <f>+('자금실적 및 계획(원)USD_VND'!#REF!+'자금실적 및 계획(원)USD_VND'!#REF!)/1000000</f>
        <v>#REF!</v>
      </c>
      <c r="Q14" s="99" t="e">
        <f>+(KRW_VND!#REF!+KRW_VND!#REF!)/100000000</f>
        <v>#REF!</v>
      </c>
      <c r="R14" s="96"/>
    </row>
    <row r="15" spans="1:18">
      <c r="A15" s="36"/>
      <c r="B15" s="36"/>
      <c r="C15" s="36"/>
      <c r="D15" s="36"/>
      <c r="E15" s="36"/>
      <c r="F15" s="36"/>
      <c r="G15" s="46"/>
      <c r="H15" s="46"/>
      <c r="I15" s="36"/>
      <c r="J15" s="787"/>
      <c r="K15" s="85"/>
      <c r="L15" s="86"/>
      <c r="M15" s="87"/>
      <c r="N15" s="783"/>
      <c r="O15" s="85" t="s">
        <v>20</v>
      </c>
      <c r="P15" s="103"/>
      <c r="Q15" s="87" t="e">
        <f>+KRW_VND!#REF!/100000000</f>
        <v>#REF!</v>
      </c>
      <c r="R15" s="96"/>
    </row>
    <row r="16" spans="1:18">
      <c r="A16" s="36"/>
      <c r="B16" s="36"/>
      <c r="C16" s="36"/>
      <c r="D16" s="36"/>
      <c r="E16" s="36"/>
      <c r="F16" s="36"/>
      <c r="G16" s="36"/>
      <c r="H16" s="36"/>
      <c r="I16" s="36"/>
      <c r="J16" s="784"/>
      <c r="K16" s="111"/>
      <c r="L16" s="111"/>
      <c r="M16" s="111"/>
      <c r="N16" s="783"/>
      <c r="O16" s="104" t="s">
        <v>199</v>
      </c>
      <c r="P16" s="103" t="e">
        <f>+'자금실적 및 계획(원)USD_VND'!#REF!/1000000</f>
        <v>#REF!</v>
      </c>
      <c r="Q16" s="106" t="e">
        <f>+KRW_VND!#REF!/100000000+KRW_VND!#REF!/100000000+KRW_VND!#REF!/100000000+KRW_VND!#REF!/100000000+KRW_VND!#REF!/100000000</f>
        <v>#REF!</v>
      </c>
      <c r="R16" s="96"/>
    </row>
    <row r="17" spans="1:18">
      <c r="A17" s="36"/>
      <c r="B17" s="36"/>
      <c r="C17" s="36"/>
      <c r="D17" s="36"/>
      <c r="E17" s="36"/>
      <c r="F17" s="36"/>
      <c r="G17" s="36"/>
      <c r="H17" s="36"/>
      <c r="I17" s="36"/>
      <c r="J17" s="785"/>
      <c r="K17" s="88" t="s">
        <v>35</v>
      </c>
      <c r="L17" s="107" t="e">
        <f>SUM(L10:L16)</f>
        <v>#REF!</v>
      </c>
      <c r="M17" s="112" t="e">
        <f>SUM(M10:M16)</f>
        <v>#REF!</v>
      </c>
      <c r="N17" s="767"/>
      <c r="O17" s="88" t="s">
        <v>35</v>
      </c>
      <c r="P17" s="215" t="e">
        <f>SUM(P14:P16)</f>
        <v>#REF!</v>
      </c>
      <c r="Q17" s="112" t="e">
        <f>SUM(Q14:Q16)</f>
        <v>#REF!</v>
      </c>
      <c r="R17" s="96"/>
    </row>
    <row r="18" spans="1:18">
      <c r="A18" s="36"/>
      <c r="B18" s="36"/>
      <c r="C18" s="36"/>
      <c r="D18" s="36"/>
      <c r="E18" s="36"/>
      <c r="F18" s="36"/>
      <c r="G18" s="36"/>
      <c r="H18" s="36"/>
      <c r="I18" s="36"/>
      <c r="J18" s="782" t="s">
        <v>28</v>
      </c>
      <c r="K18" s="81" t="s">
        <v>76</v>
      </c>
      <c r="L18" s="113"/>
      <c r="M18" s="99"/>
      <c r="N18" s="782" t="s">
        <v>28</v>
      </c>
      <c r="O18" s="81" t="s">
        <v>76</v>
      </c>
      <c r="P18" s="103" t="e">
        <f>+'자금실적 및 계획(원)USD_VND'!#REF!/1000000</f>
        <v>#REF!</v>
      </c>
      <c r="Q18" s="99" t="e">
        <f>+KRW_VND!#REF!/100000000</f>
        <v>#REF!</v>
      </c>
      <c r="R18" s="96"/>
    </row>
    <row r="19" spans="1:18">
      <c r="A19" s="36"/>
      <c r="B19" s="36"/>
      <c r="C19" s="36"/>
      <c r="D19" s="36"/>
      <c r="E19" s="36"/>
      <c r="F19" s="36"/>
      <c r="G19" s="36"/>
      <c r="H19" s="36"/>
      <c r="I19" s="36"/>
      <c r="J19" s="783"/>
      <c r="K19" s="85" t="s">
        <v>66</v>
      </c>
      <c r="L19" s="86"/>
      <c r="M19" s="102"/>
      <c r="N19" s="783"/>
      <c r="O19" s="85" t="s">
        <v>68</v>
      </c>
      <c r="P19" s="103"/>
      <c r="Q19" s="102"/>
      <c r="R19" s="96"/>
    </row>
    <row r="20" spans="1:18">
      <c r="A20" s="36"/>
      <c r="B20" s="36"/>
      <c r="C20" s="36"/>
      <c r="D20" s="36"/>
      <c r="E20" s="36"/>
      <c r="F20" s="36"/>
      <c r="G20" s="36"/>
      <c r="H20" s="36"/>
      <c r="I20" s="36"/>
      <c r="J20" s="783"/>
      <c r="K20" s="85" t="s">
        <v>15</v>
      </c>
      <c r="L20" s="86"/>
      <c r="M20" s="102"/>
      <c r="N20" s="783"/>
      <c r="O20" s="85" t="s">
        <v>77</v>
      </c>
      <c r="P20" s="103" t="e">
        <f>+'자금실적 및 계획(원)USD_VND'!#REF!/1000000</f>
        <v>#REF!</v>
      </c>
      <c r="Q20" s="102" t="e">
        <f>+KRW_VND!#REF!/100000000</f>
        <v>#REF!</v>
      </c>
      <c r="R20" s="96"/>
    </row>
    <row r="21" spans="1:18">
      <c r="A21" s="36"/>
      <c r="B21" s="36"/>
      <c r="C21" s="36"/>
      <c r="D21" s="36"/>
      <c r="E21" s="36"/>
      <c r="F21" s="36"/>
      <c r="G21" s="36"/>
      <c r="H21" s="36"/>
      <c r="I21" s="36"/>
      <c r="J21" s="767"/>
      <c r="K21" s="88" t="s">
        <v>35</v>
      </c>
      <c r="L21" s="107">
        <f>SUM(L18:L20)</f>
        <v>0</v>
      </c>
      <c r="M21" s="114">
        <f>SUM(M18:M20)</f>
        <v>0</v>
      </c>
      <c r="N21" s="767"/>
      <c r="O21" s="88" t="s">
        <v>35</v>
      </c>
      <c r="P21" s="107" t="e">
        <f>SUM(P18:P20)</f>
        <v>#REF!</v>
      </c>
      <c r="Q21" s="114" t="e">
        <f>SUM(Q18:Q20)</f>
        <v>#REF!</v>
      </c>
      <c r="R21" s="96"/>
    </row>
    <row r="22" spans="1:18">
      <c r="A22" s="36"/>
      <c r="B22" s="36"/>
      <c r="C22" s="36"/>
      <c r="D22" s="36"/>
      <c r="E22" s="36"/>
      <c r="F22" s="36"/>
      <c r="G22" s="36"/>
      <c r="H22" s="36"/>
      <c r="I22" s="36"/>
      <c r="J22" s="775" t="s">
        <v>34</v>
      </c>
      <c r="K22" s="777"/>
      <c r="L22" s="224" t="e">
        <f>L9+L17+L21</f>
        <v>#REF!</v>
      </c>
      <c r="M22" s="115" t="e">
        <f>M9+M17+M21</f>
        <v>#REF!</v>
      </c>
      <c r="N22" s="775" t="s">
        <v>34</v>
      </c>
      <c r="O22" s="777"/>
      <c r="P22" s="225" t="e">
        <f>P9+P13+P17+P21</f>
        <v>#REF!</v>
      </c>
      <c r="Q22" s="115" t="e">
        <f>Q9+Q13+Q17+Q21</f>
        <v>#REF!</v>
      </c>
      <c r="R22" s="116" t="e">
        <f>M22-Q22</f>
        <v>#REF!</v>
      </c>
    </row>
    <row r="23" spans="1:18">
      <c r="A23" s="36"/>
      <c r="B23" s="36"/>
      <c r="C23" s="36"/>
      <c r="D23" s="36"/>
      <c r="E23" s="36"/>
      <c r="F23" s="36"/>
      <c r="G23" s="36"/>
      <c r="H23" s="36"/>
      <c r="I23" s="36"/>
      <c r="J23" s="96"/>
      <c r="K23" s="96"/>
      <c r="L23" s="96"/>
      <c r="M23" s="96"/>
      <c r="N23" s="96"/>
      <c r="O23" s="96"/>
      <c r="P23" s="221"/>
      <c r="Q23" s="221"/>
      <c r="R23" s="96"/>
    </row>
    <row r="24" spans="1:18">
      <c r="A24" s="36"/>
      <c r="B24" s="36"/>
      <c r="C24" s="36"/>
      <c r="D24" s="36"/>
      <c r="E24" s="36"/>
      <c r="F24" s="36"/>
      <c r="G24" s="36"/>
      <c r="H24" s="36"/>
      <c r="I24" s="36"/>
      <c r="J24" s="96"/>
      <c r="K24" s="96"/>
      <c r="L24" s="96" t="e">
        <f>+L22='자금실적 및 계획(원)USD_VND'!#REF!/1000000</f>
        <v>#REF!</v>
      </c>
      <c r="M24" s="96" t="e">
        <f>+M22=KRW_VND!#REF!/100000000</f>
        <v>#REF!</v>
      </c>
      <c r="N24" s="96"/>
      <c r="O24" s="96"/>
      <c r="P24" s="242"/>
      <c r="Q24" s="243" t="e">
        <f>+(KRW_VND!#REF!+KRW_VND!#REF!)/100000000-Q22</f>
        <v>#REF!</v>
      </c>
      <c r="R24" s="96"/>
    </row>
    <row r="25" spans="1:18">
      <c r="A25" s="36"/>
      <c r="B25" s="36"/>
      <c r="C25" s="36"/>
      <c r="D25" s="36"/>
      <c r="E25" s="36"/>
      <c r="F25" s="36"/>
      <c r="G25" s="36"/>
      <c r="H25" s="36"/>
      <c r="I25" s="36"/>
      <c r="J25" s="96"/>
      <c r="K25" s="96"/>
      <c r="L25" s="96"/>
      <c r="M25" s="96"/>
      <c r="N25" s="96"/>
      <c r="O25" s="96"/>
      <c r="P25" s="221"/>
      <c r="Q25" s="221"/>
      <c r="R25" s="96"/>
    </row>
    <row r="26" spans="1:18">
      <c r="A26" s="36"/>
      <c r="B26" s="36"/>
      <c r="C26" s="36"/>
      <c r="D26" s="36"/>
      <c r="E26" s="36"/>
      <c r="F26" s="36"/>
      <c r="G26" s="36"/>
      <c r="H26" s="36"/>
      <c r="I26" s="36"/>
      <c r="J26" s="96"/>
      <c r="K26" s="96"/>
      <c r="L26" s="96"/>
      <c r="M26" s="96"/>
      <c r="N26" s="96"/>
      <c r="O26" s="96"/>
      <c r="P26" s="182"/>
      <c r="Q26" s="96"/>
      <c r="R26" s="96"/>
    </row>
  </sheetData>
  <mergeCells count="22">
    <mergeCell ref="N2:Q2"/>
    <mergeCell ref="J3:K4"/>
    <mergeCell ref="L3:M3"/>
    <mergeCell ref="N3:O4"/>
    <mergeCell ref="P3:Q3"/>
    <mergeCell ref="A2:B3"/>
    <mergeCell ref="C2:D2"/>
    <mergeCell ref="E2:F2"/>
    <mergeCell ref="G2:H2"/>
    <mergeCell ref="J2:M2"/>
    <mergeCell ref="J18:J21"/>
    <mergeCell ref="N18:N21"/>
    <mergeCell ref="J22:K22"/>
    <mergeCell ref="N22:O22"/>
    <mergeCell ref="A4:A7"/>
    <mergeCell ref="J5:J9"/>
    <mergeCell ref="N5:N9"/>
    <mergeCell ref="A8:B8"/>
    <mergeCell ref="A9:B9"/>
    <mergeCell ref="J10:J17"/>
    <mergeCell ref="N10:N13"/>
    <mergeCell ref="N14:N17"/>
  </mergeCells>
  <phoneticPr fontId="4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O32" sqref="O32"/>
    </sheetView>
  </sheetViews>
  <sheetFormatPr defaultRowHeight="15"/>
  <sheetData>
    <row r="1" spans="1:18" ht="15.75" thickBot="1"/>
    <row r="2" spans="1:18" ht="15.75" thickTop="1">
      <c r="A2" s="779" t="s">
        <v>23</v>
      </c>
      <c r="B2" s="779"/>
      <c r="C2" s="788" t="s">
        <v>224</v>
      </c>
      <c r="D2" s="776"/>
      <c r="E2" s="780" t="s">
        <v>255</v>
      </c>
      <c r="F2" s="781"/>
      <c r="G2" s="777" t="s">
        <v>26</v>
      </c>
      <c r="H2" s="779"/>
      <c r="I2" s="35"/>
      <c r="J2" s="775" t="s">
        <v>42</v>
      </c>
      <c r="K2" s="776"/>
      <c r="L2" s="776"/>
      <c r="M2" s="777"/>
      <c r="N2" s="775" t="s">
        <v>43</v>
      </c>
      <c r="O2" s="776"/>
      <c r="P2" s="776"/>
      <c r="Q2" s="777"/>
      <c r="R2" s="96"/>
    </row>
    <row r="3" spans="1:18">
      <c r="A3" s="779"/>
      <c r="B3" s="779"/>
      <c r="C3" s="80" t="s">
        <v>1</v>
      </c>
      <c r="D3" s="117" t="s">
        <v>25</v>
      </c>
      <c r="E3" s="129" t="s">
        <v>24</v>
      </c>
      <c r="F3" s="130" t="s">
        <v>25</v>
      </c>
      <c r="G3" s="123" t="s">
        <v>24</v>
      </c>
      <c r="H3" s="246" t="s">
        <v>25</v>
      </c>
      <c r="I3" s="37"/>
      <c r="J3" s="778" t="s">
        <v>23</v>
      </c>
      <c r="K3" s="778"/>
      <c r="L3" s="779" t="s">
        <v>51</v>
      </c>
      <c r="M3" s="779"/>
      <c r="N3" s="778" t="s">
        <v>23</v>
      </c>
      <c r="O3" s="778"/>
      <c r="P3" s="779" t="s">
        <v>50</v>
      </c>
      <c r="Q3" s="779"/>
      <c r="R3" s="96"/>
    </row>
    <row r="4" spans="1:18" ht="16.5">
      <c r="A4" s="765" t="s">
        <v>40</v>
      </c>
      <c r="B4" s="81" t="s">
        <v>22</v>
      </c>
      <c r="C4" s="82" t="e">
        <f>'자금실적 MAY'!E4</f>
        <v>#REF!</v>
      </c>
      <c r="D4" s="118" t="e">
        <f>'자금실적 MAY'!F4</f>
        <v>#REF!</v>
      </c>
      <c r="E4" s="131" t="e">
        <f>+'자금실적 및 계획(원)USD_VND'!#REF!/1000000</f>
        <v>#REF!</v>
      </c>
      <c r="F4" s="132" t="e">
        <f>+KRW_VND!#REF!/100000000</f>
        <v>#REF!</v>
      </c>
      <c r="G4" s="124" t="e">
        <f>+E4-C4</f>
        <v>#REF!</v>
      </c>
      <c r="H4" s="84" t="e">
        <f>+F4-D4</f>
        <v>#REF!</v>
      </c>
      <c r="I4" s="25"/>
      <c r="J4" s="778"/>
      <c r="K4" s="778"/>
      <c r="L4" s="97" t="s">
        <v>24</v>
      </c>
      <c r="M4" s="97" t="s">
        <v>2</v>
      </c>
      <c r="N4" s="778"/>
      <c r="O4" s="778"/>
      <c r="P4" s="97" t="s">
        <v>24</v>
      </c>
      <c r="Q4" s="97" t="s">
        <v>2</v>
      </c>
      <c r="R4" s="96"/>
    </row>
    <row r="5" spans="1:18" ht="16.5">
      <c r="A5" s="766"/>
      <c r="B5" s="85" t="s">
        <v>13</v>
      </c>
      <c r="C5" s="86"/>
      <c r="D5" s="119" t="e">
        <f>'자금실적 MAY'!F5</f>
        <v>#REF!</v>
      </c>
      <c r="E5" s="133"/>
      <c r="F5" s="134" t="e">
        <f>+KRW_VND!#REF!/100000000</f>
        <v>#REF!</v>
      </c>
      <c r="G5" s="125"/>
      <c r="H5" s="87" t="e">
        <f>+F5-D5</f>
        <v>#REF!</v>
      </c>
      <c r="I5" s="26"/>
      <c r="J5" s="784" t="s">
        <v>31</v>
      </c>
      <c r="K5" s="81" t="s">
        <v>27</v>
      </c>
      <c r="L5" s="98"/>
      <c r="M5" s="99"/>
      <c r="N5" s="784" t="s">
        <v>65</v>
      </c>
      <c r="O5" s="81" t="s">
        <v>27</v>
      </c>
      <c r="P5" s="100" t="e">
        <f>+'자금실적 및 계획(원)USD_VND'!#REF!/1000000</f>
        <v>#REF!</v>
      </c>
      <c r="Q5" s="99" t="e">
        <f>+KRW_VND!#REF!/100000000</f>
        <v>#REF!</v>
      </c>
      <c r="R5" s="96"/>
    </row>
    <row r="6" spans="1:18" ht="16.5">
      <c r="A6" s="766"/>
      <c r="B6" s="85" t="s">
        <v>14</v>
      </c>
      <c r="C6" s="86"/>
      <c r="D6" s="119"/>
      <c r="E6" s="133"/>
      <c r="F6" s="134"/>
      <c r="G6" s="125"/>
      <c r="H6" s="87"/>
      <c r="I6" s="26"/>
      <c r="J6" s="784"/>
      <c r="K6" s="85" t="s">
        <v>178</v>
      </c>
      <c r="L6" s="101" t="e">
        <f>+'자금실적 및 계획(원)USD_VND'!#REF!/1000000</f>
        <v>#REF!</v>
      </c>
      <c r="M6" s="102" t="e">
        <f>+KRW_VND!#REF!/100000000</f>
        <v>#REF!</v>
      </c>
      <c r="N6" s="784"/>
      <c r="O6" s="85" t="s">
        <v>178</v>
      </c>
      <c r="P6" s="103" t="e">
        <f>+'자금실적 및 계획(원)USD_VND'!#REF!/1000000</f>
        <v>#REF!</v>
      </c>
      <c r="Q6" s="102" t="e">
        <f>+KRW_VND!#REF!/100000000</f>
        <v>#REF!</v>
      </c>
      <c r="R6" s="96"/>
    </row>
    <row r="7" spans="1:18" ht="16.5">
      <c r="A7" s="767"/>
      <c r="B7" s="88" t="s">
        <v>35</v>
      </c>
      <c r="C7" s="89" t="e">
        <f>SUM(C4:C6)</f>
        <v>#REF!</v>
      </c>
      <c r="D7" s="120" t="e">
        <f>SUM(D4:D6)</f>
        <v>#REF!</v>
      </c>
      <c r="E7" s="135" t="e">
        <f>SUM(E4:E6)</f>
        <v>#REF!</v>
      </c>
      <c r="F7" s="136" t="e">
        <f>SUM(F4:F6)</f>
        <v>#REF!</v>
      </c>
      <c r="G7" s="126" t="e">
        <f>+E7-C7</f>
        <v>#REF!</v>
      </c>
      <c r="H7" s="91" t="e">
        <f>+F7-D7</f>
        <v>#REF!</v>
      </c>
      <c r="I7" s="38"/>
      <c r="J7" s="784"/>
      <c r="K7" s="85" t="s">
        <v>29</v>
      </c>
      <c r="L7" s="101" t="e">
        <f>+'자금실적 및 계획(원)USD_VND'!#REF!/1000000</f>
        <v>#REF!</v>
      </c>
      <c r="M7" s="102" t="e">
        <f>+KRW_VND!#REF!/100000000</f>
        <v>#REF!</v>
      </c>
      <c r="N7" s="784"/>
      <c r="O7" s="85" t="s">
        <v>32</v>
      </c>
      <c r="P7" s="103" t="e">
        <f>+'자금실적 및 계획(원)USD_VND'!#REF!/1000000</f>
        <v>#REF!</v>
      </c>
      <c r="Q7" s="102" t="e">
        <f>+KRW_VND!#REF!/100000000</f>
        <v>#REF!</v>
      </c>
      <c r="R7" s="96"/>
    </row>
    <row r="8" spans="1:18">
      <c r="A8" s="786" t="s">
        <v>38</v>
      </c>
      <c r="B8" s="786"/>
      <c r="C8" s="92"/>
      <c r="D8" s="121" t="e">
        <f>'자금실적 MAY'!F8</f>
        <v>#REF!</v>
      </c>
      <c r="E8" s="137"/>
      <c r="F8" s="138" t="e">
        <f>+KRW_VND!#REF!/100000000</f>
        <v>#REF!</v>
      </c>
      <c r="G8" s="127"/>
      <c r="H8" s="93"/>
      <c r="I8" s="36"/>
      <c r="J8" s="784"/>
      <c r="K8" s="104" t="s">
        <v>29</v>
      </c>
      <c r="L8" s="105"/>
      <c r="M8" s="106" t="e">
        <f>+KRW_VND!#REF!/100000000</f>
        <v>#REF!</v>
      </c>
      <c r="N8" s="784"/>
      <c r="O8" s="104" t="s">
        <v>32</v>
      </c>
      <c r="P8" s="105"/>
      <c r="Q8" s="106" t="e">
        <f>+KRW_VND!#REF!/100000000</f>
        <v>#REF!</v>
      </c>
      <c r="R8" s="96"/>
    </row>
    <row r="9" spans="1:18" ht="15.75" thickBot="1">
      <c r="A9" s="771" t="s">
        <v>39</v>
      </c>
      <c r="B9" s="771"/>
      <c r="C9" s="94"/>
      <c r="D9" s="122" t="e">
        <f>+D7-D8</f>
        <v>#REF!</v>
      </c>
      <c r="E9" s="139"/>
      <c r="F9" s="140" t="e">
        <f>+F7-F8</f>
        <v>#REF!</v>
      </c>
      <c r="G9" s="128"/>
      <c r="H9" s="95" t="e">
        <f>+H7-H8</f>
        <v>#REF!</v>
      </c>
      <c r="I9" s="36"/>
      <c r="J9" s="785"/>
      <c r="K9" s="88" t="s">
        <v>35</v>
      </c>
      <c r="L9" s="107" t="e">
        <f>SUM(L5:L8)</f>
        <v>#REF!</v>
      </c>
      <c r="M9" s="90" t="e">
        <f>SUM(M5:M8)</f>
        <v>#REF!</v>
      </c>
      <c r="N9" s="785"/>
      <c r="O9" s="88" t="s">
        <v>35</v>
      </c>
      <c r="P9" s="107" t="e">
        <f>SUM(P5:P8)</f>
        <v>#REF!</v>
      </c>
      <c r="Q9" s="90" t="e">
        <f>SUM(Q5:Q8)</f>
        <v>#REF!</v>
      </c>
      <c r="R9" s="96"/>
    </row>
    <row r="10" spans="1:18" ht="15.75" thickTop="1">
      <c r="A10" s="36"/>
      <c r="B10" s="36"/>
      <c r="C10" s="36"/>
      <c r="D10" s="36"/>
      <c r="E10" s="36"/>
      <c r="F10" s="36"/>
      <c r="G10" s="36"/>
      <c r="H10" s="36"/>
      <c r="I10" s="36"/>
      <c r="J10" s="784" t="s">
        <v>33</v>
      </c>
      <c r="K10" s="81" t="s">
        <v>37</v>
      </c>
      <c r="L10" s="108"/>
      <c r="M10" s="99"/>
      <c r="N10" s="765" t="s">
        <v>72</v>
      </c>
      <c r="O10" s="81" t="s">
        <v>74</v>
      </c>
      <c r="P10" s="109" t="e">
        <f>+'자금실적 및 계획(원)USD_VND'!#REF!/1000000+'자금실적 및 계획(원)USD_VND'!#REF!/1000000</f>
        <v>#REF!</v>
      </c>
      <c r="Q10" s="83" t="e">
        <f>+(KRW_VND!#REF!+KRW_VND!#REF!+KRW_VND!#REF!)/100000000</f>
        <v>#REF!</v>
      </c>
      <c r="R10" s="96"/>
    </row>
    <row r="11" spans="1:18">
      <c r="A11" s="36"/>
      <c r="B11" s="36"/>
      <c r="C11" s="36"/>
      <c r="D11" s="36"/>
      <c r="E11" s="36"/>
      <c r="F11" s="36"/>
      <c r="I11" s="36"/>
      <c r="J11" s="784"/>
      <c r="K11" s="85" t="s">
        <v>16</v>
      </c>
      <c r="L11" s="220" t="e">
        <f>+'자금실적 및 계획(원)USD_VND'!#REF!/1000000</f>
        <v>#REF!</v>
      </c>
      <c r="M11" s="87" t="e">
        <f>+KRW_VND!#REF!/100000000</f>
        <v>#REF!</v>
      </c>
      <c r="N11" s="766"/>
      <c r="O11" s="85" t="s">
        <v>75</v>
      </c>
      <c r="P11" s="109" t="e">
        <f>+'자금실적 및 계획(원)USD_VND'!#REF!/1000000</f>
        <v>#REF!</v>
      </c>
      <c r="Q11" s="87"/>
      <c r="R11" s="96"/>
    </row>
    <row r="12" spans="1:18">
      <c r="A12" s="36"/>
      <c r="B12" s="36"/>
      <c r="C12" s="36"/>
      <c r="D12" s="36"/>
      <c r="E12" s="36"/>
      <c r="F12" s="36"/>
      <c r="G12" s="46" t="s">
        <v>208</v>
      </c>
      <c r="H12" s="46" t="s">
        <v>205</v>
      </c>
      <c r="I12" s="36"/>
      <c r="J12" s="784"/>
      <c r="K12" s="85" t="s">
        <v>17</v>
      </c>
      <c r="L12" s="86"/>
      <c r="M12" s="87" t="e">
        <f>+KRW_VND!#REF!/100000000</f>
        <v>#REF!</v>
      </c>
      <c r="N12" s="766"/>
      <c r="O12" s="85" t="s">
        <v>36</v>
      </c>
      <c r="P12" s="86"/>
      <c r="Q12" s="102"/>
      <c r="R12" s="96"/>
    </row>
    <row r="13" spans="1:18">
      <c r="A13" s="36"/>
      <c r="B13" s="36"/>
      <c r="C13" s="36"/>
      <c r="D13" s="36"/>
      <c r="E13" s="36"/>
      <c r="F13" s="36"/>
      <c r="G13" s="46" t="s">
        <v>206</v>
      </c>
      <c r="H13" s="46" t="s">
        <v>49</v>
      </c>
      <c r="I13" s="36"/>
      <c r="J13" s="784"/>
      <c r="K13" s="85" t="s">
        <v>78</v>
      </c>
      <c r="L13" s="86"/>
      <c r="M13" s="227" t="e">
        <f>+KRW_VND!#REF!/100000000+KRW_VND!#REF!/100000000</f>
        <v>#REF!</v>
      </c>
      <c r="N13" s="767"/>
      <c r="O13" s="88" t="s">
        <v>35</v>
      </c>
      <c r="P13" s="110" t="e">
        <f>SUM(P10:P12)</f>
        <v>#REF!</v>
      </c>
      <c r="Q13" s="90" t="e">
        <f>SUM(Q10:Q12)</f>
        <v>#REF!</v>
      </c>
      <c r="R13" s="96"/>
    </row>
    <row r="14" spans="1:18">
      <c r="A14" s="36"/>
      <c r="B14" s="36"/>
      <c r="C14" s="36"/>
      <c r="D14" s="36"/>
      <c r="E14" s="36"/>
      <c r="F14" s="36"/>
      <c r="G14" s="46"/>
      <c r="H14" s="46"/>
      <c r="I14" s="36"/>
      <c r="J14" s="784"/>
      <c r="K14" s="85" t="s">
        <v>18</v>
      </c>
      <c r="L14" s="86"/>
      <c r="M14" s="87"/>
      <c r="N14" s="782" t="s">
        <v>41</v>
      </c>
      <c r="O14" s="81" t="s">
        <v>19</v>
      </c>
      <c r="P14" s="103" t="e">
        <f>+('자금실적 및 계획(원)USD_VND'!#REF!+'자금실적 및 계획(원)USD_VND'!#REF!)/1000000</f>
        <v>#REF!</v>
      </c>
      <c r="Q14" s="99" t="e">
        <f>+(KRW_VND!#REF!+KRW_VND!#REF!)/100000000</f>
        <v>#REF!</v>
      </c>
      <c r="R14" s="96"/>
    </row>
    <row r="15" spans="1:18">
      <c r="A15" s="36"/>
      <c r="B15" s="36"/>
      <c r="C15" s="36"/>
      <c r="D15" s="36"/>
      <c r="E15" s="36"/>
      <c r="F15" s="36"/>
      <c r="G15" s="46"/>
      <c r="H15" s="46"/>
      <c r="I15" s="36"/>
      <c r="J15" s="787"/>
      <c r="K15" s="85"/>
      <c r="L15" s="86"/>
      <c r="M15" s="87"/>
      <c r="N15" s="783"/>
      <c r="O15" s="85" t="s">
        <v>20</v>
      </c>
      <c r="P15" s="103"/>
      <c r="Q15" s="87" t="e">
        <f>+KRW_VND!#REF!/100000000</f>
        <v>#REF!</v>
      </c>
      <c r="R15" s="96"/>
    </row>
    <row r="16" spans="1:18">
      <c r="A16" s="36"/>
      <c r="B16" s="36"/>
      <c r="C16" s="36"/>
      <c r="D16" s="36"/>
      <c r="E16" s="36"/>
      <c r="F16" s="36"/>
      <c r="G16" s="36"/>
      <c r="H16" s="36"/>
      <c r="I16" s="36"/>
      <c r="J16" s="784"/>
      <c r="K16" s="111"/>
      <c r="L16" s="111"/>
      <c r="M16" s="111"/>
      <c r="N16" s="783"/>
      <c r="O16" s="104" t="s">
        <v>199</v>
      </c>
      <c r="P16" s="103" t="e">
        <f>+'자금실적 및 계획(원)USD_VND'!#REF!/1000000</f>
        <v>#REF!</v>
      </c>
      <c r="Q16" s="106" t="e">
        <f>+KRW_VND!#REF!/100000000+KRW_VND!#REF!/100000000+KRW_VND!#REF!/100000000+KRW_VND!#REF!/100000000+KRW_VND!#REF!/100000000</f>
        <v>#REF!</v>
      </c>
      <c r="R16" s="96"/>
    </row>
    <row r="17" spans="1:18">
      <c r="A17" s="36"/>
      <c r="B17" s="36"/>
      <c r="C17" s="36"/>
      <c r="D17" s="36"/>
      <c r="E17" s="36"/>
      <c r="F17" s="36"/>
      <c r="G17" s="36"/>
      <c r="H17" s="36"/>
      <c r="I17" s="36"/>
      <c r="J17" s="785"/>
      <c r="K17" s="88" t="s">
        <v>35</v>
      </c>
      <c r="L17" s="107" t="e">
        <f>SUM(L10:L16)</f>
        <v>#REF!</v>
      </c>
      <c r="M17" s="112" t="e">
        <f>SUM(M10:M16)</f>
        <v>#REF!</v>
      </c>
      <c r="N17" s="767"/>
      <c r="O17" s="88" t="s">
        <v>35</v>
      </c>
      <c r="P17" s="215" t="e">
        <f>SUM(P14:P16)</f>
        <v>#REF!</v>
      </c>
      <c r="Q17" s="112" t="e">
        <f>SUM(Q14:Q16)</f>
        <v>#REF!</v>
      </c>
      <c r="R17" s="96"/>
    </row>
    <row r="18" spans="1:18">
      <c r="A18" s="36"/>
      <c r="B18" s="36"/>
      <c r="C18" s="36"/>
      <c r="D18" s="36"/>
      <c r="E18" s="36"/>
      <c r="F18" s="36"/>
      <c r="G18" s="36"/>
      <c r="H18" s="36"/>
      <c r="I18" s="36"/>
      <c r="J18" s="782" t="s">
        <v>28</v>
      </c>
      <c r="K18" s="81" t="s">
        <v>76</v>
      </c>
      <c r="L18" s="113"/>
      <c r="M18" s="99"/>
      <c r="N18" s="782" t="s">
        <v>28</v>
      </c>
      <c r="O18" s="81" t="s">
        <v>76</v>
      </c>
      <c r="P18" s="103" t="e">
        <f>+'자금실적 및 계획(원)USD_VND'!#REF!/1000000</f>
        <v>#REF!</v>
      </c>
      <c r="Q18" s="99" t="e">
        <f>+KRW_VND!#REF!/100000000</f>
        <v>#REF!</v>
      </c>
      <c r="R18" s="96"/>
    </row>
    <row r="19" spans="1:18">
      <c r="A19" s="36"/>
      <c r="B19" s="36"/>
      <c r="C19" s="36"/>
      <c r="D19" s="36"/>
      <c r="E19" s="36"/>
      <c r="F19" s="36"/>
      <c r="G19" s="36"/>
      <c r="H19" s="36"/>
      <c r="I19" s="36"/>
      <c r="J19" s="783"/>
      <c r="K19" s="85" t="s">
        <v>66</v>
      </c>
      <c r="L19" s="86"/>
      <c r="M19" s="102"/>
      <c r="N19" s="783"/>
      <c r="O19" s="85" t="s">
        <v>68</v>
      </c>
      <c r="P19" s="103"/>
      <c r="Q19" s="102"/>
      <c r="R19" s="96"/>
    </row>
    <row r="20" spans="1:18">
      <c r="A20" s="36"/>
      <c r="B20" s="36"/>
      <c r="C20" s="36"/>
      <c r="D20" s="36"/>
      <c r="E20" s="36"/>
      <c r="F20" s="36"/>
      <c r="G20" s="36"/>
      <c r="H20" s="36"/>
      <c r="I20" s="36"/>
      <c r="J20" s="783"/>
      <c r="K20" s="85" t="s">
        <v>15</v>
      </c>
      <c r="L20" s="86"/>
      <c r="M20" s="102"/>
      <c r="N20" s="783"/>
      <c r="O20" s="85" t="s">
        <v>77</v>
      </c>
      <c r="P20" s="103" t="e">
        <f>+'자금실적 및 계획(원)USD_VND'!#REF!/1000000</f>
        <v>#REF!</v>
      </c>
      <c r="Q20" s="102" t="e">
        <f>+KRW_VND!#REF!/100000000</f>
        <v>#REF!</v>
      </c>
      <c r="R20" s="96"/>
    </row>
    <row r="21" spans="1:18">
      <c r="A21" s="36"/>
      <c r="B21" s="36"/>
      <c r="C21" s="36"/>
      <c r="D21" s="36"/>
      <c r="E21" s="36"/>
      <c r="F21" s="36"/>
      <c r="G21" s="36"/>
      <c r="H21" s="36"/>
      <c r="I21" s="36"/>
      <c r="J21" s="767"/>
      <c r="K21" s="88" t="s">
        <v>35</v>
      </c>
      <c r="L21" s="107">
        <f>SUM(L18:L20)</f>
        <v>0</v>
      </c>
      <c r="M21" s="114">
        <f>SUM(M18:M20)</f>
        <v>0</v>
      </c>
      <c r="N21" s="767"/>
      <c r="O21" s="88" t="s">
        <v>35</v>
      </c>
      <c r="P21" s="107" t="e">
        <f>SUM(P18:P20)</f>
        <v>#REF!</v>
      </c>
      <c r="Q21" s="114" t="e">
        <f>SUM(Q18:Q20)</f>
        <v>#REF!</v>
      </c>
      <c r="R21" s="96"/>
    </row>
    <row r="22" spans="1:18">
      <c r="A22" s="36"/>
      <c r="B22" s="36"/>
      <c r="C22" s="36"/>
      <c r="D22" s="36"/>
      <c r="E22" s="36"/>
      <c r="F22" s="36"/>
      <c r="G22" s="36"/>
      <c r="H22" s="36"/>
      <c r="I22" s="36"/>
      <c r="J22" s="775" t="s">
        <v>34</v>
      </c>
      <c r="K22" s="777"/>
      <c r="L22" s="224" t="e">
        <f>L9+L17+L21</f>
        <v>#REF!</v>
      </c>
      <c r="M22" s="115" t="e">
        <f>M9+M17+M21</f>
        <v>#REF!</v>
      </c>
      <c r="N22" s="775" t="s">
        <v>34</v>
      </c>
      <c r="O22" s="777"/>
      <c r="P22" s="225" t="e">
        <f>P9+P13+P17+P21</f>
        <v>#REF!</v>
      </c>
      <c r="Q22" s="115" t="e">
        <f>Q9+Q13+Q17+Q21</f>
        <v>#REF!</v>
      </c>
      <c r="R22" s="116" t="e">
        <f>M22-Q22</f>
        <v>#REF!</v>
      </c>
    </row>
    <row r="23" spans="1:18">
      <c r="A23" s="36"/>
      <c r="B23" s="36"/>
      <c r="C23" s="36"/>
      <c r="D23" s="36"/>
      <c r="E23" s="36"/>
      <c r="F23" s="36"/>
      <c r="G23" s="36"/>
      <c r="H23" s="36"/>
      <c r="I23" s="36"/>
      <c r="J23" s="96"/>
      <c r="K23" s="96"/>
      <c r="L23" s="96"/>
      <c r="M23" s="96"/>
      <c r="N23" s="96"/>
      <c r="O23" s="96"/>
      <c r="P23" s="221"/>
      <c r="Q23" s="221"/>
      <c r="R23" s="96"/>
    </row>
    <row r="24" spans="1:18">
      <c r="A24" s="36"/>
      <c r="B24" s="36"/>
      <c r="C24" s="36"/>
      <c r="D24" s="36"/>
      <c r="E24" s="36"/>
      <c r="F24" s="36"/>
      <c r="G24" s="36"/>
      <c r="H24" s="36"/>
      <c r="I24" s="36"/>
      <c r="J24" s="96"/>
      <c r="K24" s="96"/>
      <c r="L24" s="96" t="e">
        <f>+L22='자금실적 및 계획(원)USD_VND'!#REF!/1000000</f>
        <v>#REF!</v>
      </c>
      <c r="M24" s="96" t="e">
        <f>+M22=KRW_VND!#REF!/100000000</f>
        <v>#REF!</v>
      </c>
      <c r="N24" s="96"/>
      <c r="O24" s="96"/>
      <c r="P24" s="242"/>
      <c r="Q24" s="243" t="e">
        <f>+(KRW_VND!#REF!+KRW_VND!#REF!)/100000000-Q22</f>
        <v>#REF!</v>
      </c>
      <c r="R24" s="96"/>
    </row>
    <row r="25" spans="1:18">
      <c r="A25" s="36"/>
      <c r="B25" s="36"/>
      <c r="C25" s="36"/>
      <c r="D25" s="36"/>
      <c r="E25" s="36"/>
      <c r="F25" s="36"/>
      <c r="G25" s="36"/>
      <c r="H25" s="36"/>
      <c r="I25" s="36"/>
      <c r="J25" s="96"/>
      <c r="K25" s="96"/>
      <c r="L25" s="96"/>
      <c r="M25" s="96"/>
      <c r="N25" s="96"/>
      <c r="O25" s="96"/>
      <c r="P25" s="221"/>
      <c r="Q25" s="221"/>
      <c r="R25" s="96"/>
    </row>
    <row r="26" spans="1:18">
      <c r="A26" s="36"/>
      <c r="B26" s="36"/>
      <c r="C26" s="36"/>
      <c r="D26" s="36"/>
      <c r="E26" s="36"/>
      <c r="F26" s="36"/>
      <c r="G26" s="36"/>
      <c r="H26" s="36"/>
      <c r="I26" s="36"/>
      <c r="J26" s="96"/>
      <c r="K26" s="96"/>
      <c r="L26" s="96"/>
      <c r="M26" s="96"/>
      <c r="N26" s="96"/>
      <c r="O26" s="96"/>
      <c r="P26" s="182"/>
      <c r="Q26" s="96"/>
      <c r="R26" s="96"/>
    </row>
  </sheetData>
  <mergeCells count="22">
    <mergeCell ref="N2:Q2"/>
    <mergeCell ref="J3:K4"/>
    <mergeCell ref="L3:M3"/>
    <mergeCell ref="N3:O4"/>
    <mergeCell ref="P3:Q3"/>
    <mergeCell ref="A2:B3"/>
    <mergeCell ref="C2:D2"/>
    <mergeCell ref="E2:F2"/>
    <mergeCell ref="G2:H2"/>
    <mergeCell ref="J2:M2"/>
    <mergeCell ref="J18:J21"/>
    <mergeCell ref="N18:N21"/>
    <mergeCell ref="J22:K22"/>
    <mergeCell ref="N22:O22"/>
    <mergeCell ref="A4:A7"/>
    <mergeCell ref="J5:J9"/>
    <mergeCell ref="N5:N9"/>
    <mergeCell ref="A8:B8"/>
    <mergeCell ref="A9:B9"/>
    <mergeCell ref="J10:J17"/>
    <mergeCell ref="N10:N13"/>
    <mergeCell ref="N14:N17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3"/>
  <sheetViews>
    <sheetView workbookViewId="0">
      <selection activeCell="C4" sqref="C4"/>
    </sheetView>
  </sheetViews>
  <sheetFormatPr defaultColWidth="9" defaultRowHeight="15"/>
  <cols>
    <col min="1" max="1" width="4.7109375" style="36" bestFit="1" customWidth="1"/>
    <col min="2" max="2" width="12.7109375" style="36" bestFit="1" customWidth="1"/>
    <col min="3" max="8" width="6.85546875" style="36" customWidth="1"/>
    <col min="9" max="9" width="7" style="36" customWidth="1"/>
    <col min="10" max="10" width="5.28515625" style="36" bestFit="1" customWidth="1"/>
    <col min="11" max="11" width="15" style="36" customWidth="1"/>
    <col min="12" max="12" width="14.7109375" style="36" customWidth="1"/>
    <col min="13" max="13" width="11" style="36" customWidth="1"/>
    <col min="14" max="14" width="5.28515625" style="36" bestFit="1" customWidth="1"/>
    <col min="15" max="15" width="11.7109375" style="36" bestFit="1" customWidth="1"/>
    <col min="16" max="16" width="13.7109375" style="36" customWidth="1"/>
    <col min="17" max="17" width="10.28515625" style="36" customWidth="1"/>
    <col min="18" max="20" width="9" style="36"/>
    <col min="21" max="21" width="21.85546875" style="36" customWidth="1"/>
    <col min="22" max="16384" width="9" style="36"/>
  </cols>
  <sheetData>
    <row r="2" spans="1:20" ht="21">
      <c r="A2" s="757" t="s">
        <v>23</v>
      </c>
      <c r="B2" s="757"/>
      <c r="C2" s="758" t="s">
        <v>464</v>
      </c>
      <c r="D2" s="759"/>
      <c r="E2" s="758" t="s">
        <v>449</v>
      </c>
      <c r="F2" s="759"/>
      <c r="G2" s="757" t="s">
        <v>26</v>
      </c>
      <c r="H2" s="757"/>
      <c r="I2" s="35"/>
      <c r="J2" s="753" t="s">
        <v>42</v>
      </c>
      <c r="K2" s="754"/>
      <c r="L2" s="754"/>
      <c r="M2" s="755"/>
      <c r="N2" s="753" t="s">
        <v>179</v>
      </c>
      <c r="O2" s="754"/>
      <c r="P2" s="754"/>
      <c r="Q2" s="755"/>
    </row>
    <row r="3" spans="1:20" ht="14.25" customHeight="1">
      <c r="A3" s="757"/>
      <c r="B3" s="757"/>
      <c r="C3" s="158" t="s">
        <v>1</v>
      </c>
      <c r="D3" s="306" t="s">
        <v>25</v>
      </c>
      <c r="E3" s="158" t="s">
        <v>24</v>
      </c>
      <c r="F3" s="306" t="s">
        <v>25</v>
      </c>
      <c r="G3" s="306" t="s">
        <v>24</v>
      </c>
      <c r="H3" s="306" t="s">
        <v>25</v>
      </c>
      <c r="I3" s="37"/>
      <c r="J3" s="756" t="s">
        <v>23</v>
      </c>
      <c r="K3" s="756"/>
      <c r="L3" s="757" t="s">
        <v>45</v>
      </c>
      <c r="M3" s="757"/>
      <c r="N3" s="756" t="s">
        <v>23</v>
      </c>
      <c r="O3" s="756"/>
      <c r="P3" s="757" t="s">
        <v>44</v>
      </c>
      <c r="Q3" s="757"/>
    </row>
    <row r="4" spans="1:20" ht="16.5">
      <c r="A4" s="765" t="s">
        <v>40</v>
      </c>
      <c r="B4" s="81" t="s">
        <v>22</v>
      </c>
      <c r="C4" s="82" t="e">
        <f>+'자금실적 및 계획(원)USD_VND'!#REF!/1000000</f>
        <v>#REF!</v>
      </c>
      <c r="D4" s="141" t="e">
        <f>+KRW_VND!#REF!/100000000</f>
        <v>#REF!</v>
      </c>
      <c r="E4" s="149" t="e">
        <f>+'자금실적 및 계획(원)USD_VND'!#REF!/1000000</f>
        <v>#REF!</v>
      </c>
      <c r="F4" s="150" t="e">
        <f>+KRW_VND!#REF!/100000000</f>
        <v>#REF!</v>
      </c>
      <c r="G4" s="145" t="e">
        <f>+E4-C4</f>
        <v>#REF!</v>
      </c>
      <c r="H4" s="84" t="e">
        <f>+F4-D4</f>
        <v>#REF!</v>
      </c>
      <c r="I4" s="25"/>
      <c r="J4" s="756"/>
      <c r="K4" s="756"/>
      <c r="L4" s="71" t="s">
        <v>24</v>
      </c>
      <c r="M4" s="71" t="s">
        <v>2</v>
      </c>
      <c r="N4" s="756"/>
      <c r="O4" s="756"/>
      <c r="P4" s="71" t="s">
        <v>24</v>
      </c>
      <c r="Q4" s="71" t="s">
        <v>2</v>
      </c>
    </row>
    <row r="5" spans="1:20" ht="16.5">
      <c r="A5" s="766"/>
      <c r="B5" s="85" t="s">
        <v>105</v>
      </c>
      <c r="C5" s="86"/>
      <c r="D5" s="141" t="e">
        <f>+KRW_VND!#REF!/100000000</f>
        <v>#REF!</v>
      </c>
      <c r="E5" s="151"/>
      <c r="F5" s="150" t="e">
        <f>+KRW_VND!#REF!/100000000</f>
        <v>#REF!</v>
      </c>
      <c r="G5" s="125"/>
      <c r="H5" s="87" t="e">
        <f>+F5-D5</f>
        <v>#REF!</v>
      </c>
      <c r="I5" s="26"/>
      <c r="J5" s="768" t="s">
        <v>31</v>
      </c>
      <c r="K5" s="31" t="s">
        <v>27</v>
      </c>
      <c r="L5" s="27"/>
      <c r="M5" s="28"/>
      <c r="N5" s="768" t="s">
        <v>180</v>
      </c>
      <c r="O5" s="31" t="s">
        <v>27</v>
      </c>
      <c r="P5" s="29" t="e">
        <f>+'자금실적 및 계획(원)USD_VND'!#REF!/1000000</f>
        <v>#REF!</v>
      </c>
      <c r="Q5" s="28" t="e">
        <f>+KRW_VND!#REF!/100000000</f>
        <v>#REF!</v>
      </c>
      <c r="T5" s="214"/>
    </row>
    <row r="6" spans="1:20" ht="14.25" customHeight="1">
      <c r="A6" s="766"/>
      <c r="B6" s="85" t="s">
        <v>104</v>
      </c>
      <c r="C6" s="86"/>
      <c r="D6" s="119"/>
      <c r="E6" s="151"/>
      <c r="F6" s="87"/>
      <c r="G6" s="125"/>
      <c r="H6" s="87"/>
      <c r="I6" s="26"/>
      <c r="J6" s="768"/>
      <c r="K6" s="33" t="s">
        <v>178</v>
      </c>
      <c r="L6" s="22" t="e">
        <f>+'자금실적 및 계획(원)USD_VND'!#REF!/1000000</f>
        <v>#REF!</v>
      </c>
      <c r="M6" s="23" t="e">
        <f>+KRW_VND!#REF!/100000000</f>
        <v>#REF!</v>
      </c>
      <c r="N6" s="768"/>
      <c r="O6" s="33" t="s">
        <v>178</v>
      </c>
      <c r="P6" s="29" t="e">
        <f>+'자금실적 및 계획(원)USD_VND'!#REF!/1000000</f>
        <v>#REF!</v>
      </c>
      <c r="Q6" s="23" t="e">
        <f>+KRW_VND!#REF!/100000000</f>
        <v>#REF!</v>
      </c>
      <c r="T6" s="214" t="s">
        <v>183</v>
      </c>
    </row>
    <row r="7" spans="1:20" ht="16.5">
      <c r="A7" s="767"/>
      <c r="B7" s="88" t="s">
        <v>35</v>
      </c>
      <c r="C7" s="89" t="e">
        <f>SUM(C4:C6)</f>
        <v>#REF!</v>
      </c>
      <c r="D7" s="142" t="e">
        <f>SUM(D4:D6)</f>
        <v>#REF!</v>
      </c>
      <c r="E7" s="152" t="e">
        <f>SUM(E4:E6)</f>
        <v>#REF!</v>
      </c>
      <c r="F7" s="153" t="e">
        <f>SUM(F4:F6)</f>
        <v>#REF!</v>
      </c>
      <c r="G7" s="146" t="e">
        <f>+E7-C7</f>
        <v>#REF!</v>
      </c>
      <c r="H7" s="91" t="e">
        <f>+F7-D7</f>
        <v>#REF!</v>
      </c>
      <c r="I7" s="38"/>
      <c r="J7" s="768"/>
      <c r="K7" s="33" t="s">
        <v>29</v>
      </c>
      <c r="L7" s="22" t="e">
        <f>+'자금실적 및 계획(원)USD_VND'!#REF!/1000000</f>
        <v>#REF!</v>
      </c>
      <c r="M7" s="23" t="e">
        <f>+KRW_VND!#REF!/100000000</f>
        <v>#REF!</v>
      </c>
      <c r="N7" s="768"/>
      <c r="O7" s="33" t="s">
        <v>207</v>
      </c>
      <c r="P7" s="29" t="e">
        <f>+'자금실적 및 계획(원)USD_VND'!#REF!/1000000</f>
        <v>#REF!</v>
      </c>
      <c r="Q7" s="23" t="e">
        <f>+KRW_VND!#REF!/100000000</f>
        <v>#REF!</v>
      </c>
      <c r="T7" s="214" t="s">
        <v>184</v>
      </c>
    </row>
    <row r="8" spans="1:20" ht="16.5">
      <c r="A8" s="770" t="s">
        <v>38</v>
      </c>
      <c r="B8" s="770"/>
      <c r="C8" s="39"/>
      <c r="D8" s="143" t="e">
        <f>+KRW_VND!#REF!/100000000</f>
        <v>#REF!</v>
      </c>
      <c r="E8" s="154"/>
      <c r="F8" s="155" t="e">
        <f>+KRW_VND!#REF!/100000000</f>
        <v>#REF!</v>
      </c>
      <c r="G8" s="147"/>
      <c r="H8" s="21"/>
      <c r="J8" s="768"/>
      <c r="K8" s="40" t="s">
        <v>29</v>
      </c>
      <c r="L8" s="41"/>
      <c r="M8" s="23" t="e">
        <f>+KRW_VND!#REF!/100000000</f>
        <v>#REF!</v>
      </c>
      <c r="N8" s="768"/>
      <c r="O8" s="40" t="s">
        <v>32</v>
      </c>
      <c r="P8" s="41"/>
      <c r="Q8" s="20" t="e">
        <f>+KRW_VND!#REF!/100000000</f>
        <v>#REF!</v>
      </c>
      <c r="T8" s="214" t="s">
        <v>181</v>
      </c>
    </row>
    <row r="9" spans="1:20" ht="16.5">
      <c r="A9" s="771" t="s">
        <v>39</v>
      </c>
      <c r="B9" s="771"/>
      <c r="C9" s="94"/>
      <c r="D9" s="144" t="e">
        <f>+D7-D8</f>
        <v>#REF!</v>
      </c>
      <c r="E9" s="156"/>
      <c r="F9" s="157" t="e">
        <f>+F7-F8</f>
        <v>#REF!</v>
      </c>
      <c r="G9" s="148"/>
      <c r="H9" s="95" t="e">
        <f>+H7-H8</f>
        <v>#REF!</v>
      </c>
      <c r="J9" s="769"/>
      <c r="K9" s="72" t="s">
        <v>35</v>
      </c>
      <c r="L9" s="73" t="e">
        <f>SUM(L5:L8)</f>
        <v>#REF!</v>
      </c>
      <c r="M9" s="74" t="e">
        <f>SUM(M5:M8)</f>
        <v>#REF!</v>
      </c>
      <c r="N9" s="769"/>
      <c r="O9" s="72" t="s">
        <v>35</v>
      </c>
      <c r="P9" s="73" t="e">
        <f>SUM(P5:P8)</f>
        <v>#REF!</v>
      </c>
      <c r="Q9" s="74" t="e">
        <f>SUM(Q5:Q8)</f>
        <v>#REF!</v>
      </c>
      <c r="T9" s="214"/>
    </row>
    <row r="10" spans="1:20" ht="16.5" customHeight="1">
      <c r="J10" s="768" t="s">
        <v>33</v>
      </c>
      <c r="K10" s="31" t="s">
        <v>37</v>
      </c>
      <c r="L10" s="42"/>
      <c r="M10" s="28"/>
      <c r="N10" s="773" t="s">
        <v>204</v>
      </c>
      <c r="O10" s="31" t="s">
        <v>73</v>
      </c>
      <c r="P10" s="24" t="e">
        <f>+'자금실적 및 계획(원)USD_VND'!#REF!/1000000+'자금실적 및 계획(원)USD_VND'!#REF!/1000000</f>
        <v>#REF!</v>
      </c>
      <c r="Q10" s="28" t="e">
        <f>+(KRW_VND!#REF!+KRW_VND!#REF!+KRW_VND!#REF!)/100000000</f>
        <v>#REF!</v>
      </c>
      <c r="T10" s="214" t="s">
        <v>182</v>
      </c>
    </row>
    <row r="11" spans="1:20" ht="16.5" customHeight="1">
      <c r="J11" s="768"/>
      <c r="K11" s="33" t="s">
        <v>174</v>
      </c>
      <c r="L11" s="22" t="e">
        <f>+'자금실적 및 계획(원)USD_VND'!#REF!/1000000</f>
        <v>#REF!</v>
      </c>
      <c r="M11" s="23" t="e">
        <f>+KRW_VND!#REF!/100000000</f>
        <v>#REF!</v>
      </c>
      <c r="N11" s="774"/>
      <c r="O11" s="33" t="s">
        <v>70</v>
      </c>
      <c r="P11" s="24"/>
      <c r="Q11" s="210"/>
      <c r="T11" s="214" t="s">
        <v>173</v>
      </c>
    </row>
    <row r="12" spans="1:20" ht="16.5" customHeight="1">
      <c r="J12" s="768"/>
      <c r="K12" s="33" t="s">
        <v>17</v>
      </c>
      <c r="L12" s="34"/>
      <c r="M12" s="23" t="e">
        <f>+KRW_VND!#REF!/100000000</f>
        <v>#REF!</v>
      </c>
      <c r="N12" s="762"/>
      <c r="O12" s="72" t="s">
        <v>35</v>
      </c>
      <c r="P12" s="73" t="e">
        <f>SUM(P10:P11)</f>
        <v>#REF!</v>
      </c>
      <c r="Q12" s="74" t="e">
        <f>SUM(Q10:Q11)</f>
        <v>#REF!</v>
      </c>
      <c r="T12" s="214" t="s">
        <v>87</v>
      </c>
    </row>
    <row r="13" spans="1:20" ht="16.5">
      <c r="G13"/>
      <c r="H13"/>
      <c r="J13" s="768"/>
      <c r="K13" s="33" t="s">
        <v>18</v>
      </c>
      <c r="L13" s="34"/>
      <c r="M13" s="23">
        <v>0</v>
      </c>
      <c r="N13" s="760" t="s">
        <v>71</v>
      </c>
      <c r="O13" s="33" t="s">
        <v>188</v>
      </c>
      <c r="P13" s="24" t="e">
        <f>+'자금실적 및 계획(원)USD_VND'!#REF!/1000000</f>
        <v>#REF!</v>
      </c>
      <c r="Q13" s="19" t="e">
        <f>+(KRW_VND!#REF!/100000000)</f>
        <v>#REF!</v>
      </c>
      <c r="T13" s="214" t="s">
        <v>88</v>
      </c>
    </row>
    <row r="14" spans="1:20" ht="16.5">
      <c r="G14"/>
      <c r="H14"/>
      <c r="J14" s="772"/>
      <c r="K14" s="33" t="s">
        <v>15</v>
      </c>
      <c r="L14" s="22" t="e">
        <f>+'자금실적 및 계획(원)USD_VND'!#REF!/1000000</f>
        <v>#REF!</v>
      </c>
      <c r="M14" s="23" t="e">
        <f>+KRW_VND!#REF!/100000000</f>
        <v>#REF!</v>
      </c>
      <c r="N14" s="761"/>
      <c r="O14" s="33" t="s">
        <v>190</v>
      </c>
      <c r="P14" s="24"/>
      <c r="Q14" s="19" t="e">
        <f>+KRW_VND!#REF!/100000000</f>
        <v>#REF!</v>
      </c>
      <c r="T14" s="214"/>
    </row>
    <row r="15" spans="1:20" ht="15" customHeight="1">
      <c r="G15" s="208" t="s">
        <v>46</v>
      </c>
      <c r="H15" s="208" t="s">
        <v>47</v>
      </c>
      <c r="J15" s="768"/>
      <c r="K15" s="33"/>
      <c r="L15" s="34"/>
      <c r="M15" s="47"/>
      <c r="N15" s="761"/>
      <c r="O15" s="33" t="s">
        <v>20</v>
      </c>
      <c r="P15" s="24"/>
      <c r="Q15" s="19" t="e">
        <f>+KRW_VND!#REF!/100000000</f>
        <v>#REF!</v>
      </c>
      <c r="T15" s="214"/>
    </row>
    <row r="16" spans="1:20" ht="16.5">
      <c r="G16" s="208" t="s">
        <v>48</v>
      </c>
      <c r="H16" s="208" t="s">
        <v>49</v>
      </c>
      <c r="J16" s="768"/>
      <c r="K16" s="33"/>
      <c r="L16" s="34"/>
      <c r="M16" s="19"/>
      <c r="N16" s="761"/>
      <c r="O16" s="33" t="s">
        <v>121</v>
      </c>
      <c r="P16" s="24" t="e">
        <f>+'자금실적 및 계획(원)USD_VND'!#REF!/1000000</f>
        <v>#REF!</v>
      </c>
      <c r="Q16" s="23" t="e">
        <f>+KRW_VND!#REF!/100000000</f>
        <v>#REF!</v>
      </c>
      <c r="T16" s="214"/>
    </row>
    <row r="17" spans="7:20" ht="16.5">
      <c r="G17" s="208"/>
      <c r="H17" s="208"/>
      <c r="J17" s="772"/>
      <c r="K17" s="33"/>
      <c r="L17" s="34"/>
      <c r="M17" s="19"/>
      <c r="N17" s="761"/>
      <c r="O17" s="33" t="s">
        <v>189</v>
      </c>
      <c r="P17" s="24" t="e">
        <f>+'자금실적 및 계획(원)USD_VND'!#REF!/1000000</f>
        <v>#REF!</v>
      </c>
      <c r="Q17" s="23" t="e">
        <f>+KRW_VND!#REF!/100000000</f>
        <v>#REF!</v>
      </c>
      <c r="T17" s="214"/>
    </row>
    <row r="18" spans="7:20" ht="16.5">
      <c r="G18" s="209"/>
      <c r="H18" s="209"/>
      <c r="J18" s="768"/>
      <c r="K18" s="44"/>
      <c r="L18" s="44"/>
      <c r="M18" s="44"/>
      <c r="N18" s="761"/>
      <c r="O18" s="40" t="s">
        <v>191</v>
      </c>
      <c r="P18" s="24"/>
      <c r="Q18" s="20" t="e">
        <f>+KRW_VND!#REF!/100000000+KRW_VND!#REF!/100000000</f>
        <v>#REF!</v>
      </c>
      <c r="T18" s="214"/>
    </row>
    <row r="19" spans="7:20" ht="12" customHeight="1">
      <c r="J19" s="769"/>
      <c r="K19" s="72" t="s">
        <v>35</v>
      </c>
      <c r="L19" s="75" t="e">
        <f>SUM(L10:L18)</f>
        <v>#REF!</v>
      </c>
      <c r="M19" s="76" t="e">
        <f>SUM(M10:M18)</f>
        <v>#REF!</v>
      </c>
      <c r="N19" s="762"/>
      <c r="O19" s="72" t="s">
        <v>35</v>
      </c>
      <c r="P19" s="216" t="e">
        <f>SUM(P13:P18)</f>
        <v>#REF!</v>
      </c>
      <c r="Q19" s="76" t="e">
        <f>SUM(Q13:Q18)</f>
        <v>#REF!</v>
      </c>
      <c r="T19" s="214"/>
    </row>
    <row r="20" spans="7:20" ht="16.5">
      <c r="J20" s="760" t="s">
        <v>28</v>
      </c>
      <c r="K20" s="31" t="s">
        <v>21</v>
      </c>
      <c r="L20" s="32"/>
      <c r="M20" s="28" t="e">
        <f>+KRW_VND!#REF!/100000000</f>
        <v>#REF!</v>
      </c>
      <c r="N20" s="760" t="s">
        <v>116</v>
      </c>
      <c r="O20" s="31" t="s">
        <v>76</v>
      </c>
      <c r="P20" s="30" t="e">
        <f>+'자금실적 및 계획(원)USD_VND'!#REF!/1000000</f>
        <v>#REF!</v>
      </c>
      <c r="Q20" s="28" t="e">
        <f>+KRW_VND!#REF!/100000000</f>
        <v>#REF!</v>
      </c>
      <c r="T20" s="214" t="s">
        <v>185</v>
      </c>
    </row>
    <row r="21" spans="7:20" ht="16.5">
      <c r="J21" s="761"/>
      <c r="K21" s="33" t="s">
        <v>67</v>
      </c>
      <c r="L21" s="43"/>
      <c r="M21" s="23"/>
      <c r="N21" s="761"/>
      <c r="O21" s="33" t="s">
        <v>69</v>
      </c>
      <c r="P21" s="70"/>
      <c r="Q21" s="23"/>
      <c r="T21" s="214" t="s">
        <v>186</v>
      </c>
    </row>
    <row r="22" spans="7:20" ht="16.5">
      <c r="J22" s="761"/>
      <c r="K22" s="33" t="s">
        <v>15</v>
      </c>
      <c r="L22" s="34"/>
      <c r="M22" s="23" t="e">
        <f>+KRW_VND!#REF!/100000000+KRW_VND!#REF!/100000000</f>
        <v>#REF!</v>
      </c>
      <c r="N22" s="761"/>
      <c r="O22" s="33" t="s">
        <v>30</v>
      </c>
      <c r="P22" s="222" t="e">
        <f>+'자금실적 및 계획(원)USD_VND'!#REF!/1000000</f>
        <v>#REF!</v>
      </c>
      <c r="Q22" s="23" t="e">
        <f>+KRW_VND!#REF!/100000000</f>
        <v>#REF!</v>
      </c>
      <c r="T22" s="214" t="s">
        <v>187</v>
      </c>
    </row>
    <row r="23" spans="7:20" ht="16.5">
      <c r="J23" s="762"/>
      <c r="K23" s="72" t="s">
        <v>35</v>
      </c>
      <c r="L23" s="73">
        <f>SUM(L20:L22)</f>
        <v>0</v>
      </c>
      <c r="M23" s="77" t="e">
        <f>SUM(M20:M22)</f>
        <v>#REF!</v>
      </c>
      <c r="N23" s="762"/>
      <c r="O23" s="72" t="s">
        <v>35</v>
      </c>
      <c r="P23" s="73" t="e">
        <f>SUM(P20:P22)</f>
        <v>#REF!</v>
      </c>
      <c r="Q23" s="77" t="e">
        <f>SUM(Q20:Q22)</f>
        <v>#REF!</v>
      </c>
    </row>
    <row r="24" spans="7:20" ht="16.5">
      <c r="J24" s="763" t="s">
        <v>34</v>
      </c>
      <c r="K24" s="764"/>
      <c r="L24" s="78" t="e">
        <f>L9+L19+L23</f>
        <v>#REF!</v>
      </c>
      <c r="M24" s="79" t="e">
        <f>M9+M19+M23</f>
        <v>#REF!</v>
      </c>
      <c r="N24" s="763" t="s">
        <v>34</v>
      </c>
      <c r="O24" s="764"/>
      <c r="P24" s="78" t="e">
        <f>P9+P19+P23+P12</f>
        <v>#REF!</v>
      </c>
      <c r="Q24" s="79" t="e">
        <f>Q9+Q12+Q19+Q23</f>
        <v>#REF!</v>
      </c>
      <c r="R24" s="45" t="e">
        <f>M24-Q24</f>
        <v>#REF!</v>
      </c>
    </row>
    <row r="25" spans="7:20" ht="18.75" customHeight="1">
      <c r="L25" s="219" t="e">
        <f>L24-'자금실적 및 계획(원)USD_VND'!#REF!/1000000</f>
        <v>#REF!</v>
      </c>
      <c r="M25" s="219" t="e">
        <f>+M24-KRW_VND!#REF!/100000000</f>
        <v>#REF!</v>
      </c>
      <c r="P25" s="242" t="e">
        <f>+P24-'자금실적 및 계획(원)USD_VND'!#REF!/1000000-'자금실적 및 계획(원)USD_VND'!#REF!/1000000</f>
        <v>#REF!</v>
      </c>
      <c r="Q25" s="243" t="e">
        <f>+(KRW_VND!#REF!+KRW_VND!#REF!)/100000000-Q24</f>
        <v>#REF!</v>
      </c>
    </row>
    <row r="28" spans="7:20">
      <c r="M28" s="324"/>
    </row>
    <row r="29" spans="7:20">
      <c r="S29" s="45"/>
    </row>
    <row r="33" spans="20:20">
      <c r="T33" s="45"/>
    </row>
  </sheetData>
  <mergeCells count="22">
    <mergeCell ref="J20:J23"/>
    <mergeCell ref="N20:N23"/>
    <mergeCell ref="J24:K24"/>
    <mergeCell ref="N24:O24"/>
    <mergeCell ref="A4:A7"/>
    <mergeCell ref="J5:J9"/>
    <mergeCell ref="N5:N9"/>
    <mergeCell ref="A8:B8"/>
    <mergeCell ref="A9:B9"/>
    <mergeCell ref="J10:J19"/>
    <mergeCell ref="N10:N12"/>
    <mergeCell ref="N13:N19"/>
    <mergeCell ref="A2:B3"/>
    <mergeCell ref="C2:D2"/>
    <mergeCell ref="E2:F2"/>
    <mergeCell ref="G2:H2"/>
    <mergeCell ref="J2:M2"/>
    <mergeCell ref="N2:Q2"/>
    <mergeCell ref="J3:K4"/>
    <mergeCell ref="L3:M3"/>
    <mergeCell ref="N3:O4"/>
    <mergeCell ref="P3:Q3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3"/>
  <sheetViews>
    <sheetView workbookViewId="0">
      <selection activeCell="C4" sqref="C4"/>
    </sheetView>
  </sheetViews>
  <sheetFormatPr defaultColWidth="9" defaultRowHeight="15"/>
  <cols>
    <col min="1" max="1" width="4.7109375" style="36" bestFit="1" customWidth="1"/>
    <col min="2" max="2" width="12.7109375" style="36" bestFit="1" customWidth="1"/>
    <col min="3" max="8" width="6.85546875" style="36" customWidth="1"/>
    <col min="9" max="9" width="7" style="36" customWidth="1"/>
    <col min="10" max="10" width="5.28515625" style="36" bestFit="1" customWidth="1"/>
    <col min="11" max="11" width="15" style="36" customWidth="1"/>
    <col min="12" max="12" width="7.42578125" style="36" customWidth="1"/>
    <col min="13" max="13" width="11" style="36" customWidth="1"/>
    <col min="14" max="14" width="5.28515625" style="36" bestFit="1" customWidth="1"/>
    <col min="15" max="15" width="11.7109375" style="36" bestFit="1" customWidth="1"/>
    <col min="16" max="16" width="7.42578125" style="36" customWidth="1"/>
    <col min="17" max="17" width="10.28515625" style="36" customWidth="1"/>
    <col min="18" max="16384" width="9" style="36"/>
  </cols>
  <sheetData>
    <row r="2" spans="1:20" ht="21">
      <c r="A2" s="757" t="s">
        <v>23</v>
      </c>
      <c r="B2" s="757"/>
      <c r="C2" s="758" t="s">
        <v>397</v>
      </c>
      <c r="D2" s="759"/>
      <c r="E2" s="758" t="s">
        <v>391</v>
      </c>
      <c r="F2" s="759"/>
      <c r="G2" s="757" t="s">
        <v>26</v>
      </c>
      <c r="H2" s="757"/>
      <c r="I2" s="35"/>
      <c r="J2" s="753" t="s">
        <v>42</v>
      </c>
      <c r="K2" s="754"/>
      <c r="L2" s="754"/>
      <c r="M2" s="755"/>
      <c r="N2" s="753" t="s">
        <v>179</v>
      </c>
      <c r="O2" s="754"/>
      <c r="P2" s="754"/>
      <c r="Q2" s="755"/>
    </row>
    <row r="3" spans="1:20" ht="14.25" customHeight="1">
      <c r="A3" s="757"/>
      <c r="B3" s="757"/>
      <c r="C3" s="158" t="s">
        <v>1</v>
      </c>
      <c r="D3" s="289" t="s">
        <v>25</v>
      </c>
      <c r="E3" s="158" t="s">
        <v>24</v>
      </c>
      <c r="F3" s="289" t="s">
        <v>25</v>
      </c>
      <c r="G3" s="289" t="s">
        <v>24</v>
      </c>
      <c r="H3" s="289" t="s">
        <v>25</v>
      </c>
      <c r="I3" s="37"/>
      <c r="J3" s="756" t="s">
        <v>23</v>
      </c>
      <c r="K3" s="756"/>
      <c r="L3" s="757" t="s">
        <v>45</v>
      </c>
      <c r="M3" s="757"/>
      <c r="N3" s="756" t="s">
        <v>23</v>
      </c>
      <c r="O3" s="756"/>
      <c r="P3" s="757" t="s">
        <v>44</v>
      </c>
      <c r="Q3" s="757"/>
    </row>
    <row r="4" spans="1:20" ht="16.5">
      <c r="A4" s="765" t="s">
        <v>40</v>
      </c>
      <c r="B4" s="81" t="s">
        <v>22</v>
      </c>
      <c r="C4" s="82" t="e">
        <f>+'자금실적 및 계획(원)USD_VND'!#REF!/1000000</f>
        <v>#REF!</v>
      </c>
      <c r="D4" s="141" t="e">
        <f>+KRW_VND!#REF!/100000000</f>
        <v>#REF!</v>
      </c>
      <c r="E4" s="149" t="e">
        <f>+'자금실적 및 계획(원)USD_VND'!#REF!/1000000</f>
        <v>#REF!</v>
      </c>
      <c r="F4" s="150" t="e">
        <f>+KRW_VND!#REF!/100000000</f>
        <v>#REF!</v>
      </c>
      <c r="G4" s="145" t="e">
        <f>+E4-C4</f>
        <v>#REF!</v>
      </c>
      <c r="H4" s="84" t="e">
        <f>+F4-D4</f>
        <v>#REF!</v>
      </c>
      <c r="I4" s="25"/>
      <c r="J4" s="756"/>
      <c r="K4" s="756"/>
      <c r="L4" s="71" t="s">
        <v>24</v>
      </c>
      <c r="M4" s="71" t="s">
        <v>2</v>
      </c>
      <c r="N4" s="756"/>
      <c r="O4" s="756"/>
      <c r="P4" s="71" t="s">
        <v>24</v>
      </c>
      <c r="Q4" s="71" t="s">
        <v>2</v>
      </c>
    </row>
    <row r="5" spans="1:20" ht="16.5">
      <c r="A5" s="766"/>
      <c r="B5" s="85" t="s">
        <v>105</v>
      </c>
      <c r="C5" s="86"/>
      <c r="D5" s="119" t="e">
        <f>+KRW_VND!#REF!/100000000</f>
        <v>#REF!</v>
      </c>
      <c r="E5" s="151"/>
      <c r="F5" s="87" t="e">
        <f>+KRW_VND!#REF!/100000000</f>
        <v>#REF!</v>
      </c>
      <c r="G5" s="125"/>
      <c r="H5" s="87" t="e">
        <f>+F5-D5</f>
        <v>#REF!</v>
      </c>
      <c r="I5" s="26"/>
      <c r="J5" s="768" t="s">
        <v>31</v>
      </c>
      <c r="K5" s="31" t="s">
        <v>27</v>
      </c>
      <c r="L5" s="27"/>
      <c r="M5" s="28"/>
      <c r="N5" s="768" t="s">
        <v>180</v>
      </c>
      <c r="O5" s="31" t="s">
        <v>27</v>
      </c>
      <c r="P5" s="29" t="e">
        <f>+'자금실적 및 계획(원)USD_VND'!#REF!/1000000</f>
        <v>#REF!</v>
      </c>
      <c r="Q5" s="28" t="e">
        <f>+KRW_VND!#REF!/100000000</f>
        <v>#REF!</v>
      </c>
      <c r="T5" s="214"/>
    </row>
    <row r="6" spans="1:20" ht="14.25" customHeight="1">
      <c r="A6" s="766"/>
      <c r="B6" s="85" t="s">
        <v>104</v>
      </c>
      <c r="C6" s="86"/>
      <c r="D6" s="119"/>
      <c r="E6" s="151"/>
      <c r="F6" s="87"/>
      <c r="G6" s="125"/>
      <c r="H6" s="87"/>
      <c r="I6" s="26"/>
      <c r="J6" s="768"/>
      <c r="K6" s="33" t="s">
        <v>178</v>
      </c>
      <c r="L6" s="22" t="e">
        <f>+'자금실적 및 계획(원)USD_VND'!#REF!/1000000</f>
        <v>#REF!</v>
      </c>
      <c r="M6" s="23" t="e">
        <f>+KRW_VND!#REF!/100000000</f>
        <v>#REF!</v>
      </c>
      <c r="N6" s="768"/>
      <c r="O6" s="33" t="s">
        <v>178</v>
      </c>
      <c r="P6" s="24" t="e">
        <f>+'자금실적 및 계획(원)USD_VND'!#REF!/1000000</f>
        <v>#REF!</v>
      </c>
      <c r="Q6" s="23" t="e">
        <f>+KRW_VND!#REF!/100000000</f>
        <v>#REF!</v>
      </c>
      <c r="T6" s="214" t="s">
        <v>183</v>
      </c>
    </row>
    <row r="7" spans="1:20" ht="16.5">
      <c r="A7" s="767"/>
      <c r="B7" s="88" t="s">
        <v>35</v>
      </c>
      <c r="C7" s="89" t="e">
        <f>SUM(C4:C6)</f>
        <v>#REF!</v>
      </c>
      <c r="D7" s="142" t="e">
        <f>SUM(D4:D6)</f>
        <v>#REF!</v>
      </c>
      <c r="E7" s="152" t="e">
        <f>SUM(E4:E6)</f>
        <v>#REF!</v>
      </c>
      <c r="F7" s="153" t="e">
        <f>SUM(F4:F6)</f>
        <v>#REF!</v>
      </c>
      <c r="G7" s="146" t="e">
        <f>+E7-C7</f>
        <v>#REF!</v>
      </c>
      <c r="H7" s="91" t="e">
        <f>+F7-D7</f>
        <v>#REF!</v>
      </c>
      <c r="I7" s="38"/>
      <c r="J7" s="768"/>
      <c r="K7" s="33" t="s">
        <v>29</v>
      </c>
      <c r="L7" s="22" t="e">
        <f>+'자금실적 및 계획(원)USD_VND'!#REF!/1000000</f>
        <v>#REF!</v>
      </c>
      <c r="M7" s="23" t="e">
        <f>+KRW_VND!#REF!/100000000</f>
        <v>#REF!</v>
      </c>
      <c r="N7" s="768"/>
      <c r="O7" s="33" t="s">
        <v>207</v>
      </c>
      <c r="P7" s="24" t="e">
        <f>+'자금실적 및 계획(원)USD_VND'!#REF!/1000000</f>
        <v>#REF!</v>
      </c>
      <c r="Q7" s="23" t="e">
        <f>+KRW_VND!#REF!/100000000</f>
        <v>#REF!</v>
      </c>
      <c r="T7" s="214" t="s">
        <v>184</v>
      </c>
    </row>
    <row r="8" spans="1:20" ht="16.5">
      <c r="A8" s="770" t="s">
        <v>38</v>
      </c>
      <c r="B8" s="770"/>
      <c r="C8" s="39"/>
      <c r="D8" s="143" t="e">
        <f>+KRW_VND!#REF!/100000000</f>
        <v>#REF!</v>
      </c>
      <c r="E8" s="154"/>
      <c r="F8" s="155" t="e">
        <f>+KRW_VND!#REF!/100000000</f>
        <v>#REF!</v>
      </c>
      <c r="G8" s="147"/>
      <c r="H8" s="21"/>
      <c r="J8" s="768"/>
      <c r="K8" s="40" t="s">
        <v>29</v>
      </c>
      <c r="L8" s="41"/>
      <c r="M8" s="20" t="e">
        <f>+KRW_VND!#REF!/100000000</f>
        <v>#REF!</v>
      </c>
      <c r="N8" s="768"/>
      <c r="O8" s="40" t="s">
        <v>32</v>
      </c>
      <c r="P8" s="41"/>
      <c r="Q8" s="20" t="e">
        <f>+KRW_VND!#REF!/100000000</f>
        <v>#REF!</v>
      </c>
      <c r="T8" s="214" t="s">
        <v>181</v>
      </c>
    </row>
    <row r="9" spans="1:20" ht="16.5">
      <c r="A9" s="771" t="s">
        <v>39</v>
      </c>
      <c r="B9" s="771"/>
      <c r="C9" s="94"/>
      <c r="D9" s="144" t="e">
        <f>+D7-D8</f>
        <v>#REF!</v>
      </c>
      <c r="E9" s="156"/>
      <c r="F9" s="157" t="e">
        <f>+F7-F8</f>
        <v>#REF!</v>
      </c>
      <c r="G9" s="148"/>
      <c r="H9" s="95" t="e">
        <f>+H7-H8</f>
        <v>#REF!</v>
      </c>
      <c r="J9" s="769"/>
      <c r="K9" s="72" t="s">
        <v>35</v>
      </c>
      <c r="L9" s="73" t="e">
        <f>SUM(L5:L8)</f>
        <v>#REF!</v>
      </c>
      <c r="M9" s="74" t="e">
        <f>SUM(M5:M8)</f>
        <v>#REF!</v>
      </c>
      <c r="N9" s="769"/>
      <c r="O9" s="72" t="s">
        <v>35</v>
      </c>
      <c r="P9" s="73" t="e">
        <f>SUM(P5:P8)</f>
        <v>#REF!</v>
      </c>
      <c r="Q9" s="74" t="e">
        <f>SUM(Q5:Q8)</f>
        <v>#REF!</v>
      </c>
      <c r="T9" s="214"/>
    </row>
    <row r="10" spans="1:20" ht="16.5" customHeight="1">
      <c r="J10" s="768" t="s">
        <v>33</v>
      </c>
      <c r="K10" s="31" t="s">
        <v>37</v>
      </c>
      <c r="L10" s="42"/>
      <c r="M10" s="28"/>
      <c r="N10" s="773" t="s">
        <v>204</v>
      </c>
      <c r="O10" s="31" t="s">
        <v>73</v>
      </c>
      <c r="P10" s="24" t="e">
        <f>+'자금실적 및 계획(원)USD_VND'!#REF!/1000000+'자금실적 및 계획(원)USD_VND'!#REF!/1000000</f>
        <v>#REF!</v>
      </c>
      <c r="Q10" s="28" t="e">
        <f>+(KRW_VND!#REF!+KRW_VND!#REF!+KRW_VND!#REF!)/100000000</f>
        <v>#REF!</v>
      </c>
      <c r="T10" s="214" t="s">
        <v>182</v>
      </c>
    </row>
    <row r="11" spans="1:20" ht="16.5" customHeight="1">
      <c r="J11" s="768"/>
      <c r="K11" s="33" t="s">
        <v>174</v>
      </c>
      <c r="L11" s="22" t="e">
        <f>+'자금실적 및 계획(원)USD_VND'!#REF!/1000000</f>
        <v>#REF!</v>
      </c>
      <c r="M11" s="23" t="e">
        <f>+KRW_VND!#REF!/100000000</f>
        <v>#REF!</v>
      </c>
      <c r="N11" s="774"/>
      <c r="O11" s="33" t="s">
        <v>70</v>
      </c>
      <c r="P11" s="24"/>
      <c r="Q11" s="210"/>
      <c r="T11" s="214" t="s">
        <v>173</v>
      </c>
    </row>
    <row r="12" spans="1:20" ht="16.5" customHeight="1">
      <c r="J12" s="768"/>
      <c r="K12" s="33" t="s">
        <v>17</v>
      </c>
      <c r="L12" s="34"/>
      <c r="M12" s="48" t="e">
        <f>+KRW_VND!#REF!/100000000</f>
        <v>#REF!</v>
      </c>
      <c r="N12" s="762"/>
      <c r="O12" s="72" t="s">
        <v>35</v>
      </c>
      <c r="P12" s="73" t="e">
        <f>SUM(P10:P11)</f>
        <v>#REF!</v>
      </c>
      <c r="Q12" s="74" t="e">
        <f>SUM(Q10:Q11)</f>
        <v>#REF!</v>
      </c>
      <c r="T12" s="214" t="s">
        <v>87</v>
      </c>
    </row>
    <row r="13" spans="1:20" ht="16.5">
      <c r="G13"/>
      <c r="H13"/>
      <c r="J13" s="768"/>
      <c r="K13" s="33" t="s">
        <v>18</v>
      </c>
      <c r="L13" s="34"/>
      <c r="M13" s="19" t="e">
        <f>+KRW_VND!#REF!/100000000</f>
        <v>#REF!</v>
      </c>
      <c r="N13" s="760" t="s">
        <v>71</v>
      </c>
      <c r="O13" s="33" t="s">
        <v>188</v>
      </c>
      <c r="P13" s="24" t="e">
        <f>+'자금실적 및 계획(원)USD_VND'!#REF!/1000000</f>
        <v>#REF!</v>
      </c>
      <c r="Q13" s="19" t="e">
        <f>+(KRW_VND!#REF!/100000000)</f>
        <v>#REF!</v>
      </c>
      <c r="T13" s="214" t="s">
        <v>88</v>
      </c>
    </row>
    <row r="14" spans="1:20" ht="16.5">
      <c r="G14"/>
      <c r="H14"/>
      <c r="J14" s="772"/>
      <c r="K14" s="33" t="s">
        <v>15</v>
      </c>
      <c r="L14" s="22" t="e">
        <f>+'자금실적 및 계획(원)USD_VND'!#REF!/1000000</f>
        <v>#REF!</v>
      </c>
      <c r="M14" s="19"/>
      <c r="N14" s="761"/>
      <c r="O14" s="33" t="s">
        <v>190</v>
      </c>
      <c r="P14" s="24"/>
      <c r="Q14" s="19" t="e">
        <f>+KRW_VND!#REF!/100000000</f>
        <v>#REF!</v>
      </c>
      <c r="T14" s="214"/>
    </row>
    <row r="15" spans="1:20" ht="15" customHeight="1">
      <c r="G15" s="208" t="s">
        <v>46</v>
      </c>
      <c r="H15" s="208" t="s">
        <v>47</v>
      </c>
      <c r="J15" s="768"/>
      <c r="K15" s="33"/>
      <c r="L15" s="34"/>
      <c r="M15" s="47"/>
      <c r="N15" s="761"/>
      <c r="O15" s="33" t="s">
        <v>20</v>
      </c>
      <c r="P15" s="24"/>
      <c r="Q15" s="19" t="e">
        <f>+KRW_VND!#REF!/100000000</f>
        <v>#REF!</v>
      </c>
      <c r="T15" s="214"/>
    </row>
    <row r="16" spans="1:20" ht="16.5">
      <c r="G16" s="208" t="s">
        <v>48</v>
      </c>
      <c r="H16" s="208" t="s">
        <v>49</v>
      </c>
      <c r="J16" s="768"/>
      <c r="K16" s="33"/>
      <c r="L16" s="34"/>
      <c r="M16" s="19"/>
      <c r="N16" s="761"/>
      <c r="O16" s="33" t="s">
        <v>121</v>
      </c>
      <c r="P16" s="24" t="e">
        <f>+'자금실적 및 계획(원)USD_VND'!#REF!/1000000</f>
        <v>#REF!</v>
      </c>
      <c r="Q16" s="23" t="e">
        <f>+KRW_VND!#REF!/100000000</f>
        <v>#REF!</v>
      </c>
      <c r="T16" s="214"/>
    </row>
    <row r="17" spans="7:20" ht="16.5">
      <c r="G17" s="208"/>
      <c r="H17" s="208"/>
      <c r="J17" s="772"/>
      <c r="K17" s="33"/>
      <c r="L17" s="34"/>
      <c r="M17" s="19"/>
      <c r="N17" s="761"/>
      <c r="O17" s="33" t="s">
        <v>189</v>
      </c>
      <c r="P17" s="24" t="e">
        <f>+'자금실적 및 계획(원)USD_VND'!#REF!/1000000</f>
        <v>#REF!</v>
      </c>
      <c r="Q17" s="23" t="e">
        <f>+KRW_VND!#REF!/100000000</f>
        <v>#REF!</v>
      </c>
      <c r="T17" s="214"/>
    </row>
    <row r="18" spans="7:20" ht="16.5">
      <c r="G18" s="209"/>
      <c r="H18" s="209"/>
      <c r="J18" s="768"/>
      <c r="K18" s="44"/>
      <c r="L18" s="44"/>
      <c r="M18" s="44"/>
      <c r="N18" s="761"/>
      <c r="O18" s="40" t="s">
        <v>191</v>
      </c>
      <c r="P18" s="24"/>
      <c r="Q18" s="20" t="e">
        <f>+KRW_VND!#REF!/100000000+KRW_VND!#REF!/100000000</f>
        <v>#REF!</v>
      </c>
      <c r="T18" s="214"/>
    </row>
    <row r="19" spans="7:20" ht="12" customHeight="1">
      <c r="J19" s="769"/>
      <c r="K19" s="72" t="s">
        <v>35</v>
      </c>
      <c r="L19" s="75" t="e">
        <f>SUM(L10:L18)</f>
        <v>#REF!</v>
      </c>
      <c r="M19" s="76" t="e">
        <f>SUM(M10:M18)</f>
        <v>#REF!</v>
      </c>
      <c r="N19" s="762"/>
      <c r="O19" s="72" t="s">
        <v>35</v>
      </c>
      <c r="P19" s="216" t="e">
        <f>SUM(P13:P18)</f>
        <v>#REF!</v>
      </c>
      <c r="Q19" s="76" t="e">
        <f>SUM(Q13:Q18)</f>
        <v>#REF!</v>
      </c>
      <c r="T19" s="214"/>
    </row>
    <row r="20" spans="7:20" ht="16.5">
      <c r="J20" s="760" t="s">
        <v>28</v>
      </c>
      <c r="K20" s="31" t="s">
        <v>21</v>
      </c>
      <c r="L20" s="32"/>
      <c r="M20" s="28" t="e">
        <f>+KRW_VND!#REF!/100000000</f>
        <v>#REF!</v>
      </c>
      <c r="N20" s="760" t="s">
        <v>116</v>
      </c>
      <c r="O20" s="31" t="s">
        <v>76</v>
      </c>
      <c r="P20" s="30" t="e">
        <f>+'자금실적 및 계획(원)USD_VND'!#REF!/1000000</f>
        <v>#REF!</v>
      </c>
      <c r="Q20" s="28" t="e">
        <f>+KRW_VND!#REF!/100000000</f>
        <v>#REF!</v>
      </c>
      <c r="T20" s="214" t="s">
        <v>185</v>
      </c>
    </row>
    <row r="21" spans="7:20" ht="16.5">
      <c r="J21" s="761"/>
      <c r="K21" s="33" t="s">
        <v>67</v>
      </c>
      <c r="L21" s="43"/>
      <c r="M21" s="23"/>
      <c r="N21" s="761"/>
      <c r="O21" s="33" t="s">
        <v>69</v>
      </c>
      <c r="P21" s="70"/>
      <c r="Q21" s="23"/>
      <c r="T21" s="214" t="s">
        <v>186</v>
      </c>
    </row>
    <row r="22" spans="7:20" ht="16.5">
      <c r="J22" s="761"/>
      <c r="K22" s="33" t="s">
        <v>15</v>
      </c>
      <c r="L22" s="34"/>
      <c r="M22" s="23" t="e">
        <f>+KRW_VND!#REF!/100000000</f>
        <v>#REF!</v>
      </c>
      <c r="N22" s="761"/>
      <c r="O22" s="33" t="s">
        <v>30</v>
      </c>
      <c r="P22" s="222" t="e">
        <f>+'자금실적 및 계획(원)USD_VND'!#REF!/1000000</f>
        <v>#REF!</v>
      </c>
      <c r="Q22" s="23" t="e">
        <f>+KRW_VND!#REF!/100000000</f>
        <v>#REF!</v>
      </c>
      <c r="T22" s="214" t="s">
        <v>187</v>
      </c>
    </row>
    <row r="23" spans="7:20" ht="16.5">
      <c r="J23" s="762"/>
      <c r="K23" s="72" t="s">
        <v>35</v>
      </c>
      <c r="L23" s="73">
        <f>SUM(L20:L22)</f>
        <v>0</v>
      </c>
      <c r="M23" s="77" t="e">
        <f>SUM(M20:M22)</f>
        <v>#REF!</v>
      </c>
      <c r="N23" s="762"/>
      <c r="O23" s="72" t="s">
        <v>35</v>
      </c>
      <c r="P23" s="73" t="e">
        <f>SUM(P20:P22)</f>
        <v>#REF!</v>
      </c>
      <c r="Q23" s="77" t="e">
        <f>SUM(Q20:Q22)</f>
        <v>#REF!</v>
      </c>
    </row>
    <row r="24" spans="7:20" ht="16.5">
      <c r="J24" s="763" t="s">
        <v>34</v>
      </c>
      <c r="K24" s="764"/>
      <c r="L24" s="78" t="e">
        <f>L9+L19+L23</f>
        <v>#REF!</v>
      </c>
      <c r="M24" s="79" t="e">
        <f>M9+M19+M23</f>
        <v>#REF!</v>
      </c>
      <c r="N24" s="763" t="s">
        <v>34</v>
      </c>
      <c r="O24" s="764"/>
      <c r="P24" s="78" t="e">
        <f>P9+P19+P23+P12</f>
        <v>#REF!</v>
      </c>
      <c r="Q24" s="79" t="e">
        <f>Q9+Q12+Q19+Q23</f>
        <v>#REF!</v>
      </c>
      <c r="R24" s="45" t="e">
        <f>M24-Q24</f>
        <v>#REF!</v>
      </c>
    </row>
    <row r="25" spans="7:20" ht="18.75" customHeight="1">
      <c r="L25" s="219" t="e">
        <f>L24-'자금실적 및 계획(원)USD_VND'!#REF!/1000000</f>
        <v>#REF!</v>
      </c>
      <c r="M25" s="219" t="e">
        <f>+M24-KRW_VND!#REF!/100000000</f>
        <v>#REF!</v>
      </c>
      <c r="P25" s="242" t="e">
        <f>+P24-'자금실적 및 계획(원)USD_VND'!#REF!/1000000-'자금실적 및 계획(원)USD_VND'!#REF!/1000000</f>
        <v>#REF!</v>
      </c>
      <c r="Q25" s="243" t="e">
        <f>+(KRW_VND!#REF!+KRW_VND!#REF!)/100000000-Q24</f>
        <v>#REF!</v>
      </c>
    </row>
    <row r="29" spans="7:20">
      <c r="S29" s="45"/>
    </row>
    <row r="33" spans="20:20">
      <c r="T33" s="45"/>
    </row>
  </sheetData>
  <mergeCells count="22">
    <mergeCell ref="N2:Q2"/>
    <mergeCell ref="J3:K4"/>
    <mergeCell ref="L3:M3"/>
    <mergeCell ref="N3:O4"/>
    <mergeCell ref="P3:Q3"/>
    <mergeCell ref="A2:B3"/>
    <mergeCell ref="C2:D2"/>
    <mergeCell ref="E2:F2"/>
    <mergeCell ref="G2:H2"/>
    <mergeCell ref="J2:M2"/>
    <mergeCell ref="J20:J23"/>
    <mergeCell ref="N20:N23"/>
    <mergeCell ref="J24:K24"/>
    <mergeCell ref="N24:O24"/>
    <mergeCell ref="A4:A7"/>
    <mergeCell ref="J5:J9"/>
    <mergeCell ref="N5:N9"/>
    <mergeCell ref="A8:B8"/>
    <mergeCell ref="A9:B9"/>
    <mergeCell ref="J10:J19"/>
    <mergeCell ref="N10:N12"/>
    <mergeCell ref="N13:N19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3"/>
  <sheetViews>
    <sheetView workbookViewId="0">
      <selection activeCell="M37" sqref="M37"/>
    </sheetView>
  </sheetViews>
  <sheetFormatPr defaultColWidth="9" defaultRowHeight="15"/>
  <cols>
    <col min="1" max="1" width="4.7109375" style="36" bestFit="1" customWidth="1"/>
    <col min="2" max="2" width="12.7109375" style="36" bestFit="1" customWidth="1"/>
    <col min="3" max="8" width="6.85546875" style="36" customWidth="1"/>
    <col min="9" max="9" width="7" style="36" customWidth="1"/>
    <col min="10" max="10" width="5.28515625" style="36" bestFit="1" customWidth="1"/>
    <col min="11" max="11" width="15" style="36" customWidth="1"/>
    <col min="12" max="12" width="7.42578125" style="36" customWidth="1"/>
    <col min="13" max="13" width="11" style="36" customWidth="1"/>
    <col min="14" max="14" width="5.28515625" style="36" bestFit="1" customWidth="1"/>
    <col min="15" max="15" width="11.7109375" style="36" bestFit="1" customWidth="1"/>
    <col min="16" max="16" width="7.42578125" style="36" customWidth="1"/>
    <col min="17" max="17" width="10.28515625" style="36" customWidth="1"/>
    <col min="18" max="16384" width="9" style="36"/>
  </cols>
  <sheetData>
    <row r="2" spans="1:20" ht="21">
      <c r="A2" s="757" t="s">
        <v>23</v>
      </c>
      <c r="B2" s="757"/>
      <c r="C2" s="758" t="s">
        <v>361</v>
      </c>
      <c r="D2" s="759"/>
      <c r="E2" s="758" t="s">
        <v>321</v>
      </c>
      <c r="F2" s="759"/>
      <c r="G2" s="757" t="s">
        <v>26</v>
      </c>
      <c r="H2" s="757"/>
      <c r="I2" s="35"/>
      <c r="J2" s="753" t="s">
        <v>42</v>
      </c>
      <c r="K2" s="754"/>
      <c r="L2" s="754"/>
      <c r="M2" s="755"/>
      <c r="N2" s="753" t="s">
        <v>179</v>
      </c>
      <c r="O2" s="754"/>
      <c r="P2" s="754"/>
      <c r="Q2" s="755"/>
    </row>
    <row r="3" spans="1:20" ht="14.25" customHeight="1">
      <c r="A3" s="757"/>
      <c r="B3" s="757"/>
      <c r="C3" s="158" t="s">
        <v>1</v>
      </c>
      <c r="D3" s="281" t="s">
        <v>25</v>
      </c>
      <c r="E3" s="158" t="s">
        <v>24</v>
      </c>
      <c r="F3" s="281" t="s">
        <v>25</v>
      </c>
      <c r="G3" s="281" t="s">
        <v>24</v>
      </c>
      <c r="H3" s="281" t="s">
        <v>25</v>
      </c>
      <c r="I3" s="37"/>
      <c r="J3" s="756" t="s">
        <v>23</v>
      </c>
      <c r="K3" s="756"/>
      <c r="L3" s="757" t="s">
        <v>45</v>
      </c>
      <c r="M3" s="757"/>
      <c r="N3" s="756" t="s">
        <v>23</v>
      </c>
      <c r="O3" s="756"/>
      <c r="P3" s="757" t="s">
        <v>44</v>
      </c>
      <c r="Q3" s="757"/>
    </row>
    <row r="4" spans="1:20" ht="16.5">
      <c r="A4" s="765" t="s">
        <v>40</v>
      </c>
      <c r="B4" s="81" t="s">
        <v>22</v>
      </c>
      <c r="C4" s="82" t="e">
        <f>+'자금실적 및 계획(원)USD_VND'!#REF!/1000000</f>
        <v>#REF!</v>
      </c>
      <c r="D4" s="141" t="e">
        <f>+KRW_VND!#REF!/100000000</f>
        <v>#REF!</v>
      </c>
      <c r="E4" s="149" t="e">
        <f>+'자금실적 및 계획(원)USD_VND'!#REF!/1000000</f>
        <v>#REF!</v>
      </c>
      <c r="F4" s="150" t="e">
        <f>+KRW_VND!#REF!/100000000</f>
        <v>#REF!</v>
      </c>
      <c r="G4" s="145" t="e">
        <f>+E4-C4</f>
        <v>#REF!</v>
      </c>
      <c r="H4" s="84" t="e">
        <f>+F4-D4</f>
        <v>#REF!</v>
      </c>
      <c r="I4" s="25"/>
      <c r="J4" s="756"/>
      <c r="K4" s="756"/>
      <c r="L4" s="71" t="s">
        <v>24</v>
      </c>
      <c r="M4" s="71" t="s">
        <v>2</v>
      </c>
      <c r="N4" s="756"/>
      <c r="O4" s="756"/>
      <c r="P4" s="71" t="s">
        <v>24</v>
      </c>
      <c r="Q4" s="71" t="s">
        <v>2</v>
      </c>
    </row>
    <row r="5" spans="1:20" ht="16.5">
      <c r="A5" s="766"/>
      <c r="B5" s="85" t="s">
        <v>105</v>
      </c>
      <c r="C5" s="86"/>
      <c r="D5" s="119" t="e">
        <f>+KRW_VND!#REF!/100000000</f>
        <v>#REF!</v>
      </c>
      <c r="E5" s="151"/>
      <c r="F5" s="87" t="e">
        <f>+KRW_VND!#REF!/100000000</f>
        <v>#REF!</v>
      </c>
      <c r="G5" s="125"/>
      <c r="H5" s="87" t="e">
        <f>+F5-D5</f>
        <v>#REF!</v>
      </c>
      <c r="I5" s="26"/>
      <c r="J5" s="768" t="s">
        <v>31</v>
      </c>
      <c r="K5" s="31" t="s">
        <v>27</v>
      </c>
      <c r="L5" s="27"/>
      <c r="M5" s="28"/>
      <c r="N5" s="768" t="s">
        <v>180</v>
      </c>
      <c r="O5" s="31" t="s">
        <v>27</v>
      </c>
      <c r="P5" s="29" t="e">
        <f>+'자금실적 및 계획(원)USD_VND'!#REF!/1000000</f>
        <v>#REF!</v>
      </c>
      <c r="Q5" s="28" t="e">
        <f>+KRW_VND!#REF!/100000000</f>
        <v>#REF!</v>
      </c>
      <c r="T5" s="214"/>
    </row>
    <row r="6" spans="1:20" ht="14.25" customHeight="1">
      <c r="A6" s="766"/>
      <c r="B6" s="85" t="s">
        <v>104</v>
      </c>
      <c r="C6" s="86"/>
      <c r="D6" s="119"/>
      <c r="E6" s="151"/>
      <c r="F6" s="87"/>
      <c r="G6" s="125"/>
      <c r="H6" s="87"/>
      <c r="I6" s="26"/>
      <c r="J6" s="768"/>
      <c r="K6" s="33" t="s">
        <v>178</v>
      </c>
      <c r="L6" s="22" t="e">
        <f>+'자금실적 및 계획(원)USD_VND'!#REF!/1000000</f>
        <v>#REF!</v>
      </c>
      <c r="M6" s="23" t="e">
        <f>+KRW_VND!#REF!/100000000</f>
        <v>#REF!</v>
      </c>
      <c r="N6" s="768"/>
      <c r="O6" s="33" t="s">
        <v>178</v>
      </c>
      <c r="P6" s="24" t="e">
        <f>+'자금실적 및 계획(원)USD_VND'!#REF!/1000000</f>
        <v>#REF!</v>
      </c>
      <c r="Q6" s="23" t="e">
        <f>+KRW_VND!#REF!/100000000</f>
        <v>#REF!</v>
      </c>
      <c r="T6" s="214" t="s">
        <v>183</v>
      </c>
    </row>
    <row r="7" spans="1:20" ht="16.5">
      <c r="A7" s="767"/>
      <c r="B7" s="88" t="s">
        <v>35</v>
      </c>
      <c r="C7" s="89" t="e">
        <f>SUM(C4:C6)</f>
        <v>#REF!</v>
      </c>
      <c r="D7" s="142" t="e">
        <f>SUM(D4:D6)</f>
        <v>#REF!</v>
      </c>
      <c r="E7" s="152" t="e">
        <f>SUM(E4:E6)</f>
        <v>#REF!</v>
      </c>
      <c r="F7" s="153" t="e">
        <f>SUM(F4:F6)</f>
        <v>#REF!</v>
      </c>
      <c r="G7" s="146" t="e">
        <f>+E7-C7</f>
        <v>#REF!</v>
      </c>
      <c r="H7" s="91" t="e">
        <f>+F7-D7</f>
        <v>#REF!</v>
      </c>
      <c r="I7" s="38"/>
      <c r="J7" s="768"/>
      <c r="K7" s="33" t="s">
        <v>29</v>
      </c>
      <c r="L7" s="22" t="e">
        <f>+'자금실적 및 계획(원)USD_VND'!#REF!/1000000</f>
        <v>#REF!</v>
      </c>
      <c r="M7" s="23" t="e">
        <f>+KRW_VND!#REF!/100000000</f>
        <v>#REF!</v>
      </c>
      <c r="N7" s="768"/>
      <c r="O7" s="33" t="s">
        <v>207</v>
      </c>
      <c r="P7" s="24" t="e">
        <f>+'자금실적 및 계획(원)USD_VND'!#REF!/1000000</f>
        <v>#REF!</v>
      </c>
      <c r="Q7" s="23" t="e">
        <f>+KRW_VND!#REF!/100000000</f>
        <v>#REF!</v>
      </c>
      <c r="T7" s="214" t="s">
        <v>184</v>
      </c>
    </row>
    <row r="8" spans="1:20" ht="16.5">
      <c r="A8" s="770" t="s">
        <v>38</v>
      </c>
      <c r="B8" s="770"/>
      <c r="C8" s="39"/>
      <c r="D8" s="143" t="e">
        <f>+KRW_VND!#REF!/100000000</f>
        <v>#REF!</v>
      </c>
      <c r="E8" s="154"/>
      <c r="F8" s="155" t="e">
        <f>+KRW_VND!#REF!/100000000</f>
        <v>#REF!</v>
      </c>
      <c r="G8" s="147"/>
      <c r="H8" s="21"/>
      <c r="J8" s="768"/>
      <c r="K8" s="40" t="s">
        <v>29</v>
      </c>
      <c r="L8" s="41"/>
      <c r="M8" s="20" t="e">
        <f>+KRW_VND!#REF!/100000000</f>
        <v>#REF!</v>
      </c>
      <c r="N8" s="768"/>
      <c r="O8" s="40" t="s">
        <v>32</v>
      </c>
      <c r="P8" s="41"/>
      <c r="Q8" s="20" t="e">
        <f>+KRW_VND!#REF!/100000000</f>
        <v>#REF!</v>
      </c>
      <c r="T8" s="214" t="s">
        <v>181</v>
      </c>
    </row>
    <row r="9" spans="1:20" ht="16.5">
      <c r="A9" s="771" t="s">
        <v>39</v>
      </c>
      <c r="B9" s="771"/>
      <c r="C9" s="94"/>
      <c r="D9" s="144" t="e">
        <f>+D7-D8</f>
        <v>#REF!</v>
      </c>
      <c r="E9" s="156"/>
      <c r="F9" s="157" t="e">
        <f>+F7-F8</f>
        <v>#REF!</v>
      </c>
      <c r="G9" s="148"/>
      <c r="H9" s="95" t="e">
        <f>+H7-H8</f>
        <v>#REF!</v>
      </c>
      <c r="J9" s="769"/>
      <c r="K9" s="72" t="s">
        <v>35</v>
      </c>
      <c r="L9" s="73" t="e">
        <f>SUM(L5:L8)</f>
        <v>#REF!</v>
      </c>
      <c r="M9" s="74" t="e">
        <f>SUM(M5:M8)</f>
        <v>#REF!</v>
      </c>
      <c r="N9" s="769"/>
      <c r="O9" s="72" t="s">
        <v>35</v>
      </c>
      <c r="P9" s="73" t="e">
        <f>SUM(P5:P8)</f>
        <v>#REF!</v>
      </c>
      <c r="Q9" s="74" t="e">
        <f>SUM(Q5:Q8)</f>
        <v>#REF!</v>
      </c>
      <c r="T9" s="214"/>
    </row>
    <row r="10" spans="1:20" ht="16.5" customHeight="1">
      <c r="J10" s="768" t="s">
        <v>33</v>
      </c>
      <c r="K10" s="31" t="s">
        <v>37</v>
      </c>
      <c r="L10" s="42"/>
      <c r="M10" s="28"/>
      <c r="N10" s="773" t="s">
        <v>204</v>
      </c>
      <c r="O10" s="31" t="s">
        <v>73</v>
      </c>
      <c r="P10" s="24" t="e">
        <f>+'자금실적 및 계획(원)USD_VND'!#REF!/1000000+'자금실적 및 계획(원)USD_VND'!#REF!/1000000</f>
        <v>#REF!</v>
      </c>
      <c r="Q10" s="28" t="e">
        <f>+(KRW_VND!#REF!+KRW_VND!#REF!+KRW_VND!#REF!)/100000000</f>
        <v>#REF!</v>
      </c>
      <c r="T10" s="214" t="s">
        <v>182</v>
      </c>
    </row>
    <row r="11" spans="1:20" ht="16.5" customHeight="1">
      <c r="J11" s="768"/>
      <c r="K11" s="33" t="s">
        <v>174</v>
      </c>
      <c r="L11" s="22" t="e">
        <f>+'자금실적 및 계획(원)USD_VND'!#REF!/1000000</f>
        <v>#REF!</v>
      </c>
      <c r="M11" s="23" t="e">
        <f>+KRW_VND!#REF!/100000000</f>
        <v>#REF!</v>
      </c>
      <c r="N11" s="774"/>
      <c r="O11" s="33" t="s">
        <v>70</v>
      </c>
      <c r="P11" s="24"/>
      <c r="Q11" s="210"/>
      <c r="T11" s="214" t="s">
        <v>173</v>
      </c>
    </row>
    <row r="12" spans="1:20" ht="16.5" customHeight="1">
      <c r="J12" s="768"/>
      <c r="K12" s="33" t="s">
        <v>17</v>
      </c>
      <c r="L12" s="34"/>
      <c r="M12" s="48" t="e">
        <f>+KRW_VND!#REF!/100000000</f>
        <v>#REF!</v>
      </c>
      <c r="N12" s="762"/>
      <c r="O12" s="72" t="s">
        <v>35</v>
      </c>
      <c r="P12" s="73" t="e">
        <f>SUM(P10:P11)</f>
        <v>#REF!</v>
      </c>
      <c r="Q12" s="74" t="e">
        <f>SUM(Q10:Q11)</f>
        <v>#REF!</v>
      </c>
      <c r="T12" s="214" t="s">
        <v>87</v>
      </c>
    </row>
    <row r="13" spans="1:20" ht="16.5">
      <c r="G13"/>
      <c r="H13"/>
      <c r="J13" s="768"/>
      <c r="K13" s="33" t="s">
        <v>18</v>
      </c>
      <c r="L13" s="34"/>
      <c r="M13" s="19" t="e">
        <f>+KRW_VND!#REF!/100000000</f>
        <v>#REF!</v>
      </c>
      <c r="N13" s="760" t="s">
        <v>71</v>
      </c>
      <c r="O13" s="33" t="s">
        <v>188</v>
      </c>
      <c r="P13" s="24" t="e">
        <f>+'자금실적 및 계획(원)USD_VND'!#REF!/1000000</f>
        <v>#REF!</v>
      </c>
      <c r="Q13" s="19" t="e">
        <f>+(KRW_VND!#REF!/100000000)</f>
        <v>#REF!</v>
      </c>
      <c r="T13" s="214" t="s">
        <v>88</v>
      </c>
    </row>
    <row r="14" spans="1:20" ht="16.5">
      <c r="G14"/>
      <c r="H14"/>
      <c r="J14" s="772"/>
      <c r="K14" s="33" t="s">
        <v>15</v>
      </c>
      <c r="L14" s="22" t="e">
        <f>+'자금실적 및 계획(원)USD_VND'!#REF!/1000000</f>
        <v>#REF!</v>
      </c>
      <c r="M14" s="19"/>
      <c r="N14" s="761"/>
      <c r="O14" s="33" t="s">
        <v>190</v>
      </c>
      <c r="P14" s="24"/>
      <c r="Q14" s="19" t="e">
        <f>+KRW_VND!#REF!/100000000</f>
        <v>#REF!</v>
      </c>
      <c r="T14" s="214"/>
    </row>
    <row r="15" spans="1:20" ht="15" customHeight="1">
      <c r="G15" s="208" t="s">
        <v>46</v>
      </c>
      <c r="H15" s="208" t="s">
        <v>47</v>
      </c>
      <c r="J15" s="768"/>
      <c r="K15" s="33"/>
      <c r="L15" s="34"/>
      <c r="M15" s="47"/>
      <c r="N15" s="761"/>
      <c r="O15" s="33" t="s">
        <v>20</v>
      </c>
      <c r="P15" s="24"/>
      <c r="Q15" s="19" t="e">
        <f>+KRW_VND!#REF!/100000000</f>
        <v>#REF!</v>
      </c>
      <c r="T15" s="214"/>
    </row>
    <row r="16" spans="1:20" ht="16.5">
      <c r="G16" s="208" t="s">
        <v>48</v>
      </c>
      <c r="H16" s="208" t="s">
        <v>49</v>
      </c>
      <c r="J16" s="768"/>
      <c r="K16" s="33"/>
      <c r="L16" s="34"/>
      <c r="M16" s="19"/>
      <c r="N16" s="761"/>
      <c r="O16" s="33" t="s">
        <v>121</v>
      </c>
      <c r="P16" s="24" t="e">
        <f>+'자금실적 및 계획(원)USD_VND'!#REF!/1000000</f>
        <v>#REF!</v>
      </c>
      <c r="Q16" s="23" t="e">
        <f>+KRW_VND!#REF!/100000000</f>
        <v>#REF!</v>
      </c>
      <c r="T16" s="214"/>
    </row>
    <row r="17" spans="7:20" ht="16.5">
      <c r="G17" s="208"/>
      <c r="H17" s="208"/>
      <c r="J17" s="772"/>
      <c r="K17" s="33"/>
      <c r="L17" s="34"/>
      <c r="M17" s="19"/>
      <c r="N17" s="761"/>
      <c r="O17" s="33" t="s">
        <v>189</v>
      </c>
      <c r="P17" s="24" t="e">
        <f>+'자금실적 및 계획(원)USD_VND'!#REF!/1000000</f>
        <v>#REF!</v>
      </c>
      <c r="Q17" s="23" t="e">
        <f>+KRW_VND!#REF!/100000000</f>
        <v>#REF!</v>
      </c>
      <c r="T17" s="214"/>
    </row>
    <row r="18" spans="7:20" ht="16.5">
      <c r="G18" s="209"/>
      <c r="H18" s="209"/>
      <c r="J18" s="768"/>
      <c r="K18" s="44"/>
      <c r="L18" s="44"/>
      <c r="M18" s="44"/>
      <c r="N18" s="761"/>
      <c r="O18" s="40" t="s">
        <v>191</v>
      </c>
      <c r="P18" s="24"/>
      <c r="Q18" s="20" t="e">
        <f>+KRW_VND!#REF!/100000000+KRW_VND!#REF!/100000000</f>
        <v>#REF!</v>
      </c>
      <c r="T18" s="214"/>
    </row>
    <row r="19" spans="7:20" ht="12" customHeight="1">
      <c r="J19" s="769"/>
      <c r="K19" s="72" t="s">
        <v>35</v>
      </c>
      <c r="L19" s="75" t="e">
        <f>SUM(L10:L18)</f>
        <v>#REF!</v>
      </c>
      <c r="M19" s="76" t="e">
        <f>SUM(M10:M18)</f>
        <v>#REF!</v>
      </c>
      <c r="N19" s="762"/>
      <c r="O19" s="72" t="s">
        <v>35</v>
      </c>
      <c r="P19" s="216" t="e">
        <f>SUM(P13:P18)</f>
        <v>#REF!</v>
      </c>
      <c r="Q19" s="76" t="e">
        <f>SUM(Q13:Q18)</f>
        <v>#REF!</v>
      </c>
      <c r="T19" s="214"/>
    </row>
    <row r="20" spans="7:20" ht="16.5">
      <c r="J20" s="760" t="s">
        <v>28</v>
      </c>
      <c r="K20" s="31" t="s">
        <v>21</v>
      </c>
      <c r="L20" s="32"/>
      <c r="M20" s="28" t="e">
        <f>+KRW_VND!#REF!/100000000</f>
        <v>#REF!</v>
      </c>
      <c r="N20" s="760" t="s">
        <v>116</v>
      </c>
      <c r="O20" s="31" t="s">
        <v>76</v>
      </c>
      <c r="P20" s="30" t="e">
        <f>+'자금실적 및 계획(원)USD_VND'!#REF!/1000000</f>
        <v>#REF!</v>
      </c>
      <c r="Q20" s="28" t="e">
        <f>+KRW_VND!#REF!/100000000</f>
        <v>#REF!</v>
      </c>
      <c r="T20" s="214" t="s">
        <v>185</v>
      </c>
    </row>
    <row r="21" spans="7:20" ht="16.5">
      <c r="J21" s="761"/>
      <c r="K21" s="33" t="s">
        <v>67</v>
      </c>
      <c r="L21" s="43"/>
      <c r="M21" s="23"/>
      <c r="N21" s="761"/>
      <c r="O21" s="33" t="s">
        <v>69</v>
      </c>
      <c r="P21" s="70"/>
      <c r="Q21" s="23"/>
      <c r="T21" s="214" t="s">
        <v>186</v>
      </c>
    </row>
    <row r="22" spans="7:20" ht="16.5">
      <c r="J22" s="761"/>
      <c r="K22" s="33" t="s">
        <v>15</v>
      </c>
      <c r="L22" s="34"/>
      <c r="M22" s="23" t="e">
        <f>+KRW_VND!#REF!/100000000</f>
        <v>#REF!</v>
      </c>
      <c r="N22" s="761"/>
      <c r="O22" s="33" t="s">
        <v>30</v>
      </c>
      <c r="P22" s="222" t="e">
        <f>+'자금실적 및 계획(원)USD_VND'!#REF!/1000000</f>
        <v>#REF!</v>
      </c>
      <c r="Q22" s="23" t="e">
        <f>+KRW_VND!#REF!/100000000</f>
        <v>#REF!</v>
      </c>
      <c r="T22" s="214" t="s">
        <v>187</v>
      </c>
    </row>
    <row r="23" spans="7:20" ht="16.5">
      <c r="J23" s="762"/>
      <c r="K23" s="72" t="s">
        <v>35</v>
      </c>
      <c r="L23" s="73">
        <f>SUM(L20:L22)</f>
        <v>0</v>
      </c>
      <c r="M23" s="77" t="e">
        <f>SUM(M20:M22)</f>
        <v>#REF!</v>
      </c>
      <c r="N23" s="762"/>
      <c r="O23" s="72" t="s">
        <v>35</v>
      </c>
      <c r="P23" s="73" t="e">
        <f>SUM(P20:P22)</f>
        <v>#REF!</v>
      </c>
      <c r="Q23" s="77" t="e">
        <f>SUM(Q20:Q22)</f>
        <v>#REF!</v>
      </c>
    </row>
    <row r="24" spans="7:20" ht="16.5">
      <c r="J24" s="763" t="s">
        <v>34</v>
      </c>
      <c r="K24" s="764"/>
      <c r="L24" s="78" t="e">
        <f>L9+L19+L23</f>
        <v>#REF!</v>
      </c>
      <c r="M24" s="79" t="e">
        <f>M9+M19+M23</f>
        <v>#REF!</v>
      </c>
      <c r="N24" s="763" t="s">
        <v>34</v>
      </c>
      <c r="O24" s="764"/>
      <c r="P24" s="78" t="e">
        <f>P9+P19+P23+P12</f>
        <v>#REF!</v>
      </c>
      <c r="Q24" s="79" t="e">
        <f>Q9+Q12+Q19+Q23</f>
        <v>#REF!</v>
      </c>
      <c r="R24" s="45" t="e">
        <f>M24-Q24</f>
        <v>#REF!</v>
      </c>
    </row>
    <row r="25" spans="7:20" ht="18.75" customHeight="1">
      <c r="L25" s="219" t="e">
        <f>L24-'자금실적 및 계획(원)USD_VND'!#REF!/1000000</f>
        <v>#REF!</v>
      </c>
      <c r="M25" s="219" t="e">
        <f>+M24-KRW_VND!#REF!/100000000</f>
        <v>#REF!</v>
      </c>
      <c r="P25" s="242" t="e">
        <f>+P24-'자금실적 및 계획(원)USD_VND'!#REF!/1000000-'자금실적 및 계획(원)USD_VND'!#REF!/1000000</f>
        <v>#REF!</v>
      </c>
      <c r="Q25" s="243" t="e">
        <f>+(KRW_VND!#REF!+KRW_VND!#REF!)/100000000-Q24</f>
        <v>#REF!</v>
      </c>
    </row>
    <row r="29" spans="7:20">
      <c r="S29" s="45"/>
    </row>
    <row r="33" spans="20:20">
      <c r="T33" s="45"/>
    </row>
  </sheetData>
  <mergeCells count="22">
    <mergeCell ref="J20:J23"/>
    <mergeCell ref="N20:N23"/>
    <mergeCell ref="J24:K24"/>
    <mergeCell ref="N24:O24"/>
    <mergeCell ref="A4:A7"/>
    <mergeCell ref="J5:J9"/>
    <mergeCell ref="N5:N9"/>
    <mergeCell ref="A8:B8"/>
    <mergeCell ref="A9:B9"/>
    <mergeCell ref="J10:J19"/>
    <mergeCell ref="N10:N12"/>
    <mergeCell ref="N13:N19"/>
    <mergeCell ref="A2:B3"/>
    <mergeCell ref="C2:D2"/>
    <mergeCell ref="E2:F2"/>
    <mergeCell ref="G2:H2"/>
    <mergeCell ref="J2:M2"/>
    <mergeCell ref="N2:Q2"/>
    <mergeCell ref="J3:K4"/>
    <mergeCell ref="L3:M3"/>
    <mergeCell ref="N3:O4"/>
    <mergeCell ref="P3:Q3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3"/>
  <sheetViews>
    <sheetView workbookViewId="0">
      <selection activeCell="C4" sqref="C4"/>
    </sheetView>
  </sheetViews>
  <sheetFormatPr defaultColWidth="9" defaultRowHeight="15"/>
  <cols>
    <col min="1" max="1" width="4.7109375" style="36" bestFit="1" customWidth="1"/>
    <col min="2" max="2" width="12.7109375" style="36" bestFit="1" customWidth="1"/>
    <col min="3" max="8" width="6.85546875" style="36" customWidth="1"/>
    <col min="9" max="9" width="7" style="36" customWidth="1"/>
    <col min="10" max="10" width="5.28515625" style="36" bestFit="1" customWidth="1"/>
    <col min="11" max="11" width="15" style="36" customWidth="1"/>
    <col min="12" max="12" width="7.42578125" style="36" customWidth="1"/>
    <col min="13" max="13" width="11" style="36" customWidth="1"/>
    <col min="14" max="14" width="5.28515625" style="36" bestFit="1" customWidth="1"/>
    <col min="15" max="15" width="11.7109375" style="36" bestFit="1" customWidth="1"/>
    <col min="16" max="16" width="7.42578125" style="36" customWidth="1"/>
    <col min="17" max="17" width="10.28515625" style="36" customWidth="1"/>
    <col min="18" max="16384" width="9" style="36"/>
  </cols>
  <sheetData>
    <row r="2" spans="1:20" ht="21">
      <c r="A2" s="757" t="s">
        <v>23</v>
      </c>
      <c r="B2" s="757"/>
      <c r="C2" s="758" t="s">
        <v>320</v>
      </c>
      <c r="D2" s="759"/>
      <c r="E2" s="758" t="s">
        <v>285</v>
      </c>
      <c r="F2" s="759"/>
      <c r="G2" s="757" t="s">
        <v>26</v>
      </c>
      <c r="H2" s="757"/>
      <c r="I2" s="35"/>
      <c r="J2" s="753" t="s">
        <v>42</v>
      </c>
      <c r="K2" s="754"/>
      <c r="L2" s="754"/>
      <c r="M2" s="755"/>
      <c r="N2" s="753" t="s">
        <v>179</v>
      </c>
      <c r="O2" s="754"/>
      <c r="P2" s="754"/>
      <c r="Q2" s="755"/>
    </row>
    <row r="3" spans="1:20" ht="14.25" customHeight="1">
      <c r="A3" s="757"/>
      <c r="B3" s="757"/>
      <c r="C3" s="158" t="s">
        <v>1</v>
      </c>
      <c r="D3" s="265" t="s">
        <v>25</v>
      </c>
      <c r="E3" s="158" t="s">
        <v>24</v>
      </c>
      <c r="F3" s="265" t="s">
        <v>25</v>
      </c>
      <c r="G3" s="265" t="s">
        <v>24</v>
      </c>
      <c r="H3" s="265" t="s">
        <v>25</v>
      </c>
      <c r="I3" s="37"/>
      <c r="J3" s="756" t="s">
        <v>23</v>
      </c>
      <c r="K3" s="756"/>
      <c r="L3" s="757" t="s">
        <v>45</v>
      </c>
      <c r="M3" s="757"/>
      <c r="N3" s="756" t="s">
        <v>23</v>
      </c>
      <c r="O3" s="756"/>
      <c r="P3" s="757" t="s">
        <v>44</v>
      </c>
      <c r="Q3" s="757"/>
    </row>
    <row r="4" spans="1:20" ht="16.5">
      <c r="A4" s="765" t="s">
        <v>40</v>
      </c>
      <c r="B4" s="81" t="s">
        <v>22</v>
      </c>
      <c r="C4" s="82" t="e">
        <f>+'자금실적 및 계획(원)USD_VND'!#REF!/1000000</f>
        <v>#REF!</v>
      </c>
      <c r="D4" s="141" t="e">
        <f>+KRW_VND!#REF!/100000000</f>
        <v>#REF!</v>
      </c>
      <c r="E4" s="149" t="e">
        <f>+'자금실적 및 계획(원)USD_VND'!#REF!/1000000</f>
        <v>#REF!</v>
      </c>
      <c r="F4" s="150" t="e">
        <f>+KRW_VND!#REF!/100000000</f>
        <v>#REF!</v>
      </c>
      <c r="G4" s="145" t="e">
        <f>+E4-C4</f>
        <v>#REF!</v>
      </c>
      <c r="H4" s="84" t="e">
        <f>+F4-D4</f>
        <v>#REF!</v>
      </c>
      <c r="I4" s="25"/>
      <c r="J4" s="756"/>
      <c r="K4" s="756"/>
      <c r="L4" s="71" t="s">
        <v>24</v>
      </c>
      <c r="M4" s="71" t="s">
        <v>2</v>
      </c>
      <c r="N4" s="756"/>
      <c r="O4" s="756"/>
      <c r="P4" s="71" t="s">
        <v>24</v>
      </c>
      <c r="Q4" s="71" t="s">
        <v>2</v>
      </c>
    </row>
    <row r="5" spans="1:20" ht="16.5">
      <c r="A5" s="766"/>
      <c r="B5" s="85" t="s">
        <v>105</v>
      </c>
      <c r="C5" s="86"/>
      <c r="D5" s="119" t="e">
        <f>+KRW_VND!#REF!/100000000</f>
        <v>#REF!</v>
      </c>
      <c r="E5" s="151"/>
      <c r="F5" s="87" t="e">
        <f>+KRW_VND!#REF!/100000000</f>
        <v>#REF!</v>
      </c>
      <c r="G5" s="125"/>
      <c r="H5" s="87" t="e">
        <f>+F5-D5</f>
        <v>#REF!</v>
      </c>
      <c r="I5" s="26"/>
      <c r="J5" s="768" t="s">
        <v>31</v>
      </c>
      <c r="K5" s="31" t="s">
        <v>27</v>
      </c>
      <c r="L5" s="27"/>
      <c r="M5" s="28"/>
      <c r="N5" s="768" t="s">
        <v>180</v>
      </c>
      <c r="O5" s="31" t="s">
        <v>27</v>
      </c>
      <c r="P5" s="29" t="e">
        <f>+'자금실적 및 계획(원)USD_VND'!#REF!/1000000</f>
        <v>#REF!</v>
      </c>
      <c r="Q5" s="28" t="e">
        <f>+KRW_VND!#REF!/100000000</f>
        <v>#REF!</v>
      </c>
      <c r="T5" s="214"/>
    </row>
    <row r="6" spans="1:20" ht="14.25" customHeight="1">
      <c r="A6" s="766"/>
      <c r="B6" s="85" t="s">
        <v>104</v>
      </c>
      <c r="C6" s="86"/>
      <c r="D6" s="119"/>
      <c r="E6" s="151"/>
      <c r="F6" s="87"/>
      <c r="G6" s="125"/>
      <c r="H6" s="87"/>
      <c r="I6" s="26"/>
      <c r="J6" s="768"/>
      <c r="K6" s="33" t="s">
        <v>178</v>
      </c>
      <c r="L6" s="22" t="e">
        <f>+'자금실적 및 계획(원)USD_VND'!#REF!/1000000</f>
        <v>#REF!</v>
      </c>
      <c r="M6" s="23" t="e">
        <f>+KRW_VND!#REF!/100000000</f>
        <v>#REF!</v>
      </c>
      <c r="N6" s="768"/>
      <c r="O6" s="33" t="s">
        <v>178</v>
      </c>
      <c r="P6" s="24" t="e">
        <f>+'자금실적 및 계획(원)USD_VND'!#REF!/1000000</f>
        <v>#REF!</v>
      </c>
      <c r="Q6" s="23" t="e">
        <f>+KRW_VND!#REF!/100000000</f>
        <v>#REF!</v>
      </c>
      <c r="T6" s="214" t="s">
        <v>183</v>
      </c>
    </row>
    <row r="7" spans="1:20" ht="16.5">
      <c r="A7" s="767"/>
      <c r="B7" s="88" t="s">
        <v>35</v>
      </c>
      <c r="C7" s="89" t="e">
        <f>SUM(C4:C6)</f>
        <v>#REF!</v>
      </c>
      <c r="D7" s="142" t="e">
        <f>SUM(D4:D6)</f>
        <v>#REF!</v>
      </c>
      <c r="E7" s="152" t="e">
        <f>SUM(E4:E6)</f>
        <v>#REF!</v>
      </c>
      <c r="F7" s="153" t="e">
        <f>SUM(F4:F6)</f>
        <v>#REF!</v>
      </c>
      <c r="G7" s="146" t="e">
        <f>+E7-C7</f>
        <v>#REF!</v>
      </c>
      <c r="H7" s="91" t="e">
        <f>+F7-D7</f>
        <v>#REF!</v>
      </c>
      <c r="I7" s="38"/>
      <c r="J7" s="768"/>
      <c r="K7" s="33" t="s">
        <v>29</v>
      </c>
      <c r="L7" s="22" t="e">
        <f>+'자금실적 및 계획(원)USD_VND'!#REF!/1000000</f>
        <v>#REF!</v>
      </c>
      <c r="M7" s="23" t="e">
        <f>+KRW_VND!#REF!/100000000</f>
        <v>#REF!</v>
      </c>
      <c r="N7" s="768"/>
      <c r="O7" s="33" t="s">
        <v>207</v>
      </c>
      <c r="P7" s="24" t="e">
        <f>+'자금실적 및 계획(원)USD_VND'!#REF!/1000000</f>
        <v>#REF!</v>
      </c>
      <c r="Q7" s="23" t="e">
        <f>+KRW_VND!#REF!/100000000</f>
        <v>#REF!</v>
      </c>
      <c r="T7" s="214" t="s">
        <v>184</v>
      </c>
    </row>
    <row r="8" spans="1:20" ht="16.5">
      <c r="A8" s="770" t="s">
        <v>38</v>
      </c>
      <c r="B8" s="770"/>
      <c r="C8" s="39"/>
      <c r="D8" s="143" t="e">
        <f>+KRW_VND!#REF!/100000000</f>
        <v>#REF!</v>
      </c>
      <c r="E8" s="154"/>
      <c r="F8" s="155" t="e">
        <f>+KRW_VND!#REF!/100000000</f>
        <v>#REF!</v>
      </c>
      <c r="G8" s="147"/>
      <c r="H8" s="21"/>
      <c r="J8" s="768"/>
      <c r="K8" s="40" t="s">
        <v>29</v>
      </c>
      <c r="L8" s="41"/>
      <c r="M8" s="20" t="e">
        <f>+KRW_VND!#REF!/100000000</f>
        <v>#REF!</v>
      </c>
      <c r="N8" s="768"/>
      <c r="O8" s="40" t="s">
        <v>32</v>
      </c>
      <c r="P8" s="41"/>
      <c r="Q8" s="20" t="e">
        <f>+KRW_VND!#REF!/100000000</f>
        <v>#REF!</v>
      </c>
      <c r="T8" s="214" t="s">
        <v>181</v>
      </c>
    </row>
    <row r="9" spans="1:20" ht="16.5">
      <c r="A9" s="771" t="s">
        <v>39</v>
      </c>
      <c r="B9" s="771"/>
      <c r="C9" s="94"/>
      <c r="D9" s="144" t="e">
        <f>+D7-D8</f>
        <v>#REF!</v>
      </c>
      <c r="E9" s="156"/>
      <c r="F9" s="157" t="e">
        <f>+F7-F8</f>
        <v>#REF!</v>
      </c>
      <c r="G9" s="148"/>
      <c r="H9" s="95" t="e">
        <f>+H7-H8</f>
        <v>#REF!</v>
      </c>
      <c r="J9" s="769"/>
      <c r="K9" s="72" t="s">
        <v>35</v>
      </c>
      <c r="L9" s="73" t="e">
        <f>SUM(L5:L8)</f>
        <v>#REF!</v>
      </c>
      <c r="M9" s="74" t="e">
        <f>SUM(M5:M8)</f>
        <v>#REF!</v>
      </c>
      <c r="N9" s="769"/>
      <c r="O9" s="72" t="s">
        <v>35</v>
      </c>
      <c r="P9" s="73" t="e">
        <f>SUM(P5:P8)</f>
        <v>#REF!</v>
      </c>
      <c r="Q9" s="74" t="e">
        <f>SUM(Q5:Q8)</f>
        <v>#REF!</v>
      </c>
      <c r="T9" s="214"/>
    </row>
    <row r="10" spans="1:20" ht="16.5" customHeight="1">
      <c r="J10" s="768" t="s">
        <v>33</v>
      </c>
      <c r="K10" s="31" t="s">
        <v>37</v>
      </c>
      <c r="L10" s="42"/>
      <c r="M10" s="28"/>
      <c r="N10" s="773" t="s">
        <v>204</v>
      </c>
      <c r="O10" s="31" t="s">
        <v>73</v>
      </c>
      <c r="P10" s="24" t="e">
        <f>+'자금실적 및 계획(원)USD_VND'!#REF!/1000000+'자금실적 및 계획(원)USD_VND'!#REF!/1000000</f>
        <v>#REF!</v>
      </c>
      <c r="Q10" s="28" t="e">
        <f>+(KRW_VND!#REF!+KRW_VND!#REF!+KRW_VND!#REF!)/100000000</f>
        <v>#REF!</v>
      </c>
      <c r="T10" s="214" t="s">
        <v>182</v>
      </c>
    </row>
    <row r="11" spans="1:20" ht="16.5" customHeight="1">
      <c r="J11" s="768"/>
      <c r="K11" s="33" t="s">
        <v>174</v>
      </c>
      <c r="L11" s="22" t="e">
        <f>+'자금실적 및 계획(원)USD_VND'!#REF!/1000000</f>
        <v>#REF!</v>
      </c>
      <c r="M11" s="23" t="e">
        <f>+KRW_VND!#REF!/100000000</f>
        <v>#REF!</v>
      </c>
      <c r="N11" s="774"/>
      <c r="O11" s="33" t="s">
        <v>70</v>
      </c>
      <c r="P11" s="24"/>
      <c r="Q11" s="210"/>
      <c r="T11" s="214" t="s">
        <v>173</v>
      </c>
    </row>
    <row r="12" spans="1:20" ht="16.5" customHeight="1">
      <c r="J12" s="768"/>
      <c r="K12" s="33" t="s">
        <v>17</v>
      </c>
      <c r="L12" s="34"/>
      <c r="M12" s="48" t="e">
        <f>+KRW_VND!#REF!/100000000</f>
        <v>#REF!</v>
      </c>
      <c r="N12" s="762"/>
      <c r="O12" s="72" t="s">
        <v>35</v>
      </c>
      <c r="P12" s="73" t="e">
        <f>SUM(P10:P11)</f>
        <v>#REF!</v>
      </c>
      <c r="Q12" s="74" t="e">
        <f>SUM(Q10:Q11)</f>
        <v>#REF!</v>
      </c>
      <c r="T12" s="214" t="s">
        <v>87</v>
      </c>
    </row>
    <row r="13" spans="1:20" ht="16.5">
      <c r="G13"/>
      <c r="H13"/>
      <c r="J13" s="768"/>
      <c r="K13" s="33" t="s">
        <v>18</v>
      </c>
      <c r="L13" s="34"/>
      <c r="M13" s="19" t="e">
        <f>+KRW_VND!#REF!/100000000</f>
        <v>#REF!</v>
      </c>
      <c r="N13" s="760" t="s">
        <v>71</v>
      </c>
      <c r="O13" s="33" t="s">
        <v>188</v>
      </c>
      <c r="P13" s="24" t="e">
        <f>+'자금실적 및 계획(원)USD_VND'!#REF!/1000000</f>
        <v>#REF!</v>
      </c>
      <c r="Q13" s="19" t="e">
        <f>+(KRW_VND!#REF!/100000000)</f>
        <v>#REF!</v>
      </c>
      <c r="T13" s="214" t="s">
        <v>88</v>
      </c>
    </row>
    <row r="14" spans="1:20" ht="16.5">
      <c r="G14"/>
      <c r="H14"/>
      <c r="J14" s="772"/>
      <c r="K14" s="33" t="s">
        <v>15</v>
      </c>
      <c r="L14" s="22" t="e">
        <f>+'자금실적 및 계획(원)USD_VND'!#REF!/1000000</f>
        <v>#REF!</v>
      </c>
      <c r="M14" s="19"/>
      <c r="N14" s="761"/>
      <c r="O14" s="33" t="s">
        <v>190</v>
      </c>
      <c r="P14" s="24"/>
      <c r="Q14" s="19" t="e">
        <f>+KRW_VND!#REF!/100000000</f>
        <v>#REF!</v>
      </c>
      <c r="T14" s="214"/>
    </row>
    <row r="15" spans="1:20" ht="15" customHeight="1">
      <c r="G15" s="208" t="s">
        <v>46</v>
      </c>
      <c r="H15" s="208" t="s">
        <v>47</v>
      </c>
      <c r="J15" s="768"/>
      <c r="K15" s="33"/>
      <c r="L15" s="34"/>
      <c r="M15" s="47"/>
      <c r="N15" s="761"/>
      <c r="O15" s="33" t="s">
        <v>20</v>
      </c>
      <c r="P15" s="24"/>
      <c r="Q15" s="19" t="e">
        <f>+KRW_VND!#REF!/100000000</f>
        <v>#REF!</v>
      </c>
      <c r="T15" s="214"/>
    </row>
    <row r="16" spans="1:20" ht="16.5">
      <c r="G16" s="208" t="s">
        <v>48</v>
      </c>
      <c r="H16" s="208" t="s">
        <v>49</v>
      </c>
      <c r="J16" s="768"/>
      <c r="K16" s="33"/>
      <c r="L16" s="34"/>
      <c r="M16" s="19"/>
      <c r="N16" s="761"/>
      <c r="O16" s="33" t="s">
        <v>121</v>
      </c>
      <c r="P16" s="24" t="e">
        <f>+'자금실적 및 계획(원)USD_VND'!#REF!/1000000</f>
        <v>#REF!</v>
      </c>
      <c r="Q16" s="23" t="e">
        <f>+KRW_VND!#REF!/100000000</f>
        <v>#REF!</v>
      </c>
      <c r="T16" s="214"/>
    </row>
    <row r="17" spans="7:20" ht="16.5">
      <c r="G17" s="208"/>
      <c r="H17" s="208"/>
      <c r="J17" s="772"/>
      <c r="K17" s="33"/>
      <c r="L17" s="34"/>
      <c r="M17" s="19"/>
      <c r="N17" s="761"/>
      <c r="O17" s="33" t="s">
        <v>189</v>
      </c>
      <c r="P17" s="24" t="e">
        <f>+'자금실적 및 계획(원)USD_VND'!#REF!/1000000</f>
        <v>#REF!</v>
      </c>
      <c r="Q17" s="23" t="e">
        <f>+KRW_VND!#REF!/100000000</f>
        <v>#REF!</v>
      </c>
      <c r="T17" s="214"/>
    </row>
    <row r="18" spans="7:20" ht="16.5">
      <c r="G18" s="209"/>
      <c r="H18" s="209"/>
      <c r="J18" s="768"/>
      <c r="K18" s="44"/>
      <c r="L18" s="44"/>
      <c r="M18" s="44"/>
      <c r="N18" s="761"/>
      <c r="O18" s="40" t="s">
        <v>191</v>
      </c>
      <c r="P18" s="24"/>
      <c r="Q18" s="20" t="e">
        <f>+KRW_VND!#REF!/100000000+KRW_VND!#REF!/100000000</f>
        <v>#REF!</v>
      </c>
      <c r="T18" s="214"/>
    </row>
    <row r="19" spans="7:20" ht="12" customHeight="1">
      <c r="J19" s="769"/>
      <c r="K19" s="72" t="s">
        <v>35</v>
      </c>
      <c r="L19" s="75" t="e">
        <f>SUM(L10:L18)</f>
        <v>#REF!</v>
      </c>
      <c r="M19" s="76" t="e">
        <f>SUM(M10:M18)</f>
        <v>#REF!</v>
      </c>
      <c r="N19" s="762"/>
      <c r="O19" s="72" t="s">
        <v>35</v>
      </c>
      <c r="P19" s="216" t="e">
        <f>SUM(P13:P18)</f>
        <v>#REF!</v>
      </c>
      <c r="Q19" s="76" t="e">
        <f>SUM(Q13:Q18)</f>
        <v>#REF!</v>
      </c>
      <c r="T19" s="214"/>
    </row>
    <row r="20" spans="7:20" ht="16.5">
      <c r="J20" s="760" t="s">
        <v>28</v>
      </c>
      <c r="K20" s="31" t="s">
        <v>21</v>
      </c>
      <c r="L20" s="32"/>
      <c r="M20" s="28" t="e">
        <f>+KRW_VND!#REF!/100000000</f>
        <v>#REF!</v>
      </c>
      <c r="N20" s="760" t="s">
        <v>116</v>
      </c>
      <c r="O20" s="31" t="s">
        <v>76</v>
      </c>
      <c r="P20" s="30" t="e">
        <f>+'자금실적 및 계획(원)USD_VND'!#REF!/1000000</f>
        <v>#REF!</v>
      </c>
      <c r="Q20" s="28" t="e">
        <f>+KRW_VND!#REF!/100000000</f>
        <v>#REF!</v>
      </c>
      <c r="T20" s="214" t="s">
        <v>185</v>
      </c>
    </row>
    <row r="21" spans="7:20" ht="16.5">
      <c r="J21" s="761"/>
      <c r="K21" s="33" t="s">
        <v>67</v>
      </c>
      <c r="L21" s="43"/>
      <c r="M21" s="23"/>
      <c r="N21" s="761"/>
      <c r="O21" s="33" t="s">
        <v>69</v>
      </c>
      <c r="P21" s="70"/>
      <c r="Q21" s="23"/>
      <c r="T21" s="214" t="s">
        <v>186</v>
      </c>
    </row>
    <row r="22" spans="7:20" ht="16.5">
      <c r="J22" s="761"/>
      <c r="K22" s="33" t="s">
        <v>15</v>
      </c>
      <c r="L22" s="34"/>
      <c r="M22" s="23" t="e">
        <f>+KRW_VND!#REF!/100000000</f>
        <v>#REF!</v>
      </c>
      <c r="N22" s="761"/>
      <c r="O22" s="33" t="s">
        <v>30</v>
      </c>
      <c r="P22" s="222" t="e">
        <f>+'자금실적 및 계획(원)USD_VND'!#REF!/1000000</f>
        <v>#REF!</v>
      </c>
      <c r="Q22" s="23" t="e">
        <f>+KRW_VND!#REF!/100000000</f>
        <v>#REF!</v>
      </c>
      <c r="T22" s="214" t="s">
        <v>187</v>
      </c>
    </row>
    <row r="23" spans="7:20" ht="16.5">
      <c r="J23" s="762"/>
      <c r="K23" s="72" t="s">
        <v>35</v>
      </c>
      <c r="L23" s="73">
        <f>SUM(L20:L22)</f>
        <v>0</v>
      </c>
      <c r="M23" s="77" t="e">
        <f>SUM(M20:M22)</f>
        <v>#REF!</v>
      </c>
      <c r="N23" s="762"/>
      <c r="O23" s="72" t="s">
        <v>35</v>
      </c>
      <c r="P23" s="73" t="e">
        <f>SUM(P20:P22)</f>
        <v>#REF!</v>
      </c>
      <c r="Q23" s="77" t="e">
        <f>SUM(Q20:Q22)</f>
        <v>#REF!</v>
      </c>
    </row>
    <row r="24" spans="7:20" ht="16.5">
      <c r="J24" s="763" t="s">
        <v>34</v>
      </c>
      <c r="K24" s="764"/>
      <c r="L24" s="78" t="e">
        <f>L9+L19+L23</f>
        <v>#REF!</v>
      </c>
      <c r="M24" s="79" t="e">
        <f>M9+M19+M23</f>
        <v>#REF!</v>
      </c>
      <c r="N24" s="763" t="s">
        <v>34</v>
      </c>
      <c r="O24" s="764"/>
      <c r="P24" s="78" t="e">
        <f>P9+P19+P23+P12</f>
        <v>#REF!</v>
      </c>
      <c r="Q24" s="79" t="e">
        <f>Q9+Q12+Q19+Q23</f>
        <v>#REF!</v>
      </c>
      <c r="R24" s="45" t="e">
        <f>M24-Q24</f>
        <v>#REF!</v>
      </c>
    </row>
    <row r="25" spans="7:20" ht="18.75" customHeight="1">
      <c r="L25" s="219" t="e">
        <f>L24-'자금실적 및 계획(원)USD_VND'!#REF!/1000000</f>
        <v>#REF!</v>
      </c>
      <c r="M25" s="219" t="e">
        <f>+M24-KRW_VND!#REF!/100000000</f>
        <v>#REF!</v>
      </c>
      <c r="P25" s="242" t="e">
        <f>+P24-'자금실적 및 계획(원)USD_VND'!#REF!/1000000-'자금실적 및 계획(원)USD_VND'!#REF!/1000000</f>
        <v>#REF!</v>
      </c>
      <c r="Q25" s="243" t="e">
        <f>+(KRW_VND!#REF!+KRW_VND!#REF!)/100000000-Q24</f>
        <v>#REF!</v>
      </c>
    </row>
    <row r="29" spans="7:20">
      <c r="S29" s="45"/>
    </row>
    <row r="33" spans="20:20">
      <c r="T33" s="45"/>
    </row>
  </sheetData>
  <mergeCells count="22">
    <mergeCell ref="J20:J23"/>
    <mergeCell ref="N20:N23"/>
    <mergeCell ref="J24:K24"/>
    <mergeCell ref="N24:O24"/>
    <mergeCell ref="A4:A7"/>
    <mergeCell ref="J5:J9"/>
    <mergeCell ref="N5:N9"/>
    <mergeCell ref="A8:B8"/>
    <mergeCell ref="A9:B9"/>
    <mergeCell ref="J10:J19"/>
    <mergeCell ref="N10:N12"/>
    <mergeCell ref="N13:N19"/>
    <mergeCell ref="A2:B3"/>
    <mergeCell ref="C2:D2"/>
    <mergeCell ref="E2:F2"/>
    <mergeCell ref="G2:H2"/>
    <mergeCell ref="J2:M2"/>
    <mergeCell ref="N2:Q2"/>
    <mergeCell ref="J3:K4"/>
    <mergeCell ref="L3:M3"/>
    <mergeCell ref="N3:O4"/>
    <mergeCell ref="P3:Q3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3"/>
  <sheetViews>
    <sheetView workbookViewId="0">
      <selection activeCell="C4" sqref="C4"/>
    </sheetView>
  </sheetViews>
  <sheetFormatPr defaultColWidth="9" defaultRowHeight="15"/>
  <cols>
    <col min="1" max="1" width="4.7109375" style="36" bestFit="1" customWidth="1"/>
    <col min="2" max="2" width="12.7109375" style="36" bestFit="1" customWidth="1"/>
    <col min="3" max="8" width="6.85546875" style="36" customWidth="1"/>
    <col min="9" max="9" width="7" style="36" customWidth="1"/>
    <col min="10" max="10" width="5.28515625" style="36" bestFit="1" customWidth="1"/>
    <col min="11" max="11" width="15" style="36" customWidth="1"/>
    <col min="12" max="12" width="7.42578125" style="36" customWidth="1"/>
    <col min="13" max="13" width="11" style="36" customWidth="1"/>
    <col min="14" max="14" width="5.28515625" style="36" bestFit="1" customWidth="1"/>
    <col min="15" max="15" width="11.7109375" style="36" bestFit="1" customWidth="1"/>
    <col min="16" max="16" width="7.42578125" style="36" customWidth="1"/>
    <col min="17" max="17" width="10.28515625" style="36" customWidth="1"/>
    <col min="18" max="16384" width="9" style="36"/>
  </cols>
  <sheetData>
    <row r="2" spans="1:20" ht="21">
      <c r="A2" s="757" t="s">
        <v>23</v>
      </c>
      <c r="B2" s="757"/>
      <c r="C2" s="758" t="s">
        <v>284</v>
      </c>
      <c r="D2" s="759"/>
      <c r="E2" s="758" t="s">
        <v>255</v>
      </c>
      <c r="F2" s="759"/>
      <c r="G2" s="757" t="s">
        <v>26</v>
      </c>
      <c r="H2" s="757"/>
      <c r="I2" s="35"/>
      <c r="J2" s="753" t="s">
        <v>42</v>
      </c>
      <c r="K2" s="754"/>
      <c r="L2" s="754"/>
      <c r="M2" s="755"/>
      <c r="N2" s="753" t="s">
        <v>179</v>
      </c>
      <c r="O2" s="754"/>
      <c r="P2" s="754"/>
      <c r="Q2" s="755"/>
    </row>
    <row r="3" spans="1:20" ht="14.25" customHeight="1">
      <c r="A3" s="757"/>
      <c r="B3" s="757"/>
      <c r="C3" s="158" t="s">
        <v>1</v>
      </c>
      <c r="D3" s="256" t="s">
        <v>25</v>
      </c>
      <c r="E3" s="158" t="s">
        <v>24</v>
      </c>
      <c r="F3" s="256" t="s">
        <v>25</v>
      </c>
      <c r="G3" s="256" t="s">
        <v>24</v>
      </c>
      <c r="H3" s="256" t="s">
        <v>25</v>
      </c>
      <c r="I3" s="37"/>
      <c r="J3" s="756" t="s">
        <v>23</v>
      </c>
      <c r="K3" s="756"/>
      <c r="L3" s="757" t="s">
        <v>45</v>
      </c>
      <c r="M3" s="757"/>
      <c r="N3" s="756" t="s">
        <v>23</v>
      </c>
      <c r="O3" s="756"/>
      <c r="P3" s="757" t="s">
        <v>44</v>
      </c>
      <c r="Q3" s="757"/>
    </row>
    <row r="4" spans="1:20" ht="16.5">
      <c r="A4" s="765" t="s">
        <v>40</v>
      </c>
      <c r="B4" s="81" t="s">
        <v>22</v>
      </c>
      <c r="C4" s="82" t="e">
        <f>+'자금실적 및 계획(원)USD_VND'!#REF!/1000000</f>
        <v>#REF!</v>
      </c>
      <c r="D4" s="141" t="e">
        <f>+KRW_VND!#REF!/100000000</f>
        <v>#REF!</v>
      </c>
      <c r="E4" s="149" t="e">
        <f>+'자금실적 및 계획(원)USD_VND'!#REF!/1000000</f>
        <v>#REF!</v>
      </c>
      <c r="F4" s="150" t="e">
        <f>+KRW_VND!#REF!/100000000</f>
        <v>#REF!</v>
      </c>
      <c r="G4" s="145" t="e">
        <f>+E4-C4</f>
        <v>#REF!</v>
      </c>
      <c r="H4" s="84" t="e">
        <f>+F4-D4</f>
        <v>#REF!</v>
      </c>
      <c r="I4" s="25"/>
      <c r="J4" s="756"/>
      <c r="K4" s="756"/>
      <c r="L4" s="71" t="s">
        <v>24</v>
      </c>
      <c r="M4" s="71" t="s">
        <v>2</v>
      </c>
      <c r="N4" s="756"/>
      <c r="O4" s="756"/>
      <c r="P4" s="71" t="s">
        <v>24</v>
      </c>
      <c r="Q4" s="71" t="s">
        <v>2</v>
      </c>
    </row>
    <row r="5" spans="1:20" ht="16.5">
      <c r="A5" s="766"/>
      <c r="B5" s="85" t="s">
        <v>105</v>
      </c>
      <c r="C5" s="86"/>
      <c r="D5" s="119" t="e">
        <f>+KRW_VND!#REF!/100000000</f>
        <v>#REF!</v>
      </c>
      <c r="E5" s="151"/>
      <c r="F5" s="87" t="e">
        <f>+KRW_VND!#REF!/100000000</f>
        <v>#REF!</v>
      </c>
      <c r="G5" s="125"/>
      <c r="H5" s="87" t="e">
        <f>+F5-D5</f>
        <v>#REF!</v>
      </c>
      <c r="I5" s="26"/>
      <c r="J5" s="768" t="s">
        <v>31</v>
      </c>
      <c r="K5" s="31" t="s">
        <v>27</v>
      </c>
      <c r="L5" s="27"/>
      <c r="M5" s="28"/>
      <c r="N5" s="768" t="s">
        <v>180</v>
      </c>
      <c r="O5" s="31" t="s">
        <v>27</v>
      </c>
      <c r="P5" s="29" t="e">
        <f>+'자금실적 및 계획(원)USD_VND'!#REF!/1000000</f>
        <v>#REF!</v>
      </c>
      <c r="Q5" s="28" t="e">
        <f>+KRW_VND!#REF!/100000000</f>
        <v>#REF!</v>
      </c>
      <c r="T5" s="214"/>
    </row>
    <row r="6" spans="1:20" ht="14.25" customHeight="1">
      <c r="A6" s="766"/>
      <c r="B6" s="85" t="s">
        <v>104</v>
      </c>
      <c r="C6" s="86"/>
      <c r="D6" s="119"/>
      <c r="E6" s="151"/>
      <c r="F6" s="87"/>
      <c r="G6" s="125"/>
      <c r="H6" s="87"/>
      <c r="I6" s="26"/>
      <c r="J6" s="768"/>
      <c r="K6" s="33" t="s">
        <v>178</v>
      </c>
      <c r="L6" s="22" t="e">
        <f>+'자금실적 및 계획(원)USD_VND'!#REF!/1000000</f>
        <v>#REF!</v>
      </c>
      <c r="M6" s="23" t="e">
        <f>+KRW_VND!#REF!/100000000</f>
        <v>#REF!</v>
      </c>
      <c r="N6" s="768"/>
      <c r="O6" s="33" t="s">
        <v>178</v>
      </c>
      <c r="P6" s="24" t="e">
        <f>+'자금실적 및 계획(원)USD_VND'!#REF!/1000000</f>
        <v>#REF!</v>
      </c>
      <c r="Q6" s="23" t="e">
        <f>+KRW_VND!#REF!/100000000</f>
        <v>#REF!</v>
      </c>
      <c r="T6" s="214" t="s">
        <v>183</v>
      </c>
    </row>
    <row r="7" spans="1:20" ht="16.5">
      <c r="A7" s="767"/>
      <c r="B7" s="88" t="s">
        <v>35</v>
      </c>
      <c r="C7" s="89" t="e">
        <f>SUM(C4:C6)</f>
        <v>#REF!</v>
      </c>
      <c r="D7" s="142" t="e">
        <f>SUM(D4:D6)</f>
        <v>#REF!</v>
      </c>
      <c r="E7" s="152" t="e">
        <f>SUM(E4:E6)</f>
        <v>#REF!</v>
      </c>
      <c r="F7" s="153" t="e">
        <f>SUM(F4:F6)</f>
        <v>#REF!</v>
      </c>
      <c r="G7" s="146" t="e">
        <f>+E7-C7</f>
        <v>#REF!</v>
      </c>
      <c r="H7" s="91" t="e">
        <f>+F7-D7</f>
        <v>#REF!</v>
      </c>
      <c r="I7" s="38"/>
      <c r="J7" s="768"/>
      <c r="K7" s="33" t="s">
        <v>29</v>
      </c>
      <c r="L7" s="22" t="e">
        <f>+'자금실적 및 계획(원)USD_VND'!#REF!/1000000</f>
        <v>#REF!</v>
      </c>
      <c r="M7" s="23" t="e">
        <f>+KRW_VND!#REF!/100000000</f>
        <v>#REF!</v>
      </c>
      <c r="N7" s="768"/>
      <c r="O7" s="33" t="s">
        <v>207</v>
      </c>
      <c r="P7" s="24" t="e">
        <f>+'자금실적 및 계획(원)USD_VND'!#REF!/1000000</f>
        <v>#REF!</v>
      </c>
      <c r="Q7" s="23" t="e">
        <f>+KRW_VND!#REF!/100000000</f>
        <v>#REF!</v>
      </c>
      <c r="T7" s="214" t="s">
        <v>184</v>
      </c>
    </row>
    <row r="8" spans="1:20" ht="16.5">
      <c r="A8" s="770" t="s">
        <v>38</v>
      </c>
      <c r="B8" s="770"/>
      <c r="C8" s="39"/>
      <c r="D8" s="143" t="e">
        <f>+KRW_VND!#REF!/100000000</f>
        <v>#REF!</v>
      </c>
      <c r="E8" s="154"/>
      <c r="F8" s="155" t="e">
        <f>+KRW_VND!#REF!/100000000</f>
        <v>#REF!</v>
      </c>
      <c r="G8" s="147"/>
      <c r="H8" s="21"/>
      <c r="J8" s="768"/>
      <c r="K8" s="40" t="s">
        <v>29</v>
      </c>
      <c r="L8" s="41"/>
      <c r="M8" s="20" t="e">
        <f>+KRW_VND!#REF!/100000000</f>
        <v>#REF!</v>
      </c>
      <c r="N8" s="768"/>
      <c r="O8" s="40" t="s">
        <v>32</v>
      </c>
      <c r="P8" s="41"/>
      <c r="Q8" s="20" t="e">
        <f>+KRW_VND!#REF!/100000000</f>
        <v>#REF!</v>
      </c>
      <c r="T8" s="214" t="s">
        <v>181</v>
      </c>
    </row>
    <row r="9" spans="1:20" ht="16.5">
      <c r="A9" s="771" t="s">
        <v>39</v>
      </c>
      <c r="B9" s="771"/>
      <c r="C9" s="94"/>
      <c r="D9" s="144" t="e">
        <f>+D7-D8</f>
        <v>#REF!</v>
      </c>
      <c r="E9" s="156"/>
      <c r="F9" s="157" t="e">
        <f>+F7-F8</f>
        <v>#REF!</v>
      </c>
      <c r="G9" s="148"/>
      <c r="H9" s="95" t="e">
        <f>+H7-H8</f>
        <v>#REF!</v>
      </c>
      <c r="J9" s="769"/>
      <c r="K9" s="72" t="s">
        <v>35</v>
      </c>
      <c r="L9" s="73" t="e">
        <f>SUM(L5:L8)</f>
        <v>#REF!</v>
      </c>
      <c r="M9" s="74" t="e">
        <f>SUM(M5:M8)</f>
        <v>#REF!</v>
      </c>
      <c r="N9" s="769"/>
      <c r="O9" s="72" t="s">
        <v>35</v>
      </c>
      <c r="P9" s="73" t="e">
        <f>SUM(P5:P8)</f>
        <v>#REF!</v>
      </c>
      <c r="Q9" s="74" t="e">
        <f>SUM(Q5:Q8)</f>
        <v>#REF!</v>
      </c>
      <c r="T9" s="214"/>
    </row>
    <row r="10" spans="1:20" ht="16.5" customHeight="1">
      <c r="J10" s="768" t="s">
        <v>33</v>
      </c>
      <c r="K10" s="31" t="s">
        <v>37</v>
      </c>
      <c r="L10" s="42"/>
      <c r="M10" s="28"/>
      <c r="N10" s="773" t="s">
        <v>204</v>
      </c>
      <c r="O10" s="31" t="s">
        <v>73</v>
      </c>
      <c r="P10" s="24" t="e">
        <f>+'자금실적 및 계획(원)USD_VND'!#REF!/1000000+'자금실적 및 계획(원)USD_VND'!#REF!/1000000</f>
        <v>#REF!</v>
      </c>
      <c r="Q10" s="28" t="e">
        <f>+(KRW_VND!#REF!+KRW_VND!#REF!+KRW_VND!#REF!)/100000000</f>
        <v>#REF!</v>
      </c>
      <c r="T10" s="214" t="s">
        <v>182</v>
      </c>
    </row>
    <row r="11" spans="1:20" ht="16.5" customHeight="1">
      <c r="J11" s="768"/>
      <c r="K11" s="33" t="s">
        <v>174</v>
      </c>
      <c r="L11" s="22" t="e">
        <f>+'자금실적 및 계획(원)USD_VND'!#REF!/1000000</f>
        <v>#REF!</v>
      </c>
      <c r="M11" s="23" t="e">
        <f>+KRW_VND!#REF!/100000000</f>
        <v>#REF!</v>
      </c>
      <c r="N11" s="774"/>
      <c r="O11" s="33" t="s">
        <v>70</v>
      </c>
      <c r="P11" s="24"/>
      <c r="Q11" s="210"/>
      <c r="T11" s="214" t="s">
        <v>173</v>
      </c>
    </row>
    <row r="12" spans="1:20" ht="16.5" customHeight="1">
      <c r="J12" s="768"/>
      <c r="K12" s="33" t="s">
        <v>17</v>
      </c>
      <c r="L12" s="34"/>
      <c r="M12" s="48" t="e">
        <f>+KRW_VND!#REF!/100000000</f>
        <v>#REF!</v>
      </c>
      <c r="N12" s="762"/>
      <c r="O12" s="72" t="s">
        <v>35</v>
      </c>
      <c r="P12" s="73" t="e">
        <f>SUM(P10:P11)</f>
        <v>#REF!</v>
      </c>
      <c r="Q12" s="74" t="e">
        <f>SUM(Q10:Q11)</f>
        <v>#REF!</v>
      </c>
      <c r="T12" s="214" t="s">
        <v>87</v>
      </c>
    </row>
    <row r="13" spans="1:20" ht="16.5">
      <c r="G13"/>
      <c r="H13"/>
      <c r="J13" s="768"/>
      <c r="K13" s="33" t="s">
        <v>18</v>
      </c>
      <c r="L13" s="34"/>
      <c r="M13" s="19" t="e">
        <f>+KRW_VND!#REF!/100000000</f>
        <v>#REF!</v>
      </c>
      <c r="N13" s="760" t="s">
        <v>71</v>
      </c>
      <c r="O13" s="33" t="s">
        <v>188</v>
      </c>
      <c r="P13" s="24" t="e">
        <f>+'자금실적 및 계획(원)USD_VND'!#REF!/1000000</f>
        <v>#REF!</v>
      </c>
      <c r="Q13" s="19" t="e">
        <f>+(KRW_VND!#REF!/100000000)</f>
        <v>#REF!</v>
      </c>
      <c r="T13" s="214" t="s">
        <v>88</v>
      </c>
    </row>
    <row r="14" spans="1:20" ht="16.5">
      <c r="G14"/>
      <c r="H14"/>
      <c r="J14" s="772"/>
      <c r="K14" s="33" t="s">
        <v>15</v>
      </c>
      <c r="L14" s="22" t="e">
        <f>+'자금실적 및 계획(원)USD_VND'!#REF!/1000000</f>
        <v>#REF!</v>
      </c>
      <c r="M14" s="19"/>
      <c r="N14" s="761"/>
      <c r="O14" s="33" t="s">
        <v>190</v>
      </c>
      <c r="P14" s="24"/>
      <c r="Q14" s="19" t="e">
        <f>+KRW_VND!#REF!/100000000</f>
        <v>#REF!</v>
      </c>
      <c r="T14" s="214"/>
    </row>
    <row r="15" spans="1:20" ht="15" customHeight="1">
      <c r="G15" s="208" t="s">
        <v>46</v>
      </c>
      <c r="H15" s="208" t="s">
        <v>47</v>
      </c>
      <c r="J15" s="768"/>
      <c r="K15" s="33"/>
      <c r="L15" s="34"/>
      <c r="M15" s="47"/>
      <c r="N15" s="761"/>
      <c r="O15" s="33" t="s">
        <v>20</v>
      </c>
      <c r="P15" s="24"/>
      <c r="Q15" s="19" t="e">
        <f>+KRW_VND!#REF!/100000000</f>
        <v>#REF!</v>
      </c>
      <c r="T15" s="214"/>
    </row>
    <row r="16" spans="1:20" ht="16.5">
      <c r="G16" s="208" t="s">
        <v>48</v>
      </c>
      <c r="H16" s="208" t="s">
        <v>49</v>
      </c>
      <c r="J16" s="768"/>
      <c r="K16" s="33"/>
      <c r="L16" s="34"/>
      <c r="M16" s="19"/>
      <c r="N16" s="761"/>
      <c r="O16" s="33" t="s">
        <v>121</v>
      </c>
      <c r="P16" s="24" t="e">
        <f>+'자금실적 및 계획(원)USD_VND'!#REF!/1000000</f>
        <v>#REF!</v>
      </c>
      <c r="Q16" s="23" t="e">
        <f>+KRW_VND!#REF!/100000000</f>
        <v>#REF!</v>
      </c>
      <c r="T16" s="214"/>
    </row>
    <row r="17" spans="7:20" ht="16.5">
      <c r="G17" s="208"/>
      <c r="H17" s="208"/>
      <c r="J17" s="772"/>
      <c r="K17" s="33"/>
      <c r="L17" s="34"/>
      <c r="M17" s="19"/>
      <c r="N17" s="761"/>
      <c r="O17" s="33" t="s">
        <v>189</v>
      </c>
      <c r="P17" s="24" t="e">
        <f>+'자금실적 및 계획(원)USD_VND'!#REF!/1000000</f>
        <v>#REF!</v>
      </c>
      <c r="Q17" s="23" t="e">
        <f>+KRW_VND!#REF!/100000000</f>
        <v>#REF!</v>
      </c>
      <c r="T17" s="214"/>
    </row>
    <row r="18" spans="7:20" ht="16.5">
      <c r="G18" s="209"/>
      <c r="H18" s="209"/>
      <c r="J18" s="768"/>
      <c r="K18" s="44"/>
      <c r="L18" s="44"/>
      <c r="M18" s="44"/>
      <c r="N18" s="761"/>
      <c r="O18" s="40" t="s">
        <v>191</v>
      </c>
      <c r="P18" s="24"/>
      <c r="Q18" s="20" t="e">
        <f>+KRW_VND!#REF!/100000000+KRW_VND!#REF!/100000000</f>
        <v>#REF!</v>
      </c>
      <c r="T18" s="214"/>
    </row>
    <row r="19" spans="7:20" ht="12" customHeight="1">
      <c r="J19" s="769"/>
      <c r="K19" s="72" t="s">
        <v>35</v>
      </c>
      <c r="L19" s="75" t="e">
        <f>SUM(L10:L18)</f>
        <v>#REF!</v>
      </c>
      <c r="M19" s="76" t="e">
        <f>SUM(M10:M18)</f>
        <v>#REF!</v>
      </c>
      <c r="N19" s="762"/>
      <c r="O19" s="72" t="s">
        <v>35</v>
      </c>
      <c r="P19" s="216" t="e">
        <f>SUM(P13:P18)</f>
        <v>#REF!</v>
      </c>
      <c r="Q19" s="76" t="e">
        <f>SUM(Q13:Q18)</f>
        <v>#REF!</v>
      </c>
      <c r="T19" s="214"/>
    </row>
    <row r="20" spans="7:20" ht="16.5">
      <c r="J20" s="760" t="s">
        <v>28</v>
      </c>
      <c r="K20" s="31" t="s">
        <v>21</v>
      </c>
      <c r="L20" s="32"/>
      <c r="M20" s="28" t="e">
        <f>+KRW_VND!#REF!/100000000</f>
        <v>#REF!</v>
      </c>
      <c r="N20" s="760" t="s">
        <v>116</v>
      </c>
      <c r="O20" s="31" t="s">
        <v>76</v>
      </c>
      <c r="P20" s="30" t="e">
        <f>+'자금실적 및 계획(원)USD_VND'!#REF!/1000000</f>
        <v>#REF!</v>
      </c>
      <c r="Q20" s="28" t="e">
        <f>+KRW_VND!#REF!/100000000</f>
        <v>#REF!</v>
      </c>
      <c r="T20" s="214" t="s">
        <v>185</v>
      </c>
    </row>
    <row r="21" spans="7:20" ht="16.5">
      <c r="J21" s="761"/>
      <c r="K21" s="33" t="s">
        <v>67</v>
      </c>
      <c r="L21" s="43"/>
      <c r="M21" s="23"/>
      <c r="N21" s="761"/>
      <c r="O21" s="33" t="s">
        <v>69</v>
      </c>
      <c r="P21" s="70"/>
      <c r="Q21" s="23"/>
      <c r="T21" s="214" t="s">
        <v>186</v>
      </c>
    </row>
    <row r="22" spans="7:20" ht="16.5">
      <c r="J22" s="761"/>
      <c r="K22" s="33" t="s">
        <v>15</v>
      </c>
      <c r="L22" s="34"/>
      <c r="M22" s="23" t="e">
        <f>+KRW_VND!#REF!/100000000</f>
        <v>#REF!</v>
      </c>
      <c r="N22" s="761"/>
      <c r="O22" s="33" t="s">
        <v>30</v>
      </c>
      <c r="P22" s="222" t="e">
        <f>+'자금실적 및 계획(원)USD_VND'!#REF!/1000000</f>
        <v>#REF!</v>
      </c>
      <c r="Q22" s="23" t="e">
        <f>+KRW_VND!#REF!/100000000</f>
        <v>#REF!</v>
      </c>
      <c r="T22" s="214" t="s">
        <v>187</v>
      </c>
    </row>
    <row r="23" spans="7:20" ht="16.5">
      <c r="J23" s="762"/>
      <c r="K23" s="72" t="s">
        <v>35</v>
      </c>
      <c r="L23" s="73">
        <f>SUM(L20:L22)</f>
        <v>0</v>
      </c>
      <c r="M23" s="77" t="e">
        <f>SUM(M20:M22)</f>
        <v>#REF!</v>
      </c>
      <c r="N23" s="762"/>
      <c r="O23" s="72" t="s">
        <v>35</v>
      </c>
      <c r="P23" s="73" t="e">
        <f>SUM(P20:P22)</f>
        <v>#REF!</v>
      </c>
      <c r="Q23" s="77" t="e">
        <f>SUM(Q20:Q22)</f>
        <v>#REF!</v>
      </c>
    </row>
    <row r="24" spans="7:20" ht="16.5">
      <c r="J24" s="763" t="s">
        <v>34</v>
      </c>
      <c r="K24" s="764"/>
      <c r="L24" s="78" t="e">
        <f>L9+L19+L23</f>
        <v>#REF!</v>
      </c>
      <c r="M24" s="79" t="e">
        <f>M9+M19+M23</f>
        <v>#REF!</v>
      </c>
      <c r="N24" s="763" t="s">
        <v>34</v>
      </c>
      <c r="O24" s="764"/>
      <c r="P24" s="78" t="e">
        <f>P9+P19+P23+P12</f>
        <v>#REF!</v>
      </c>
      <c r="Q24" s="79" t="e">
        <f>Q9+Q12+Q19+Q23</f>
        <v>#REF!</v>
      </c>
      <c r="R24" s="45" t="e">
        <f>M24-Q24</f>
        <v>#REF!</v>
      </c>
    </row>
    <row r="25" spans="7:20" ht="18.75" customHeight="1">
      <c r="L25" s="219" t="e">
        <f>L24-'자금실적 및 계획(원)USD_VND'!#REF!/1000000</f>
        <v>#REF!</v>
      </c>
      <c r="M25" s="219" t="e">
        <f>+M24-KRW_VND!#REF!/100000000</f>
        <v>#REF!</v>
      </c>
      <c r="P25" s="242" t="e">
        <f>+P24-'자금실적 및 계획(원)USD_VND'!#REF!/1000000-'자금실적 및 계획(원)USD_VND'!#REF!/1000000</f>
        <v>#REF!</v>
      </c>
      <c r="Q25" s="243" t="e">
        <f>+(KRW_VND!#REF!+KRW_VND!#REF!)/100000000-Q24</f>
        <v>#REF!</v>
      </c>
    </row>
    <row r="29" spans="7:20">
      <c r="S29" s="45"/>
    </row>
    <row r="33" spans="20:20">
      <c r="T33" s="45"/>
    </row>
  </sheetData>
  <mergeCells count="22">
    <mergeCell ref="N2:Q2"/>
    <mergeCell ref="J3:K4"/>
    <mergeCell ref="L3:M3"/>
    <mergeCell ref="N3:O4"/>
    <mergeCell ref="P3:Q3"/>
    <mergeCell ref="A2:B3"/>
    <mergeCell ref="C2:D2"/>
    <mergeCell ref="E2:F2"/>
    <mergeCell ref="G2:H2"/>
    <mergeCell ref="J2:M2"/>
    <mergeCell ref="J20:J23"/>
    <mergeCell ref="N20:N23"/>
    <mergeCell ref="J24:K24"/>
    <mergeCell ref="N24:O24"/>
    <mergeCell ref="A4:A7"/>
    <mergeCell ref="J5:J9"/>
    <mergeCell ref="N5:N9"/>
    <mergeCell ref="A8:B8"/>
    <mergeCell ref="A9:B9"/>
    <mergeCell ref="J10:J19"/>
    <mergeCell ref="N10:N12"/>
    <mergeCell ref="N13:N19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46</vt:i4>
      </vt:variant>
      <vt:variant>
        <vt:lpstr>Named Ranges</vt:lpstr>
      </vt:variant>
      <vt:variant>
        <vt:i4>1</vt:i4>
      </vt:variant>
    </vt:vector>
  </HeadingPairs>
  <TitlesOfParts>
    <vt:vector size="47" baseType="lpstr">
      <vt:lpstr>자금요약</vt:lpstr>
      <vt:lpstr>자금실적 및 계획(원)USD_VND</vt:lpstr>
      <vt:lpstr>Sheet1</vt:lpstr>
      <vt:lpstr>KRW_VND</vt:lpstr>
      <vt:lpstr>자금실적 NOV</vt:lpstr>
      <vt:lpstr>자금실적 SEPT</vt:lpstr>
      <vt:lpstr>자금실적 AUG</vt:lpstr>
      <vt:lpstr>자금실적 JULY</vt:lpstr>
      <vt:lpstr>자금실적 JUNE</vt:lpstr>
      <vt:lpstr>자금실적 MAY</vt:lpstr>
      <vt:lpstr>자금실적 DEC</vt:lpstr>
      <vt:lpstr>환율추이OCT</vt:lpstr>
      <vt:lpstr>자금실적 JAN</vt:lpstr>
      <vt:lpstr>자금실적 FEB</vt:lpstr>
      <vt:lpstr>자금실적 Mar</vt:lpstr>
      <vt:lpstr>GL202101</vt:lpstr>
      <vt:lpstr>GL202102</vt:lpstr>
      <vt:lpstr>GL202103</vt:lpstr>
      <vt:lpstr>GL202104</vt:lpstr>
      <vt:lpstr>GL202105</vt:lpstr>
      <vt:lpstr>GL202106</vt:lpstr>
      <vt:lpstr>GL202107</vt:lpstr>
      <vt:lpstr>GL202108</vt:lpstr>
      <vt:lpstr>GL202109</vt:lpstr>
      <vt:lpstr>GL202110</vt:lpstr>
      <vt:lpstr>GL202111</vt:lpstr>
      <vt:lpstr>Plan202112</vt:lpstr>
      <vt:lpstr>자금실적 Nov 21</vt:lpstr>
      <vt:lpstr>자금실적 APR</vt:lpstr>
      <vt:lpstr>환율추이 NOV 21</vt:lpstr>
      <vt:lpstr>환율추이 Mar</vt:lpstr>
      <vt:lpstr>환율추이SEPT</vt:lpstr>
      <vt:lpstr>환율추이AUG</vt:lpstr>
      <vt:lpstr>환율추이JULY</vt:lpstr>
      <vt:lpstr>환율추이JUNE</vt:lpstr>
      <vt:lpstr>환율추이MAY</vt:lpstr>
      <vt:lpstr>자금계획 JAN</vt:lpstr>
      <vt:lpstr>자금계획 APR</vt:lpstr>
      <vt:lpstr>자금계획 NOV 21</vt:lpstr>
      <vt:lpstr>자금계획 Mar</vt:lpstr>
      <vt:lpstr>자금계획 FEB</vt:lpstr>
      <vt:lpstr>자금계획 OCT</vt:lpstr>
      <vt:lpstr>자금계획 SEPT</vt:lpstr>
      <vt:lpstr>자금계획 AUG</vt:lpstr>
      <vt:lpstr>자금계획 JULY</vt:lpstr>
      <vt:lpstr>자금계획 JUN</vt:lpstr>
      <vt:lpstr>'자금실적 및 계획(원)USD_VND'!Print_Area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JS201208030551</dc:creator>
  <cp:lastModifiedBy>Wisol</cp:lastModifiedBy>
  <cp:lastPrinted>2019-01-07T05:40:53Z</cp:lastPrinted>
  <dcterms:created xsi:type="dcterms:W3CDTF">2017-09-21T05:21:30Z</dcterms:created>
  <dcterms:modified xsi:type="dcterms:W3CDTF">2021-12-07T03:48:54Z</dcterms:modified>
</cp:coreProperties>
</file>