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KiCost!$J$5:$O$42</definedName>
    <definedName name="global_part_data">KiCost!$A$5:$I$42</definedName>
    <definedName name="mouser_part_data">KiCost!$P$5:$U$42</definedName>
    <definedName name="newark_part_data">KiCost!$V$5:$AA$42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<sst xmlns="http://schemas.openxmlformats.org/spreadsheetml/2006/main" count="286" uniqueCount="182">
  <si>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</si>
  <si>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</si>
  <si>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</si>
  <si>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</si>
  <si>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</si>
  <si>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</si>
  <si>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</si>
  <si>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</si>
  <si>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</si>
  <si>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</si>
  <si>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R21</t>
  </si>
  <si>
    <t>10K</t>
  </si>
  <si>
    <t>Resistors_SMD:R_0402</t>
  </si>
  <si>
    <t>RC0402JR-0710KL</t>
  </si>
  <si>
    <t>R14</t>
  </si>
  <si>
    <t>1M</t>
  </si>
  <si>
    <t>RC0402JR-071ML</t>
  </si>
  <si>
    <t>L3,L4</t>
  </si>
  <si>
    <t>INDUCTOR</t>
  </si>
  <si>
    <t>Resistors_SMD:R_1210</t>
  </si>
  <si>
    <t>P2</t>
  </si>
  <si>
    <t>I2C</t>
  </si>
  <si>
    <t>Pin_Headers:Pin_Header_Straight_1x04</t>
  </si>
  <si>
    <t>P1</t>
  </si>
  <si>
    <t>SERVO</t>
  </si>
  <si>
    <t>Pin_Headers:Pin_Header_Straight_1x03</t>
  </si>
  <si>
    <t>L1</t>
  </si>
  <si>
    <t>2.2uH</t>
  </si>
  <si>
    <t>NLCV32T-2R2M-PFR</t>
  </si>
  <si>
    <t>U9</t>
  </si>
  <si>
    <t>TPS63061</t>
  </si>
  <si>
    <t>TPS63061:WSON-10</t>
  </si>
  <si>
    <t>TPS63061DSCR</t>
  </si>
  <si>
    <t>U6</t>
  </si>
  <si>
    <t>XBee</t>
  </si>
  <si>
    <t>XB24-Z7WIT-004:DIP-20</t>
  </si>
  <si>
    <t>U8</t>
  </si>
  <si>
    <t>TPS63031</t>
  </si>
  <si>
    <t>TPS63031:QFN10-2.5MM</t>
  </si>
  <si>
    <t xml:space="preserve"> TPS63031DSKR</t>
  </si>
  <si>
    <t>C2,C16,C21</t>
  </si>
  <si>
    <t>0.1uF</t>
  </si>
  <si>
    <t>Capacitors_SMD:C_0402</t>
  </si>
  <si>
    <t>CL05A104KP5NNNC</t>
  </si>
  <si>
    <t>P3</t>
  </si>
  <si>
    <t>PITOT</t>
  </si>
  <si>
    <t>C22-C24</t>
  </si>
  <si>
    <t>22uF</t>
  </si>
  <si>
    <t>Capacitors_SMD:C_0805</t>
  </si>
  <si>
    <t>CL21A226MQCLQNC</t>
  </si>
  <si>
    <t>C4,C9,C12</t>
  </si>
  <si>
    <t>1uF</t>
  </si>
  <si>
    <t>04026D105KAT2A</t>
  </si>
  <si>
    <t>U2</t>
  </si>
  <si>
    <t>MPL3115A2</t>
  </si>
  <si>
    <t>MPL3115A2:LGA8</t>
  </si>
  <si>
    <t>D1,D2</t>
  </si>
  <si>
    <t>D_Schottky</t>
  </si>
  <si>
    <t>Diodes_SMD:SOD-123</t>
  </si>
  <si>
    <t>DB2W40200L</t>
  </si>
  <si>
    <t>U4</t>
  </si>
  <si>
    <t>MPU-9250</t>
  </si>
  <si>
    <t>MPU-9250:QFN-24%2f3MM</t>
  </si>
  <si>
    <t>Q1-Q6</t>
  </si>
  <si>
    <t>MOS_P</t>
  </si>
  <si>
    <t>SMD:SOT-23-3</t>
  </si>
  <si>
    <t>PMV48XP,215</t>
  </si>
  <si>
    <t>L2</t>
  </si>
  <si>
    <t>1uH</t>
  </si>
  <si>
    <t>hlib:SRN4026-1R0Y</t>
  </si>
  <si>
    <t>SRN4026-1R0Y</t>
  </si>
  <si>
    <t>BT2</t>
  </si>
  <si>
    <t>MAIN BATTERY</t>
  </si>
  <si>
    <t>Pin_Headers:Pin_Header_Straight_1x02</t>
  </si>
  <si>
    <t>SW1</t>
  </si>
  <si>
    <t>SW_PUSH_4</t>
  </si>
  <si>
    <t>1825910-4:DIP780W71L599H950Q4</t>
  </si>
  <si>
    <t>1825910-7</t>
  </si>
  <si>
    <t>R17,R18</t>
  </si>
  <si>
    <t>100K</t>
  </si>
  <si>
    <t>CRG0402J100K/10</t>
  </si>
  <si>
    <t>C6</t>
  </si>
  <si>
    <t>10nF</t>
  </si>
  <si>
    <t>CC0402KRX7R8BB103</t>
  </si>
  <si>
    <t>P4</t>
  </si>
  <si>
    <t>SERIAL</t>
  </si>
  <si>
    <t>R1,R8,R10</t>
  </si>
  <si>
    <t>100</t>
  </si>
  <si>
    <t>CRG0402J100R/10</t>
  </si>
  <si>
    <t>D3</t>
  </si>
  <si>
    <t>DZ2J030M0L</t>
  </si>
  <si>
    <t>Diodes_SMD:SOD-323</t>
  </si>
  <si>
    <t>U7</t>
  </si>
  <si>
    <t>ArduCAM-M-2MP</t>
  </si>
  <si>
    <t>Pin_Headers:Pin_Header_Straight_1x08</t>
  </si>
  <si>
    <t>R3-R7,R15,R22,R23</t>
  </si>
  <si>
    <t>1K</t>
  </si>
  <si>
    <t>RC0402JR-071KL</t>
  </si>
  <si>
    <t>R2,R9,R11,R16,R19,R20</t>
  </si>
  <si>
    <t>U3</t>
  </si>
  <si>
    <t>microSD</t>
  </si>
  <si>
    <t>DM3CS-SF:HRS_DM3CS-SF</t>
  </si>
  <si>
    <t>DM3CS-SF</t>
  </si>
  <si>
    <t>BT1</t>
  </si>
  <si>
    <t>BACK BATTERY</t>
  </si>
  <si>
    <t>hlib:BH13N-C</t>
  </si>
  <si>
    <t>BC1/3N</t>
  </si>
  <si>
    <t>C3,C7,C8,C11</t>
  </si>
  <si>
    <t>100nF</t>
  </si>
  <si>
    <t>U5</t>
  </si>
  <si>
    <t>LS20031</t>
  </si>
  <si>
    <t>Pin_Headers:Pin_Header_Straight_1x05</t>
  </si>
  <si>
    <t>C5,C10,C13,C14</t>
  </si>
  <si>
    <t>10uF</t>
  </si>
  <si>
    <t>C0805C106Z8VACTU</t>
  </si>
  <si>
    <t>R12,R13,R24,R25</t>
  </si>
  <si>
    <t>10k</t>
  </si>
  <si>
    <t>U1</t>
  </si>
  <si>
    <t>Teensy_LC</t>
  </si>
  <si>
    <t>hlib:Teensy_3.1</t>
  </si>
  <si>
    <t>C1,C15,C17-C20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</si>
  <si>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</si>
  <si>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</si>
  <si>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</si>
  <si>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</si>
  <si>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</si>
  <si>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</si>
  <si>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</si>
  <si>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</si>
  <si>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311-10KJRCT-ND</t>
  </si>
  <si>
    <t>Link</t>
  </si>
  <si>
    <t>311-1.0MJRCT-ND</t>
  </si>
  <si>
    <t>445-3650-1-ND</t>
  </si>
  <si>
    <t>296-30205-1-ND</t>
  </si>
  <si>
    <t>296-39461-1-ND</t>
  </si>
  <si>
    <t>1276-1022-1-ND</t>
  </si>
  <si>
    <t>1276-2412-1-ND</t>
  </si>
  <si>
    <t>478-2583-1-ND</t>
  </si>
  <si>
    <t>DB2W40200LCT-ND</t>
  </si>
  <si>
    <t>568-7579-1-ND</t>
  </si>
  <si>
    <t>SRN4026-1R0YCT-ND</t>
  </si>
  <si>
    <t>A121521CT-ND</t>
  </si>
  <si>
    <t>311-1337-1-ND</t>
  </si>
  <si>
    <t>A121522CT-ND</t>
  </si>
  <si>
    <t>DZ2J030M0LCT-ND</t>
  </si>
  <si>
    <t>311-1.0KJRCT-ND</t>
  </si>
  <si>
    <t>HR1972CT-ND</t>
  </si>
  <si>
    <t>BC1/3N-ND</t>
  </si>
  <si>
    <t>399-8015-1-ND</t>
  </si>
  <si>
    <t>Mouser</t>
  </si>
  <si>
    <t>603-RC0402JR-0710KL</t>
  </si>
  <si>
    <t>603-RC0402JR-071ML</t>
  </si>
  <si>
    <t>810-NLCV32T-2R2M-PFR</t>
  </si>
  <si>
    <t>667-DB2W40200L</t>
  </si>
  <si>
    <t>771-PMV48XP215</t>
  </si>
  <si>
    <t>652-SRN4026-1R0Y</t>
  </si>
  <si>
    <t>506-2-1825910-7</t>
  </si>
  <si>
    <t>279-CRG0402J100K/10</t>
  </si>
  <si>
    <t>279-CRG0402J100R/10</t>
  </si>
  <si>
    <t>667-DZ2J030M0L</t>
  </si>
  <si>
    <t>603-RC0402JR-071KL</t>
  </si>
  <si>
    <t>798-DM3CSSF</t>
  </si>
  <si>
    <t>80-C0805C106Z8V</t>
  </si>
  <si>
    <t>Newark</t>
  </si>
  <si>
    <t>67R9964</t>
  </si>
  <si>
    <t>68R2089</t>
  </si>
  <si>
    <t>89R8879</t>
  </si>
  <si>
    <t>86T4769</t>
  </si>
  <si>
    <t>19P7479</t>
  </si>
  <si>
    <t>87R3259</t>
  </si>
  <si>
    <t>48T2918</t>
  </si>
  <si>
    <t>84K8386</t>
  </si>
  <si>
    <t>55T6958</t>
  </si>
  <si>
    <t>62X0387</t>
  </si>
  <si>
    <t>64W2405</t>
  </si>
  <si>
    <t>20R1174</t>
  </si>
  <si>
    <t>68R4649</t>
  </si>
  <si>
    <t>20R1175</t>
  </si>
  <si>
    <t>53W7952</t>
  </si>
  <si>
    <t>68R2084</t>
  </si>
  <si>
    <t>35R0581</t>
  </si>
  <si>
    <t>76Y2954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</si>
</sst>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0402JR-0710KL/311-10KJRCT-ND/729365" TargetMode="External"/><Relationship Id="rId2" Type="http://schemas.openxmlformats.org/officeDocument/2006/relationships/hyperlink" Target="http://www.mouser.com/Search/Refine.aspx?Keyword=RC0402JR-0710KL" TargetMode="External"/><Relationship Id="rId3" Type="http://schemas.openxmlformats.org/officeDocument/2006/relationships/hyperlink" Target="http://www.newark.com/yageo/rc0402jr-0710kl/res-thick-film-10k-5-0-0625w-0402/dp/67R9964" TargetMode="External"/><Relationship Id="rId4" Type="http://schemas.openxmlformats.org/officeDocument/2006/relationships/hyperlink" Target="http://www.digikey.com/product-detail/en/yageo/RC0402JR-071ML/311-1.0MJRCT-ND/729356" TargetMode="External"/><Relationship Id="rId5" Type="http://schemas.openxmlformats.org/officeDocument/2006/relationships/hyperlink" Target="http://www.mouser.com/Search/Refine.aspx?Keyword=RC0402JR-071ML" TargetMode="External"/><Relationship Id="rId6" Type="http://schemas.openxmlformats.org/officeDocument/2006/relationships/hyperlink" Target="http://www.newark.com/yageo/rc0402jr-071ml/res-thick-film-1m-5-0-0625w-0402/dp/68R2089" TargetMode="External"/><Relationship Id="rId7" Type="http://schemas.openxmlformats.org/officeDocument/2006/relationships/hyperlink" Target="http://www.digikey.com/product-detail/en/tdk-corporation/NLCV32T-2R2M-PFR/445-3650-1-ND/1856618" TargetMode="External"/><Relationship Id="rId8" Type="http://schemas.openxmlformats.org/officeDocument/2006/relationships/hyperlink" Target="http://www.mouser.com/Search/../ProductDetail/TDK/NLCV32T-2R2M-PFR/?qs=sGAEpiMZZMsg%252by3WlYCkU0c9AARUL8R9S2xd7%252baaAN8%3d" TargetMode="External"/><Relationship Id="rId9" Type="http://schemas.openxmlformats.org/officeDocument/2006/relationships/hyperlink" Target="http://www.newark.com/tdk/nlcv32t-2r2m-pfr/power-line-ind-2-2uh-1-2a-20-68mhz/dp/89R8879" TargetMode="External"/><Relationship Id="rId10" Type="http://schemas.openxmlformats.org/officeDocument/2006/relationships/hyperlink" Target="http://www.digikey.com/product-detail/en/texas-instruments/TPS63061DSCR/296-30205-1-ND/2834997" TargetMode="External"/><Relationship Id="rId11" Type="http://schemas.openxmlformats.org/officeDocument/2006/relationships/hyperlink" Target="http://www.newark.com/texas-instruments/tps63061dscr/voltage-reg-buck-boost-2a-son/dp/86T4769" TargetMode="External"/><Relationship Id="rId12" Type="http://schemas.openxmlformats.org/officeDocument/2006/relationships/hyperlink" Target="http://www.digikey.com/product-detail/en/texas-instruments/TPS63031DSKR/296-39461-1-ND/5143409" TargetMode="External"/><Relationship Id="rId13" Type="http://schemas.openxmlformats.org/officeDocument/2006/relationships/hyperlink" Target="http://www.newark.com/texas-instruments/tps63031dskt/converter-buck-boost-son-10/dp/19P7479" TargetMode="External"/><Relationship Id="rId14" Type="http://schemas.openxmlformats.org/officeDocument/2006/relationships/hyperlink" Target="http://www.digikey.com/product-detail/en/samsung-electro-mechanics-america-inc/CL05A104KP5NNNC/1276-1022-1-ND/3889108" TargetMode="External"/><Relationship Id="rId15" Type="http://schemas.openxmlformats.org/officeDocument/2006/relationships/hyperlink" Target="http://www.newark.com/tdk/c1005x5r1a104k050ba/ceramic-capacitor-0-1uf-10v-x5r/dp/87R3259" TargetMode="External"/><Relationship Id="rId16" Type="http://schemas.openxmlformats.org/officeDocument/2006/relationships/hyperlink" Target="http://www.digikey.com/product-detail/en/samsung-electro-mechanics-america-inc/CL21A226MQCLQNC/1276-2412-1-ND/3890498" TargetMode="External"/><Relationship Id="rId17" Type="http://schemas.openxmlformats.org/officeDocument/2006/relationships/hyperlink" Target="http://www.newark.com/tdk/c2012x5r0j226m125ac/ceramic-capacitor-22uf-6-3v-x5r/dp/48T2918" TargetMode="External"/><Relationship Id="rId18" Type="http://schemas.openxmlformats.org/officeDocument/2006/relationships/hyperlink" Target="http://www.digikey.com/product-detail/en/avx-corporation/04026D105KAT2A/478-2583-1-ND/717528" TargetMode="External"/><Relationship Id="rId19" Type="http://schemas.openxmlformats.org/officeDocument/2006/relationships/hyperlink" Target="http://www.newark.com/avx/04026d105kat2a/ceramic-capacitor-1uf-6-3v-x5r/dp/84K8386" TargetMode="External"/><Relationship Id="rId20" Type="http://schemas.openxmlformats.org/officeDocument/2006/relationships/hyperlink" Target="http://www.digikey.com/product-detail/en/panasonic-electronic-components/DB2W40200L/DB2W40200LCT-ND/3884368" TargetMode="External"/><Relationship Id="rId21" Type="http://schemas.openxmlformats.org/officeDocument/2006/relationships/hyperlink" Target="http://www.mouser.com/Search/Refine.aspx?Keyword=DB2W40200L" TargetMode="External"/><Relationship Id="rId22" Type="http://schemas.openxmlformats.org/officeDocument/2006/relationships/hyperlink" Target="http://www.digikey.com/product-detail/en/nxp-semiconductors/PMV48XP,215/568-7579-1-ND/2744665" TargetMode="External"/><Relationship Id="rId23" Type="http://schemas.openxmlformats.org/officeDocument/2006/relationships/hyperlink" Target="http://www.mouser.com/Search/Refine.aspx?Keyword=PMV48XP%2C215" TargetMode="External"/><Relationship Id="rId24" Type="http://schemas.openxmlformats.org/officeDocument/2006/relationships/hyperlink" Target="http://www.newark.com/webapp/wcs/stores/servlet/Search?catalogId=15003&amp;langId=-1&amp;storeId=10194&amp;gs=true&amp;st=PMV48XP%2C215" TargetMode="External"/><Relationship Id="rId25" Type="http://schemas.openxmlformats.org/officeDocument/2006/relationships/hyperlink" Target="http://www.digikey.com/product-detail/en/bourns-inc/SRN4026-1R0Y/SRN4026-1R0YCT-ND/4867769" TargetMode="External"/><Relationship Id="rId26" Type="http://schemas.openxmlformats.org/officeDocument/2006/relationships/hyperlink" Target="http://www.mouser.com/Search/Refine.aspx?Keyword=SRN4026-1R0Y" TargetMode="External"/><Relationship Id="rId27" Type="http://schemas.openxmlformats.org/officeDocument/2006/relationships/hyperlink" Target="http://www.newark.com/bourns/srn4026-1r0y/inductor-semi-shielded-1uh-30/dp/62X0387" TargetMode="External"/><Relationship Id="rId28" Type="http://schemas.openxmlformats.org/officeDocument/2006/relationships/hyperlink" Target="http://www.mouser.com/Search/../ProductDetail/TE-Connectivity-Alcoswitch/2-1825910-7/?qs=sGAEpiMZZMsgGjVA3toVBAB9MhfkJQ92q%2fWXu5sY%2fg0%3d" TargetMode="External"/><Relationship Id="rId29" Type="http://schemas.openxmlformats.org/officeDocument/2006/relationships/hyperlink" Target="http://www.newark.com/te-connectivity-alcoswitch/2-1825910-7/tactile-switch-spst-0-05a-24v/dp/64W2405" TargetMode="External"/><Relationship Id="rId30" Type="http://schemas.openxmlformats.org/officeDocument/2006/relationships/hyperlink" Target="http://www.digikey.com/product-detail/en/te-connectivity-amp-connectors/CRG0402J100K%2F10/A121521CT-ND/5246512" TargetMode="External"/><Relationship Id="rId31" Type="http://schemas.openxmlformats.org/officeDocument/2006/relationships/hyperlink" Target="http://www.mouser.com/Search/Refine.aspx?Keyword=CRG0402J100K%2F10" TargetMode="External"/><Relationship Id="rId32" Type="http://schemas.openxmlformats.org/officeDocument/2006/relationships/hyperlink" Target="http://www.newark.com/webapp/wcs/stores/servlet/Search?catalogId=15003&amp;langId=-1&amp;storeId=10194&amp;gs=true&amp;st=CRG0402J100K%2F10" TargetMode="External"/><Relationship Id="rId33" Type="http://schemas.openxmlformats.org/officeDocument/2006/relationships/hyperlink" Target="http://www.digikey.com/product-detail/en/yageo/CC0402KRX7R8BB103/311-1337-1-ND/2103121" TargetMode="External"/><Relationship Id="rId34" Type="http://schemas.openxmlformats.org/officeDocument/2006/relationships/hyperlink" Target="http://www.newark.com/yageo/cc0402krx7r8bb103/ceramic-capacitor-0-01uf-25v-x7r/dp/68R4649" TargetMode="External"/><Relationship Id="rId35" Type="http://schemas.openxmlformats.org/officeDocument/2006/relationships/hyperlink" Target="http://www.digikey.com/product-detail/en/te-connectivity-amp-connectors/CRG0402J100R%2F10/A121522CT-ND/5246511" TargetMode="External"/><Relationship Id="rId36" Type="http://schemas.openxmlformats.org/officeDocument/2006/relationships/hyperlink" Target="http://www.mouser.com/Search/Refine.aspx?Keyword=CRG0402J100R%2F10" TargetMode="External"/><Relationship Id="rId37" Type="http://schemas.openxmlformats.org/officeDocument/2006/relationships/hyperlink" Target="http://www.newark.com/webapp/wcs/stores/servlet/Search?catalogId=15003&amp;langId=-1&amp;storeId=10194&amp;gs=true&amp;st=CRG0402J100R%2F10" TargetMode="External"/><Relationship Id="rId38" Type="http://schemas.openxmlformats.org/officeDocument/2006/relationships/hyperlink" Target="http://www.digikey.com/product-detail/en/panasonic-electronic-components/DZ2J030M0L/DZ2J030M0LCT-ND/2214296" TargetMode="External"/><Relationship Id="rId39" Type="http://schemas.openxmlformats.org/officeDocument/2006/relationships/hyperlink" Target="http://www.mouser.com/Search/Refine.aspx?Keyword=DZ2J030M0L" TargetMode="External"/><Relationship Id="rId40" Type="http://schemas.openxmlformats.org/officeDocument/2006/relationships/hyperlink" Target="http://www.newark.com/panasonic-electronic-components/dz2j030m0l/diode-zener-200mw-3v-smini2-f5/dp/53W7952" TargetMode="External"/><Relationship Id="rId41" Type="http://schemas.openxmlformats.org/officeDocument/2006/relationships/hyperlink" Target="http://www.digikey.com/product-detail/en/yageo/RC0402JR-071KL/311-1.0KJRCT-ND/729355" TargetMode="External"/><Relationship Id="rId42" Type="http://schemas.openxmlformats.org/officeDocument/2006/relationships/hyperlink" Target="http://www.mouser.com/Search/Refine.aspx?Keyword=RC0402JR-071KL" TargetMode="External"/><Relationship Id="rId43" Type="http://schemas.openxmlformats.org/officeDocument/2006/relationships/hyperlink" Target="http://www.newark.com/yageo/rc0402jr-071kl/res-thick-film-1k-5-0-0625w-0402/dp/68R2084" TargetMode="External"/><Relationship Id="rId44" Type="http://schemas.openxmlformats.org/officeDocument/2006/relationships/hyperlink" Target="http://www.digikey.com/product-detail/en/yageo/RC0402JR-071ML/311-1.0MJRCT-ND/729356" TargetMode="External"/><Relationship Id="rId45" Type="http://schemas.openxmlformats.org/officeDocument/2006/relationships/hyperlink" Target="http://www.mouser.com/Search/Refine.aspx?Keyword=RC0402JR-071ML" TargetMode="External"/><Relationship Id="rId46" Type="http://schemas.openxmlformats.org/officeDocument/2006/relationships/hyperlink" Target="http://www.newark.com/yageo/rc0402jr-071ml/res-thick-film-1m-5-0-0625w-0402/dp/68R2089" TargetMode="External"/><Relationship Id="rId47" Type="http://schemas.openxmlformats.org/officeDocument/2006/relationships/hyperlink" Target="http://www.digikey.com/product-detail/en/hirose-electric-co-ltd/DM3CS-SF/HR1972CT-ND/2602740" TargetMode="External"/><Relationship Id="rId48" Type="http://schemas.openxmlformats.org/officeDocument/2006/relationships/hyperlink" Target="http://www.mouser.com/Search/Refine.aspx?Keyword=DM3CS-SF" TargetMode="External"/><Relationship Id="rId49" Type="http://schemas.openxmlformats.org/officeDocument/2006/relationships/hyperlink" Target="http://www.newark.com/webapp/wcs/stores/servlet/Search?catalogId=15003&amp;langId=-1&amp;storeId=10194&amp;gs=true&amp;st=DM3CS-SF" TargetMode="External"/><Relationship Id="rId50" Type="http://schemas.openxmlformats.org/officeDocument/2006/relationships/hyperlink" Target="http://www.digikey.com/product-detail/en/mpd-memory-protection-devices/BC1%2F3N/BC1%2F3N-ND/354673" TargetMode="External"/><Relationship Id="rId51" Type="http://schemas.openxmlformats.org/officeDocument/2006/relationships/hyperlink" Target="http://www.digikey.com/product-detail/en/samsung-electro-mechanics-america-inc/CL05A104KP5NNNC/1276-1022-1-ND/3889108" TargetMode="External"/><Relationship Id="rId52" Type="http://schemas.openxmlformats.org/officeDocument/2006/relationships/hyperlink" Target="http://www.newark.com/tdk/c1005x5r1a104k050ba/ceramic-capacitor-0-1uf-10v-x5r/dp/87R3259" TargetMode="External"/><Relationship Id="rId53" Type="http://schemas.openxmlformats.org/officeDocument/2006/relationships/hyperlink" Target="http://www.digikey.com/product-detail/en/kemet/C0805C106Z8VACTU/399-8015-1-ND/3471738" TargetMode="External"/><Relationship Id="rId54" Type="http://schemas.openxmlformats.org/officeDocument/2006/relationships/hyperlink" Target="http://www.mouser.com/Search/Refine.aspx?Keyword=C0805C106Z8VACTU" TargetMode="External"/><Relationship Id="rId55" Type="http://schemas.openxmlformats.org/officeDocument/2006/relationships/hyperlink" Target="http://www.newark.com/webapp/wcs/stores/servlet/Search?catalogId=15003&amp;langId=-1&amp;storeId=10194&amp;gs=true&amp;st=C0805C106Z8VACTU" TargetMode="External"/><Relationship Id="rId56" Type="http://schemas.openxmlformats.org/officeDocument/2006/relationships/hyperlink" Target="http://www.digikey.com/product-detail/en/yageo/RC0402JR-0710KL/311-10KJRCT-ND/729365" TargetMode="External"/><Relationship Id="rId57" Type="http://schemas.openxmlformats.org/officeDocument/2006/relationships/hyperlink" Target="http://www.newark.com/yageo/rc0402jr-0710kl/res-thick-film-10k-5-0-0625w-0402/dp/67R9964" TargetMode="External"/><Relationship Id="rId58" Type="http://schemas.openxmlformats.org/officeDocument/2006/relationships/hyperlink" Target="http://www.digikey.com/product-detail/en/kemet/C0805C106Z8VACTU/399-8015-1-ND/3471738" TargetMode="External"/><Relationship Id="rId59" Type="http://schemas.openxmlformats.org/officeDocument/2006/relationships/hyperlink" Target="http://www.mouser.com/Search/Refine.aspx?Keyword=C0805C106Z8VACTU" TargetMode="External"/><Relationship Id="rId60" Type="http://schemas.openxmlformats.org/officeDocument/2006/relationships/hyperlink" Target="http://www.newark.com/webapp/wcs/stores/servlet/Search?catalogId=15003&amp;langId=-1&amp;storeId=10194&amp;gs=true&amp;st=C0805C106Z8VACTU" TargetMode="External"/><Relationship Id="rId61" Type="http://schemas.openxmlformats.org/officeDocument/2006/relationships/vmlDrawing" Target="../drawings/vmlDrawing1.vml"/><Relationship Id="rId6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121</v>
      </c>
      <c r="I1" s="2">
        <v>100</v>
      </c>
    </row>
    <row r="2" spans="1:27">
      <c r="H2" s="3" t="s">
        <v>122</v>
      </c>
      <c r="I2" s="4">
        <f>sum(I7:I42)</f>
        <v>0</v>
      </c>
      <c r="M2" s="4">
        <f>sum(M7:M42)</f>
        <v>0</v>
      </c>
      <c r="S2" s="4">
        <f>sum(S7:S42)</f>
        <v>0</v>
      </c>
      <c r="Y2" s="4">
        <f>sum(Y7:Y42)</f>
        <v>0</v>
      </c>
    </row>
    <row r="3" spans="1:27">
      <c r="H3" s="3" t="s">
        <v>123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124</v>
      </c>
      <c r="K5" s="7"/>
      <c r="L5" s="7"/>
      <c r="M5" s="7"/>
      <c r="N5" s="7"/>
      <c r="O5" s="7"/>
      <c r="P5" s="8" t="s">
        <v>149</v>
      </c>
      <c r="Q5" s="8"/>
      <c r="R5" s="8"/>
      <c r="S5" s="8"/>
      <c r="T5" s="8"/>
      <c r="U5" s="8"/>
      <c r="V5" s="9" t="s">
        <v>163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126</v>
      </c>
      <c r="K6" s="10" t="s">
        <v>127</v>
      </c>
      <c r="L6" s="10" t="s">
        <v>3</v>
      </c>
      <c r="M6" s="10" t="s">
        <v>2</v>
      </c>
      <c r="N6" s="10" t="s">
        <v>128</v>
      </c>
      <c r="O6" s="10" t="s">
        <v>125</v>
      </c>
      <c r="P6" s="10" t="s">
        <v>126</v>
      </c>
      <c r="Q6" s="10" t="s">
        <v>127</v>
      </c>
      <c r="R6" s="10" t="s">
        <v>3</v>
      </c>
      <c r="S6" s="10" t="s">
        <v>2</v>
      </c>
      <c r="T6" s="10" t="s">
        <v>128</v>
      </c>
      <c r="U6" s="10" t="s">
        <v>125</v>
      </c>
      <c r="V6" s="10" t="s">
        <v>126</v>
      </c>
      <c r="W6" s="10" t="s">
        <v>127</v>
      </c>
      <c r="X6" s="10" t="s">
        <v>3</v>
      </c>
      <c r="Y6" s="10" t="s">
        <v>2</v>
      </c>
      <c r="Z6" s="10" t="s">
        <v>128</v>
      </c>
      <c r="AA6" s="10" t="s">
        <v>125</v>
      </c>
    </row>
    <row r="7" spans="1:27">
      <c r="A7" t="s">
        <v>10</v>
      </c>
      <c r="B7" t="s">
        <v>11</v>
      </c>
      <c r="D7" t="s">
        <v>12</v>
      </c>
      <c r="F7" t="s">
        <v>13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  <c r="J7">
        <v>1678579</v>
      </c>
      <c r="L7" s="11">
        <f>iferror(lookup(if(K7="",G7,K7),{0,1,10,25,100,250,500,1000,2500,5000,10000,30000,50000,100000},{0.0,0.1,0.012,0.0084,0.0047,0.0036,0.0029,0.00213,0.00185,0.00153,0.00121,0.00106,0.00097,0.00095}),"")</f>
        <v>0</v>
      </c>
      <c r="M7" s="11">
        <f>iferror(if(K7="",G7,K7)*L7,"")</f>
        <v>0</v>
      </c>
      <c r="N7" t="s">
        <v>129</v>
      </c>
      <c r="O7" s="12" t="s">
        <v>130</v>
      </c>
      <c r="P7">
        <v>12298</v>
      </c>
      <c r="R7" s="11">
        <f>iferror(lookup(if(Q7="",G7,Q7),{0,1,10,100,2500,10000},{0.0,0.099,0.007,0.002,0.001,0.001}),"")</f>
        <v>0</v>
      </c>
      <c r="S7" s="11">
        <f>iferror(if(Q7="",G7,Q7)*R7,"")</f>
        <v>0</v>
      </c>
      <c r="T7" t="s">
        <v>150</v>
      </c>
      <c r="U7" s="12" t="s">
        <v>130</v>
      </c>
      <c r="V7">
        <v>45934</v>
      </c>
      <c r="X7" s="11">
        <f>iferror(lookup(if(W7="",G7,W7),{0,1,10,25,100,250,1000},{0.0,0.08,0.014,0.009,0.006,0.004,0.002}),"")</f>
        <v>0</v>
      </c>
      <c r="Y7" s="11">
        <f>iferror(if(W7="",G7,W7)*X7,"")</f>
        <v>0</v>
      </c>
      <c r="Z7" t="s">
        <v>164</v>
      </c>
      <c r="AA7" s="12" t="s">
        <v>130</v>
      </c>
    </row>
    <row r="8" spans="1:27">
      <c r="A8" t="s">
        <v>14</v>
      </c>
      <c r="B8" t="s">
        <v>15</v>
      </c>
      <c r="D8" t="s">
        <v>12</v>
      </c>
      <c r="F8" t="s">
        <v>16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  <c r="J8">
        <v>1022484</v>
      </c>
      <c r="L8" s="11">
        <f>iferror(lookup(if(K8="",G8,K8),{0,1,10,25,100,250,500,1000,2500,5000,10000,30000,50000,100000},{0.0,0.1,0.012,0.0084,0.0047,0.0036,0.0029,0.00213,0.00185,0.00153,0.00121,0.00106,0.00097,0.00095}),"")</f>
        <v>0</v>
      </c>
      <c r="M8" s="11">
        <f>iferror(if(K8="",G8,K8)*L8,"")</f>
        <v>0</v>
      </c>
      <c r="N8" t="s">
        <v>131</v>
      </c>
      <c r="O8" s="12" t="s">
        <v>130</v>
      </c>
      <c r="P8">
        <v>116789</v>
      </c>
      <c r="R8" s="11">
        <f>iferror(lookup(if(Q8="",G8,Q8),{0,1,10,100,2500,10000},{0.0,0.099,0.007,0.002,0.001,0.001}),"")</f>
        <v>0</v>
      </c>
      <c r="S8" s="11">
        <f>iferror(if(Q8="",G8,Q8)*R8,"")</f>
        <v>0</v>
      </c>
      <c r="T8" t="s">
        <v>151</v>
      </c>
      <c r="U8" s="12" t="s">
        <v>130</v>
      </c>
      <c r="V8">
        <v>13771</v>
      </c>
      <c r="X8" s="11">
        <f>iferror(lookup(if(W8="",G8,W8),{0,1,10,25,100,250,1000},{0.0,0.08,0.014,0.009,0.006,0.004,0.002}),"")</f>
        <v>0</v>
      </c>
      <c r="Y8" s="11">
        <f>iferror(if(W8="",G8,W8)*X8,"")</f>
        <v>0</v>
      </c>
      <c r="Z8" t="s">
        <v>165</v>
      </c>
      <c r="AA8" s="12" t="s">
        <v>130</v>
      </c>
    </row>
    <row r="9" spans="1:27">
      <c r="A9" t="s">
        <v>17</v>
      </c>
      <c r="B9" t="s">
        <v>18</v>
      </c>
      <c r="D9" t="s">
        <v>19</v>
      </c>
      <c r="G9">
        <f>BoardQty*2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20</v>
      </c>
      <c r="B10" t="s">
        <v>21</v>
      </c>
      <c r="D10" t="s">
        <v>22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23</v>
      </c>
      <c r="B11" t="s">
        <v>24</v>
      </c>
      <c r="D11" t="s">
        <v>25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26</v>
      </c>
      <c r="B12" t="s">
        <v>27</v>
      </c>
      <c r="D12" t="s">
        <v>19</v>
      </c>
      <c r="F12" t="s">
        <v>28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  <c r="J12">
        <v>1521</v>
      </c>
      <c r="L12" s="11">
        <f>iferror(lookup(if(K12="",G12,K12),{0,1,10,50,100,500,1000,2000,4000,6000,10000,50000,100000},{0.0,0.28,0.248,0.1926,0.1788,0.15676,0.1265,0.099,0.0935,0.088,0.08525,0.07975,0.077}),"")</f>
        <v>0</v>
      </c>
      <c r="M12" s="11">
        <f>iferror(if(K12="",G12,K12)*L12,"")</f>
        <v>0</v>
      </c>
      <c r="N12" t="s">
        <v>132</v>
      </c>
      <c r="O12" s="12" t="s">
        <v>130</v>
      </c>
      <c r="P12">
        <v>6704</v>
      </c>
      <c r="R12" s="11">
        <f>iferror(lookup(if(Q12="",G12,Q12),{0,1,10,100,1000,2000,10000,24000,50000,100000},{0.0,0.279,0.193,0.157,0.126,0.087,0.086,0.082,0.08,0.076}),"")</f>
        <v>0</v>
      </c>
      <c r="S12" s="11">
        <f>iferror(if(Q12="",G12,Q12)*R12,"")</f>
        <v>0</v>
      </c>
      <c r="T12" t="s">
        <v>152</v>
      </c>
      <c r="U12" s="12" t="s">
        <v>130</v>
      </c>
      <c r="V12">
        <v>1802</v>
      </c>
      <c r="X12" s="11">
        <f>iferror(lookup(if(W12="",G12,W12),{0,1,10,50,100,500,1000},{0.0,0.276,0.248,0.192,0.179,0.157,0.127}),"")</f>
        <v>0</v>
      </c>
      <c r="Y12" s="11">
        <f>iferror(if(W12="",G12,W12)*X12,"")</f>
        <v>0</v>
      </c>
      <c r="Z12" t="s">
        <v>166</v>
      </c>
      <c r="AA12" s="12" t="s">
        <v>130</v>
      </c>
    </row>
    <row r="13" spans="1:27">
      <c r="A13" t="s">
        <v>29</v>
      </c>
      <c r="B13" t="s">
        <v>30</v>
      </c>
      <c r="D13" t="s">
        <v>31</v>
      </c>
      <c r="F13" t="s">
        <v>32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  <c r="J13">
        <v>3528</v>
      </c>
      <c r="L13" s="11">
        <f>iferror(lookup(if(K13="",G13,K13),{0,1,10,100,250,500,1000,1250,3000},{0.0,3.07,2.756,2.2613,2.39392,1.92376,1.40625,1.6175,1.40625}),"")</f>
        <v>0</v>
      </c>
      <c r="M13" s="11">
        <f>iferror(if(K13="",G13,K13)*L13,"")</f>
        <v>0</v>
      </c>
      <c r="N13" t="s">
        <v>133</v>
      </c>
      <c r="O13" s="12" t="s">
        <v>130</v>
      </c>
      <c r="V13">
        <v>2480</v>
      </c>
      <c r="X13" s="11">
        <f>iferror(lookup(if(W13="",G13,W13),{0,1,10,25,50,100,250,500},{0.0,3.07,2.71,2.53,2.39,2.22,2.11,1.89}),"")</f>
        <v>0</v>
      </c>
      <c r="Y13" s="11">
        <f>iferror(if(W13="",G13,W13)*X13,"")</f>
        <v>0</v>
      </c>
      <c r="Z13" t="s">
        <v>167</v>
      </c>
      <c r="AA13" s="12" t="s">
        <v>130</v>
      </c>
    </row>
    <row r="14" spans="1:27">
      <c r="A14" t="s">
        <v>33</v>
      </c>
      <c r="B14" t="s">
        <v>34</v>
      </c>
      <c r="D14" t="s">
        <v>35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36</v>
      </c>
      <c r="B15" t="s">
        <v>37</v>
      </c>
      <c r="D15" t="s">
        <v>38</v>
      </c>
      <c r="F15" t="s">
        <v>39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  <c r="J15">
        <v>7280</v>
      </c>
      <c r="L15" s="11">
        <f>iferror(lookup(if(K15="",G15,K15),{0,1,10,100,250,500,1000,1250,3000},{0.0,2.24,2.015,1.6162,1.698,1.3284,0.9225,1.06125,0.9225}),"")</f>
        <v>0</v>
      </c>
      <c r="M15" s="11">
        <f>iferror(if(K15="",G15,K15)*L15,"")</f>
        <v>0</v>
      </c>
      <c r="N15" t="s">
        <v>134</v>
      </c>
      <c r="O15" s="12" t="s">
        <v>130</v>
      </c>
      <c r="V15">
        <v>232</v>
      </c>
      <c r="X15" s="11">
        <f>iferror(lookup(if(W15="",G15,W15),{0,1,10,25,50,100},{0.0,2.51,2.25,2.08,2.02,1.81}),"")</f>
        <v>0</v>
      </c>
      <c r="Y15" s="11">
        <f>iferror(if(W15="",G15,W15)*X15,"")</f>
        <v>0</v>
      </c>
      <c r="Z15" t="s">
        <v>168</v>
      </c>
      <c r="AA15" s="12" t="s">
        <v>130</v>
      </c>
    </row>
    <row r="16" spans="1:27">
      <c r="A16" t="s">
        <v>40</v>
      </c>
      <c r="B16" t="s">
        <v>41</v>
      </c>
      <c r="D16" t="s">
        <v>42</v>
      </c>
      <c r="F16" t="s">
        <v>43</v>
      </c>
      <c r="G16">
        <f>BoardQty*3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  <c r="J16">
        <v>342340</v>
      </c>
      <c r="L16" s="11">
        <f>iferror(lookup(if(K16="",G16,K16),{0,1,10,25,50,100,500,1000,5000,10000,20000,30000,50000,100000},{0.0,0.1,0.01,0.0072,0.0056,0.0048,0.00334,0.00261,0.00218,0.00183,0.00174,0.00165,0.00148,0.0012}),"")</f>
        <v>0</v>
      </c>
      <c r="M16" s="11">
        <f>iferror(if(K16="",G16,K16)*L16,"")</f>
        <v>0</v>
      </c>
      <c r="N16" t="s">
        <v>135</v>
      </c>
      <c r="O16" s="12" t="s">
        <v>130</v>
      </c>
      <c r="V16">
        <v>20000</v>
      </c>
      <c r="X16" s="11">
        <f>iferror(lookup(if(W16="",G16,W16),{0,1,10000,30000},{0.0,0.004,0.004,0.003}),"")</f>
        <v>0</v>
      </c>
      <c r="Y16" s="11">
        <f>iferror(if(W16="",G16,W16)*X16,"")</f>
        <v>0</v>
      </c>
      <c r="Z16" t="s">
        <v>169</v>
      </c>
      <c r="AA16" s="12" t="s">
        <v>130</v>
      </c>
    </row>
    <row r="17" spans="1:27">
      <c r="A17" t="s">
        <v>44</v>
      </c>
      <c r="B17" t="s">
        <v>45</v>
      </c>
      <c r="D17" t="s">
        <v>25</v>
      </c>
      <c r="G17">
        <f>BoardQty*1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</row>
    <row r="18" spans="1:27">
      <c r="A18" t="s">
        <v>46</v>
      </c>
      <c r="B18" t="s">
        <v>47</v>
      </c>
      <c r="D18" t="s">
        <v>48</v>
      </c>
      <c r="F18" t="s">
        <v>49</v>
      </c>
      <c r="G18">
        <f>BoardQty*3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  <c r="J18">
        <v>6261</v>
      </c>
      <c r="L18" s="11">
        <f>iferror(lookup(if(K18="",G18,K18),{0,1,10,25,50,100,500,1000,4000,8000,12000,28000,100000},{0.0,0.25,0.169,0.1232,0.1026,0.0861,0.06154,0.0523,0.04102,0.03897,0.03692,0.03487,0.02769}),"")</f>
        <v>0</v>
      </c>
      <c r="M18" s="11">
        <f>iferror(if(K18="",G18,K18)*L18,"")</f>
        <v>0</v>
      </c>
      <c r="N18" t="s">
        <v>136</v>
      </c>
      <c r="O18" s="12" t="s">
        <v>130</v>
      </c>
      <c r="V18">
        <v>13119</v>
      </c>
      <c r="X18" s="11">
        <f>iferror(lookup(if(W18="",G18,W18),{0,1,10,100,250,500,1000},{0.0,0.227,0.188,0.094,0.071,0.062,0.055}),"")</f>
        <v>0</v>
      </c>
      <c r="Y18" s="11">
        <f>iferror(if(W18="",G18,W18)*X18,"")</f>
        <v>0</v>
      </c>
      <c r="Z18" t="s">
        <v>170</v>
      </c>
      <c r="AA18" s="12" t="s">
        <v>130</v>
      </c>
    </row>
    <row r="19" spans="1:27">
      <c r="A19" t="s">
        <v>50</v>
      </c>
      <c r="B19" t="s">
        <v>51</v>
      </c>
      <c r="D19" t="s">
        <v>42</v>
      </c>
      <c r="F19" t="s">
        <v>52</v>
      </c>
      <c r="G19">
        <f>BoardQty*3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  <c r="J19">
        <v>131951</v>
      </c>
      <c r="L19" s="11">
        <f>iferror(lookup(if(K19="",G19,K19),{0,1,10,100,250,500,1000,5000,10000,20000,30000,50000,100000},{0.0,0.1,0.014,0.0066,0.0054,0.00462,0.0036,0.003,0.00252,0.0024,0.00228,0.00204,0.00165}),"")</f>
        <v>0</v>
      </c>
      <c r="M19" s="11">
        <f>iferror(if(K19="",G19,K19)*L19,"")</f>
        <v>0</v>
      </c>
      <c r="N19" t="s">
        <v>137</v>
      </c>
      <c r="O19" s="12" t="s">
        <v>130</v>
      </c>
      <c r="V19">
        <v>134511</v>
      </c>
      <c r="X19" s="11">
        <f>iferror(lookup(if(W19="",G19,W19),{0,1,10,100,250,500,1000,5000},{0.0,0.214,0.145,0.071,0.059,0.051,0.042,0.036}),"")</f>
        <v>0</v>
      </c>
      <c r="Y19" s="11">
        <f>iferror(if(W19="",G19,W19)*X19,"")</f>
        <v>0</v>
      </c>
      <c r="Z19" t="s">
        <v>171</v>
      </c>
      <c r="AA19" s="12" t="s">
        <v>130</v>
      </c>
    </row>
    <row r="20" spans="1:27">
      <c r="A20" t="s">
        <v>53</v>
      </c>
      <c r="B20" t="s">
        <v>54</v>
      </c>
      <c r="D20" t="s">
        <v>55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1" spans="1:27">
      <c r="A21" t="s">
        <v>56</v>
      </c>
      <c r="B21" t="s">
        <v>57</v>
      </c>
      <c r="D21" t="s">
        <v>58</v>
      </c>
      <c r="F21" t="s">
        <v>59</v>
      </c>
      <c r="G21">
        <f>BoardQty*2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  <c r="J21">
        <v>3097</v>
      </c>
      <c r="L21" s="11">
        <f>iferror(lookup(if(K21="",G21,K21),{0,1,10,25,100,250,500,1000,3000,6000,15000},{0.0,0.2,0.174,0.1396,0.1086,0.10548,0.10236,0.09306,0.07896,0.07614,0.07332}),"")</f>
        <v>0</v>
      </c>
      <c r="M21" s="11">
        <f>iferror(if(K21="",G21,K21)*L21,"")</f>
        <v>0</v>
      </c>
      <c r="N21" t="s">
        <v>138</v>
      </c>
      <c r="O21" s="12" t="s">
        <v>130</v>
      </c>
      <c r="P21">
        <v>4489</v>
      </c>
      <c r="R21" s="11">
        <f>iferror(lookup(if(Q21="",G21,Q21),{0,1,10,100,1000,3000,9000,24000,99000},{0.0,0.424,0.28,0.156,0.117,0.098,0.092,0.084,0.082}),"")</f>
        <v>0</v>
      </c>
      <c r="S21" s="11">
        <f>iferror(if(Q21="",G21,Q21)*R21,"")</f>
        <v>0</v>
      </c>
      <c r="T21" t="s">
        <v>153</v>
      </c>
      <c r="U21" s="12" t="s">
        <v>130</v>
      </c>
    </row>
    <row r="22" spans="1:27">
      <c r="A22" t="s">
        <v>60</v>
      </c>
      <c r="B22" t="s">
        <v>61</v>
      </c>
      <c r="D22" t="s">
        <v>62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</row>
    <row r="23" spans="1:27">
      <c r="A23" t="s">
        <v>63</v>
      </c>
      <c r="B23" t="s">
        <v>64</v>
      </c>
      <c r="D23" t="s">
        <v>65</v>
      </c>
      <c r="F23" t="s">
        <v>66</v>
      </c>
      <c r="G23">
        <f>BoardQty*6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  <c r="J23">
        <v>8529</v>
      </c>
      <c r="L23" s="11">
        <f>iferror(lookup(if(K23="",G23,K23),{0,1,10,100,500,1000,3000,6000,15000,30000,75000,150000},{0.0,0.38,0.283,0.1764,0.1206,0.0927,0.081,0.0765,0.06975,0.06525,0.0585,0.05625}),"")</f>
        <v>0</v>
      </c>
      <c r="M23" s="11">
        <f>iferror(if(K23="",G23,K23)*L23,"")</f>
        <v>0</v>
      </c>
      <c r="N23" t="s">
        <v>139</v>
      </c>
      <c r="O23" s="12" t="s">
        <v>130</v>
      </c>
      <c r="P23">
        <v>11704</v>
      </c>
      <c r="R23" s="11">
        <f>iferror(lookup(if(Q23="",G23,Q23),{0,1,10,100,1000,3000,9000,24000,45000},{0.0,0.365,0.252,0.12,0.092,0.076,0.069,0.064,0.057}),"")</f>
        <v>0</v>
      </c>
      <c r="S23" s="11">
        <f>iferror(if(Q23="",G23,Q23)*R23,"")</f>
        <v>0</v>
      </c>
      <c r="T23" t="s">
        <v>154</v>
      </c>
      <c r="U23" s="12" t="s">
        <v>130</v>
      </c>
      <c r="V23">
        <v>2683</v>
      </c>
      <c r="X23" s="11">
        <f>iferror(lookup(if(W23="",G23,W23),{0,1,10,25,100,250,500,1000,2500},{0.0,0.384,0.269,0.221,0.177,0.129,0.104,0.081,0.071}),"")</f>
        <v>0</v>
      </c>
      <c r="Y23" s="11">
        <f>iferror(if(W23="",G23,W23)*X23,"")</f>
        <v>0</v>
      </c>
      <c r="Z23" t="s">
        <v>172</v>
      </c>
      <c r="AA23" s="12" t="s">
        <v>130</v>
      </c>
    </row>
    <row r="24" spans="1:27">
      <c r="A24" t="s">
        <v>67</v>
      </c>
      <c r="B24" t="s">
        <v>68</v>
      </c>
      <c r="D24" t="s">
        <v>69</v>
      </c>
      <c r="F24" t="s">
        <v>70</v>
      </c>
      <c r="G24">
        <f>BoardQty*1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  <c r="J24">
        <v>8234</v>
      </c>
      <c r="L24" s="11">
        <f>iferror(lookup(if(K24="",G24,K24),{0,1,10,25,50,100,250,500,1000,3000},{0.0,0.36,0.32,0.3,0.26,0.24,0.228,0.208,0.176,0.133}),"")</f>
        <v>0</v>
      </c>
      <c r="M24" s="11">
        <f>iferror(if(K24="",G24,K24)*L24,"")</f>
        <v>0</v>
      </c>
      <c r="N24" t="s">
        <v>140</v>
      </c>
      <c r="O24" s="12" t="s">
        <v>130</v>
      </c>
      <c r="P24">
        <v>4481</v>
      </c>
      <c r="R24" s="11">
        <f>iferror(lookup(if(Q24="",G24,Q24),{0,1,10,100,250,500,1000,3000,6000,9000},{0.0,0.372,0.268,0.247,0.235,0.215,0.182,0.137,0.136,0.128}),"")</f>
        <v>0</v>
      </c>
      <c r="S24" s="11">
        <f>iferror(if(Q24="",G24,Q24)*R24,"")</f>
        <v>0</v>
      </c>
      <c r="T24" t="s">
        <v>155</v>
      </c>
      <c r="U24" s="12" t="s">
        <v>130</v>
      </c>
      <c r="V24">
        <v>0</v>
      </c>
      <c r="X24" s="11">
        <f>iferror(lookup(if(W24="",G24,W24),{0,1,3000,6000,9000,15000},{0.0,0.152,0.152,0.135,0.13,0.125}),"")</f>
        <v>0</v>
      </c>
      <c r="Y24" s="11">
        <f>iferror(if(W24="",G24,W24)*X24,"")</f>
        <v>0</v>
      </c>
      <c r="Z24" t="s">
        <v>173</v>
      </c>
      <c r="AA24" s="12" t="s">
        <v>130</v>
      </c>
    </row>
    <row r="25" spans="1:27">
      <c r="A25" t="s">
        <v>71</v>
      </c>
      <c r="B25" t="s">
        <v>72</v>
      </c>
      <c r="D25" t="s">
        <v>73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</row>
    <row r="26" spans="1:27">
      <c r="A26" t="s">
        <v>74</v>
      </c>
      <c r="B26" t="s">
        <v>75</v>
      </c>
      <c r="D26" t="s">
        <v>76</v>
      </c>
      <c r="F26" t="s">
        <v>77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  <c r="P26">
        <v>12271</v>
      </c>
      <c r="R26" s="11">
        <f>iferror(lookup(if(Q26="",G26,Q26),{0,1,100,500,1000,2000,5000},{0.0,0.099,0.071,0.059,0.052,0.048,0.047}),"")</f>
        <v>0</v>
      </c>
      <c r="S26" s="11">
        <f>iferror(if(Q26="",G26,Q26)*R26,"")</f>
        <v>0</v>
      </c>
      <c r="T26" t="s">
        <v>156</v>
      </c>
      <c r="U26" s="12" t="s">
        <v>130</v>
      </c>
      <c r="V26">
        <v>13101</v>
      </c>
      <c r="X26" s="11">
        <f>iferror(lookup(if(W26="",G26,W26),{0,1,100,500,1000,2000,5000},{0.0,0.1,0.071,0.059,0.053,0.048,0.045}),"")</f>
        <v>0</v>
      </c>
      <c r="Y26" s="11">
        <f>iferror(if(W26="",G26,W26)*X26,"")</f>
        <v>0</v>
      </c>
      <c r="Z26" t="s">
        <v>174</v>
      </c>
      <c r="AA26" s="12" t="s">
        <v>130</v>
      </c>
    </row>
    <row r="27" spans="1:27">
      <c r="A27" t="s">
        <v>78</v>
      </c>
      <c r="B27" t="s">
        <v>79</v>
      </c>
      <c r="D27" t="s">
        <v>12</v>
      </c>
      <c r="F27" t="s">
        <v>80</v>
      </c>
      <c r="G27">
        <f>BoardQty*2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  <c r="J27">
        <v>565</v>
      </c>
      <c r="L27" s="11">
        <f>iferror(lookup(if(K27="",G27,K27),{0,1,10,25,50,100,250,500,1000,2500,10000,30000,50000,100000},{0.0,0.1,0.01,0.0072,0.0056,0.0042,0.00316,0.00254,0.00187,0.00162,0.00106,0.00093,0.00085,0.00083}),"")</f>
        <v>0</v>
      </c>
      <c r="M27" s="11">
        <f>iferror(if(K27="",G27,K27)*L27,"")</f>
        <v>0</v>
      </c>
      <c r="N27" t="s">
        <v>141</v>
      </c>
      <c r="O27" s="12" t="s">
        <v>130</v>
      </c>
      <c r="P27">
        <v>60000</v>
      </c>
      <c r="R27" s="11">
        <f>iferror(lookup(if(Q27="",G27,Q27),{0,1,10000},{0.0,0.001,0.001}),"")</f>
        <v>0</v>
      </c>
      <c r="S27" s="11">
        <f>iferror(if(Q27="",G27,Q27)*R27,"")</f>
        <v>0</v>
      </c>
      <c r="T27" t="s">
        <v>157</v>
      </c>
      <c r="U27" s="12" t="s">
        <v>130</v>
      </c>
      <c r="V27">
        <v>767</v>
      </c>
      <c r="X27" s="11">
        <f>iferror(lookup(if(W27="",G27,W27),{0,1,50,100,250,500,1000,2500},{0.0,0.004,0.003,0.003,0.002,0.002,0.002,0.002}),"")</f>
        <v>0</v>
      </c>
      <c r="Y27" s="11">
        <f>iferror(if(W27="",G27,W27)*X27,"")</f>
        <v>0</v>
      </c>
      <c r="Z27" t="s">
        <v>175</v>
      </c>
      <c r="AA27" s="12" t="s">
        <v>130</v>
      </c>
    </row>
    <row r="28" spans="1:27">
      <c r="A28" t="s">
        <v>81</v>
      </c>
      <c r="B28" t="s">
        <v>82</v>
      </c>
      <c r="D28" t="s">
        <v>42</v>
      </c>
      <c r="F28" t="s">
        <v>83</v>
      </c>
      <c r="G28">
        <f>BoardQty*1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  <c r="J28">
        <v>529491</v>
      </c>
      <c r="L28" s="11">
        <f>iferror(lookup(if(K28="",G28,K28),{0,1,10,25,100,250,500,1000,2500,5000,10000,20000,30000,50000,100000},{0.0,0.1,0.01,0.0072,0.0047,0.00384,0.00328,0.00255,0.0023,0.00213,0.00179,0.0017,0.00162,0.00145,0.00117}),"")</f>
        <v>0</v>
      </c>
      <c r="M28" s="11">
        <f>iferror(if(K28="",G28,K28)*L28,"")</f>
        <v>0</v>
      </c>
      <c r="N28" t="s">
        <v>142</v>
      </c>
      <c r="O28" s="12" t="s">
        <v>130</v>
      </c>
      <c r="V28">
        <v>15287</v>
      </c>
      <c r="X28" s="11">
        <f>iferror(lookup(if(W28="",G28,W28),{0,1,10,25,100,250,500,1000},{0.0,0.091,0.012,0.009,0.006,0.005,0.004,0.003}),"")</f>
        <v>0</v>
      </c>
      <c r="Y28" s="11">
        <f>iferror(if(W28="",G28,W28)*X28,"")</f>
        <v>0</v>
      </c>
      <c r="Z28" t="s">
        <v>176</v>
      </c>
      <c r="AA28" s="12" t="s">
        <v>130</v>
      </c>
    </row>
    <row r="29" spans="1:27">
      <c r="A29" t="s">
        <v>84</v>
      </c>
      <c r="B29" t="s">
        <v>85</v>
      </c>
      <c r="D29" t="s">
        <v>22</v>
      </c>
      <c r="G29">
        <f>BoardQty*1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</row>
    <row r="30" spans="1:27">
      <c r="A30" t="s">
        <v>86</v>
      </c>
      <c r="B30" t="s">
        <v>87</v>
      </c>
      <c r="D30" t="s">
        <v>12</v>
      </c>
      <c r="F30" t="s">
        <v>88</v>
      </c>
      <c r="G30">
        <f>BoardQty*3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  <c r="J30">
        <v>6220</v>
      </c>
      <c r="L30" s="11">
        <f>iferror(lookup(if(K30="",G30,K30),{0,1,10,25,50,100,250,500,1000,2500,10000,30000,50000,100000},{0.0,0.1,0.01,0.0072,0.0056,0.0042,0.00316,0.00254,0.00187,0.00162,0.00106,0.00093,0.00085,0.00083}),"")</f>
        <v>0</v>
      </c>
      <c r="M30" s="11">
        <f>iferror(if(K30="",G30,K30)*L30,"")</f>
        <v>0</v>
      </c>
      <c r="N30" t="s">
        <v>143</v>
      </c>
      <c r="O30" s="12" t="s">
        <v>130</v>
      </c>
      <c r="P30">
        <v>50000</v>
      </c>
      <c r="R30" s="11">
        <f>iferror(lookup(if(Q30="",G30,Q30),{0,1,10000},{0.0,0.001,0.001}),"")</f>
        <v>0</v>
      </c>
      <c r="S30" s="11">
        <f>iferror(if(Q30="",G30,Q30)*R30,"")</f>
        <v>0</v>
      </c>
      <c r="T30" t="s">
        <v>158</v>
      </c>
      <c r="U30" s="12" t="s">
        <v>130</v>
      </c>
      <c r="V30">
        <v>0</v>
      </c>
      <c r="X30" s="11">
        <f>iferror(lookup(if(W30="",G30,W30),{0,1,10000,20000,30000},{0.0,0.004,0.004,0.003,0.002}),"")</f>
        <v>0</v>
      </c>
      <c r="Y30" s="11">
        <f>iferror(if(W30="",G30,W30)*X30,"")</f>
        <v>0</v>
      </c>
      <c r="Z30" t="s">
        <v>177</v>
      </c>
      <c r="AA30" s="12" t="s">
        <v>130</v>
      </c>
    </row>
    <row r="31" spans="1:27">
      <c r="A31" t="s">
        <v>89</v>
      </c>
      <c r="B31" t="s">
        <v>90</v>
      </c>
      <c r="D31" t="s">
        <v>91</v>
      </c>
      <c r="F31" t="s">
        <v>90</v>
      </c>
      <c r="G31">
        <f>BoardQty*1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  <c r="J31">
        <v>10776</v>
      </c>
      <c r="L31" s="11">
        <f>iferror(lookup(if(K31="",G31,K31),{0,1,10,25,100,250,500,1000,3000,6000,15000},{0.0,0.1,0.039,0.0316,0.0246,0.02392,0.02324,0.02112,0.01792,0.01728,0.01664}),"")</f>
        <v>0</v>
      </c>
      <c r="M31" s="11">
        <f>iferror(if(K31="",G31,K31)*L31,"")</f>
        <v>0</v>
      </c>
      <c r="N31" t="s">
        <v>144</v>
      </c>
      <c r="O31" s="12" t="s">
        <v>130</v>
      </c>
      <c r="P31">
        <v>7441</v>
      </c>
      <c r="R31" s="11">
        <f>iferror(lookup(if(Q31="",G31,Q31),{0,1,10,100,1000,3000,9000,24000,45000,99000},{0.0,0.197,0.148,0.056,0.037,0.028,0.025,0.023,0.021,0.019}),"")</f>
        <v>0</v>
      </c>
      <c r="S31" s="11">
        <f>iferror(if(Q31="",G31,Q31)*R31,"")</f>
        <v>0</v>
      </c>
      <c r="T31" t="s">
        <v>159</v>
      </c>
      <c r="U31" s="12" t="s">
        <v>130</v>
      </c>
      <c r="V31">
        <v>0</v>
      </c>
      <c r="X31" s="11">
        <f>iferror(lookup(if(W31="",G31,W31),{0,1,3000,6000,15000,30000,75000},{0.0,0.03,0.03,0.026,0.022,0.021,0.02}),"")</f>
        <v>0</v>
      </c>
      <c r="Y31" s="11">
        <f>iferror(if(W31="",G31,W31)*X31,"")</f>
        <v>0</v>
      </c>
      <c r="Z31" t="s">
        <v>178</v>
      </c>
      <c r="AA31" s="12" t="s">
        <v>130</v>
      </c>
    </row>
    <row r="32" spans="1:27">
      <c r="A32" t="s">
        <v>92</v>
      </c>
      <c r="B32" t="s">
        <v>93</v>
      </c>
      <c r="D32" t="s">
        <v>94</v>
      </c>
      <c r="G32">
        <f>BoardQty*1</f>
        <v>0</v>
      </c>
      <c r="H32" s="11">
        <f>MINA(INDIRECT(ADDRESS(ROW(),COLUMN(newark_part_data)+2)),INDIRECT(ADDRESS(ROW(),COLUMN(digikey_part_data)+2)),INDIRECT(ADDRESS(ROW(),COLUMN(mouser_part_data)+2)))</f>
        <v>0</v>
      </c>
      <c r="I32" s="11">
        <f>iferror(G32*H32,"")</f>
        <v>0</v>
      </c>
    </row>
    <row r="33" spans="1:27">
      <c r="A33" t="s">
        <v>95</v>
      </c>
      <c r="B33" t="s">
        <v>96</v>
      </c>
      <c r="D33" t="s">
        <v>12</v>
      </c>
      <c r="F33" t="s">
        <v>97</v>
      </c>
      <c r="G33">
        <f>BoardQty*8</f>
        <v>0</v>
      </c>
      <c r="H33" s="11">
        <f>MINA(INDIRECT(ADDRESS(ROW(),COLUMN(newark_part_data)+2)),INDIRECT(ADDRESS(ROW(),COLUMN(digikey_part_data)+2)),INDIRECT(ADDRESS(ROW(),COLUMN(mouser_part_data)+2)))</f>
        <v>0</v>
      </c>
      <c r="I33" s="11">
        <f>iferror(G33*H33,"")</f>
        <v>0</v>
      </c>
      <c r="J33">
        <v>1925824</v>
      </c>
      <c r="L33" s="11">
        <f>iferror(lookup(if(K33="",G33,K33),{0,1,10,25,100,250,500,1000,2500,5000,10000,30000,50000,100000},{0.0,0.1,0.012,0.0084,0.0047,0.0036,0.0029,0.00213,0.00185,0.00153,0.00121,0.00106,0.00097,0.00095}),"")</f>
        <v>0</v>
      </c>
      <c r="M33" s="11">
        <f>iferror(if(K33="",G33,K33)*L33,"")</f>
        <v>0</v>
      </c>
      <c r="N33" t="s">
        <v>145</v>
      </c>
      <c r="O33" s="12" t="s">
        <v>130</v>
      </c>
      <c r="P33">
        <v>89383</v>
      </c>
      <c r="R33" s="11">
        <f>iferror(lookup(if(Q33="",G33,Q33),{0,1,10,100,2500,10000},{0.0,0.099,0.007,0.002,0.001,0.001}),"")</f>
        <v>0</v>
      </c>
      <c r="S33" s="11">
        <f>iferror(if(Q33="",G33,Q33)*R33,"")</f>
        <v>0</v>
      </c>
      <c r="T33" t="s">
        <v>160</v>
      </c>
      <c r="U33" s="12" t="s">
        <v>130</v>
      </c>
      <c r="V33">
        <v>27849</v>
      </c>
      <c r="X33" s="11">
        <f>iferror(lookup(if(W33="",G33,W33),{0,1,10,25,100,250,1000},{0.0,0.08,0.014,0.009,0.006,0.004,0.002}),"")</f>
        <v>0</v>
      </c>
      <c r="Y33" s="11">
        <f>iferror(if(W33="",G33,W33)*X33,"")</f>
        <v>0</v>
      </c>
      <c r="Z33" t="s">
        <v>179</v>
      </c>
      <c r="AA33" s="12" t="s">
        <v>130</v>
      </c>
    </row>
    <row r="34" spans="1:27">
      <c r="A34" t="s">
        <v>98</v>
      </c>
      <c r="B34" t="s">
        <v>15</v>
      </c>
      <c r="D34" t="s">
        <v>12</v>
      </c>
      <c r="F34" t="s">
        <v>16</v>
      </c>
      <c r="G34">
        <f>BoardQty*6</f>
        <v>0</v>
      </c>
      <c r="H34" s="11">
        <f>MINA(INDIRECT(ADDRESS(ROW(),COLUMN(newark_part_data)+2)),INDIRECT(ADDRESS(ROW(),COLUMN(digikey_part_data)+2)),INDIRECT(ADDRESS(ROW(),COLUMN(mouser_part_data)+2)))</f>
        <v>0</v>
      </c>
      <c r="I34" s="11">
        <f>iferror(G34*H34,"")</f>
        <v>0</v>
      </c>
      <c r="J34">
        <v>1022484</v>
      </c>
      <c r="L34" s="11">
        <f>iferror(lookup(if(K34="",G34,K34),{0,1,10,25,100,250,500,1000,2500,5000,10000,30000,50000,100000},{0.0,0.1,0.012,0.0084,0.0047,0.0036,0.0029,0.00213,0.00185,0.00153,0.00121,0.00106,0.00097,0.00095}),"")</f>
        <v>0</v>
      </c>
      <c r="M34" s="11">
        <f>iferror(if(K34="",G34,K34)*L34,"")</f>
        <v>0</v>
      </c>
      <c r="N34" t="s">
        <v>131</v>
      </c>
      <c r="O34" s="12" t="s">
        <v>130</v>
      </c>
      <c r="P34">
        <v>116789</v>
      </c>
      <c r="R34" s="11">
        <f>iferror(lookup(if(Q34="",G34,Q34),{0,1,10,100,2500,10000},{0.0,0.099,0.007,0.002,0.001,0.001}),"")</f>
        <v>0</v>
      </c>
      <c r="S34" s="11">
        <f>iferror(if(Q34="",G34,Q34)*R34,"")</f>
        <v>0</v>
      </c>
      <c r="T34" t="s">
        <v>151</v>
      </c>
      <c r="U34" s="12" t="s">
        <v>130</v>
      </c>
      <c r="V34">
        <v>13771</v>
      </c>
      <c r="X34" s="11">
        <f>iferror(lookup(if(W34="",G34,W34),{0,1,10,25,100,250,1000},{0.0,0.08,0.014,0.009,0.006,0.004,0.002}),"")</f>
        <v>0</v>
      </c>
      <c r="Y34" s="11">
        <f>iferror(if(W34="",G34,W34)*X34,"")</f>
        <v>0</v>
      </c>
      <c r="Z34" t="s">
        <v>165</v>
      </c>
      <c r="AA34" s="12" t="s">
        <v>130</v>
      </c>
    </row>
    <row r="35" spans="1:27">
      <c r="A35" t="s">
        <v>99</v>
      </c>
      <c r="B35" t="s">
        <v>100</v>
      </c>
      <c r="D35" t="s">
        <v>101</v>
      </c>
      <c r="F35" t="s">
        <v>102</v>
      </c>
      <c r="G35">
        <f>BoardQty*1</f>
        <v>0</v>
      </c>
      <c r="H35" s="11">
        <f>MINA(INDIRECT(ADDRESS(ROW(),COLUMN(newark_part_data)+2)),INDIRECT(ADDRESS(ROW(),COLUMN(digikey_part_data)+2)),INDIRECT(ADDRESS(ROW(),COLUMN(mouser_part_data)+2)))</f>
        <v>0</v>
      </c>
      <c r="I35" s="11">
        <f>iferror(G35*H35,"")</f>
        <v>0</v>
      </c>
      <c r="J35">
        <v>20767</v>
      </c>
      <c r="L35" s="11">
        <f>iferror(lookup(if(K35="",G35,K35),{0,1,10,25,50,100,250,500,1300,2600,6500,9100},{0.0,1.66,1.509,1.4168,1.3552,1.2936,1.1704,1.078,0.84,0.784,0.7448,0.728}),"")</f>
        <v>0</v>
      </c>
      <c r="M35" s="11">
        <f>iferror(if(K35="",G35,K35)*L35,"")</f>
        <v>0</v>
      </c>
      <c r="N35" t="s">
        <v>146</v>
      </c>
      <c r="O35" s="12" t="s">
        <v>130</v>
      </c>
      <c r="P35">
        <v>6485</v>
      </c>
      <c r="R35" s="11">
        <f>iferror(lookup(if(Q35="",G35,Q35),{0,1,10,100,250,500,1300,2600,3900,9100},{0.0,1.48,1.21,1.16,1.05,0.967,0.828,0.774,0.735,0.718}),"")</f>
        <v>0</v>
      </c>
      <c r="S35" s="11">
        <f>iferror(if(Q35="",G35,Q35)*R35,"")</f>
        <v>0</v>
      </c>
      <c r="T35" t="s">
        <v>161</v>
      </c>
      <c r="U35" s="12" t="s">
        <v>130</v>
      </c>
      <c r="V35">
        <v>635</v>
      </c>
      <c r="X35" s="11">
        <f>iferror(lookup(if(W35="",G35,W35),{0,1,100,250,500,1000},{0.0,1.77,1.6,1.44,1.31,1.21}),"")</f>
        <v>0</v>
      </c>
      <c r="Y35" s="11">
        <f>iferror(if(W35="",G35,W35)*X35,"")</f>
        <v>0</v>
      </c>
      <c r="Z35" t="s">
        <v>180</v>
      </c>
      <c r="AA35" s="12" t="s">
        <v>130</v>
      </c>
    </row>
    <row r="36" spans="1:27">
      <c r="A36" t="s">
        <v>103</v>
      </c>
      <c r="B36" t="s">
        <v>104</v>
      </c>
      <c r="D36" t="s">
        <v>105</v>
      </c>
      <c r="F36" t="s">
        <v>106</v>
      </c>
      <c r="G36">
        <f>BoardQty*1</f>
        <v>0</v>
      </c>
      <c r="H36" s="11">
        <f>MINA(INDIRECT(ADDRESS(ROW(),COLUMN(newark_part_data)+2)),INDIRECT(ADDRESS(ROW(),COLUMN(digikey_part_data)+2)),INDIRECT(ADDRESS(ROW(),COLUMN(mouser_part_data)+2)))</f>
        <v>0</v>
      </c>
      <c r="I36" s="11">
        <f>iferror(G36*H36,"")</f>
        <v>0</v>
      </c>
      <c r="J36">
        <v>14643</v>
      </c>
      <c r="L36" s="11">
        <f>iferror(lookup(if(K36="",G36,K36),{0,1,10,100,500,1000},{0.0,1.23,1.14,1.03,0.93,0.86}),"")</f>
        <v>0</v>
      </c>
      <c r="M36" s="11">
        <f>iferror(if(K36="",G36,K36)*L36,"")</f>
        <v>0</v>
      </c>
      <c r="N36" t="s">
        <v>147</v>
      </c>
      <c r="O36" s="12" t="s">
        <v>130</v>
      </c>
    </row>
    <row r="37" spans="1:27">
      <c r="A37" t="s">
        <v>107</v>
      </c>
      <c r="B37" t="s">
        <v>108</v>
      </c>
      <c r="D37" t="s">
        <v>42</v>
      </c>
      <c r="F37" t="s">
        <v>43</v>
      </c>
      <c r="G37">
        <f>BoardQty*4</f>
        <v>0</v>
      </c>
      <c r="H37" s="11">
        <f>MINA(INDIRECT(ADDRESS(ROW(),COLUMN(newark_part_data)+2)),INDIRECT(ADDRESS(ROW(),COLUMN(digikey_part_data)+2)),INDIRECT(ADDRESS(ROW(),COLUMN(mouser_part_data)+2)))</f>
        <v>0</v>
      </c>
      <c r="I37" s="11">
        <f>iferror(G37*H37,"")</f>
        <v>0</v>
      </c>
      <c r="J37">
        <v>342340</v>
      </c>
      <c r="L37" s="11">
        <f>iferror(lookup(if(K37="",G37,K37),{0,1,10,25,50,100,500,1000,5000,10000,20000,30000,50000,100000},{0.0,0.1,0.01,0.0072,0.0056,0.0048,0.00334,0.00261,0.00218,0.00183,0.00174,0.00165,0.00148,0.0012}),"")</f>
        <v>0</v>
      </c>
      <c r="M37" s="11">
        <f>iferror(if(K37="",G37,K37)*L37,"")</f>
        <v>0</v>
      </c>
      <c r="N37" t="s">
        <v>135</v>
      </c>
      <c r="O37" s="12" t="s">
        <v>130</v>
      </c>
      <c r="V37">
        <v>20000</v>
      </c>
      <c r="X37" s="11">
        <f>iferror(lookup(if(W37="",G37,W37),{0,1,10000,30000},{0.0,0.004,0.004,0.003}),"")</f>
        <v>0</v>
      </c>
      <c r="Y37" s="11">
        <f>iferror(if(W37="",G37,W37)*X37,"")</f>
        <v>0</v>
      </c>
      <c r="Z37" t="s">
        <v>169</v>
      </c>
      <c r="AA37" s="12" t="s">
        <v>130</v>
      </c>
    </row>
    <row r="38" spans="1:27">
      <c r="A38" t="s">
        <v>109</v>
      </c>
      <c r="B38" t="s">
        <v>110</v>
      </c>
      <c r="D38" t="s">
        <v>111</v>
      </c>
      <c r="G38">
        <f>BoardQty*1</f>
        <v>0</v>
      </c>
      <c r="H38" s="11">
        <f>MINA(INDIRECT(ADDRESS(ROW(),COLUMN(newark_part_data)+2)),INDIRECT(ADDRESS(ROW(),COLUMN(digikey_part_data)+2)),INDIRECT(ADDRESS(ROW(),COLUMN(mouser_part_data)+2)))</f>
        <v>0</v>
      </c>
      <c r="I38" s="11">
        <f>iferror(G38*H38,"")</f>
        <v>0</v>
      </c>
    </row>
    <row r="39" spans="1:27">
      <c r="A39" t="s">
        <v>112</v>
      </c>
      <c r="B39" t="s">
        <v>113</v>
      </c>
      <c r="D39" t="s">
        <v>48</v>
      </c>
      <c r="F39" t="s">
        <v>114</v>
      </c>
      <c r="G39">
        <f>BoardQty*4</f>
        <v>0</v>
      </c>
      <c r="H39" s="11">
        <f>MINA(INDIRECT(ADDRESS(ROW(),COLUMN(newark_part_data)+2)),INDIRECT(ADDRESS(ROW(),COLUMN(digikey_part_data)+2)),INDIRECT(ADDRESS(ROW(),COLUMN(mouser_part_data)+2)))</f>
        <v>0</v>
      </c>
      <c r="I39" s="11">
        <f>iferror(G39*H39,"")</f>
        <v>0</v>
      </c>
      <c r="J39">
        <v>19730</v>
      </c>
      <c r="L39" s="11">
        <f>iferror(lookup(if(K39="",G39,K39),{0,1,10,50,100,250,500,2500,5000,12500,25000,62500,125000},{0.0,0.16,0.111,0.063,0.0522,0.0432,0.0366,0.0282,0.0258,0.0228,0.0216,0.0198,0.01636}),"")</f>
        <v>0</v>
      </c>
      <c r="M39" s="11">
        <f>iferror(if(K39="",G39,K39)*L39,"")</f>
        <v>0</v>
      </c>
      <c r="N39" t="s">
        <v>148</v>
      </c>
      <c r="O39" s="12" t="s">
        <v>130</v>
      </c>
      <c r="P39">
        <v>4901</v>
      </c>
      <c r="R39" s="11">
        <f>iferror(lookup(if(Q39="",G39,Q39),{0,1,10,100,1000,2500,10000,25000,50000,100000},{0.0,0.159,0.063,0.037,0.033,0.026,0.023,0.022,0.02,0.017}),"")</f>
        <v>0</v>
      </c>
      <c r="S39" s="11">
        <f>iferror(if(Q39="",G39,Q39)*R39,"")</f>
        <v>0</v>
      </c>
      <c r="T39" t="s">
        <v>162</v>
      </c>
      <c r="U39" s="12" t="s">
        <v>130</v>
      </c>
      <c r="V39">
        <v>7495</v>
      </c>
      <c r="X39" s="11">
        <f>iferror(lookup(if(W39="",G39,W39),{0,1,250,500,1000,5000},{0.0,0.079,0.06,0.053,0.048,0.044}),"")</f>
        <v>0</v>
      </c>
      <c r="Y39" s="11">
        <f>iferror(if(W39="",G39,W39)*X39,"")</f>
        <v>0</v>
      </c>
      <c r="Z39" t="s">
        <v>181</v>
      </c>
      <c r="AA39" s="12" t="s">
        <v>130</v>
      </c>
    </row>
    <row r="40" spans="1:27">
      <c r="A40" t="s">
        <v>115</v>
      </c>
      <c r="B40" t="s">
        <v>116</v>
      </c>
      <c r="D40" t="s">
        <v>12</v>
      </c>
      <c r="F40" t="s">
        <v>13</v>
      </c>
      <c r="G40">
        <f>BoardQty*4</f>
        <v>0</v>
      </c>
      <c r="H40" s="11">
        <f>MINA(INDIRECT(ADDRESS(ROW(),COLUMN(newark_part_data)+2)),INDIRECT(ADDRESS(ROW(),COLUMN(digikey_part_data)+2)),INDIRECT(ADDRESS(ROW(),COLUMN(mouser_part_data)+2)))</f>
        <v>0</v>
      </c>
      <c r="I40" s="11">
        <f>iferror(G40*H40,"")</f>
        <v>0</v>
      </c>
      <c r="J40">
        <v>1678579</v>
      </c>
      <c r="L40" s="11">
        <f>iferror(lookup(if(K40="",G40,K40),{0,1,10,25,100,250,500,1000,2500,5000,10000,30000,50000,100000},{0.0,0.1,0.012,0.0084,0.0047,0.0036,0.0029,0.00213,0.00185,0.00153,0.00121,0.00106,0.00097,0.00095}),"")</f>
        <v>0</v>
      </c>
      <c r="M40" s="11">
        <f>iferror(if(K40="",G40,K40)*L40,"")</f>
        <v>0</v>
      </c>
      <c r="N40" t="s">
        <v>129</v>
      </c>
      <c r="O40" s="12" t="s">
        <v>130</v>
      </c>
      <c r="V40">
        <v>45934</v>
      </c>
      <c r="X40" s="11">
        <f>iferror(lookup(if(W40="",G40,W40),{0,1,10,25,100,250,1000},{0.0,0.08,0.014,0.009,0.006,0.004,0.002}),"")</f>
        <v>0</v>
      </c>
      <c r="Y40" s="11">
        <f>iferror(if(W40="",G40,W40)*X40,"")</f>
        <v>0</v>
      </c>
      <c r="Z40" t="s">
        <v>164</v>
      </c>
      <c r="AA40" s="12" t="s">
        <v>130</v>
      </c>
    </row>
    <row r="41" spans="1:27">
      <c r="A41" t="s">
        <v>117</v>
      </c>
      <c r="B41" t="s">
        <v>118</v>
      </c>
      <c r="D41" t="s">
        <v>119</v>
      </c>
      <c r="G41">
        <f>BoardQty*1</f>
        <v>0</v>
      </c>
      <c r="H41" s="11">
        <f>MINA(INDIRECT(ADDRESS(ROW(),COLUMN(newark_part_data)+2)),INDIRECT(ADDRESS(ROW(),COLUMN(digikey_part_data)+2)),INDIRECT(ADDRESS(ROW(),COLUMN(mouser_part_data)+2)))</f>
        <v>0</v>
      </c>
      <c r="I41" s="11">
        <f>iferror(G41*H41,"")</f>
        <v>0</v>
      </c>
    </row>
    <row r="42" spans="1:27">
      <c r="A42" t="s">
        <v>120</v>
      </c>
      <c r="B42" t="s">
        <v>113</v>
      </c>
      <c r="D42" t="s">
        <v>48</v>
      </c>
      <c r="F42" t="s">
        <v>114</v>
      </c>
      <c r="G42">
        <f>BoardQty*6</f>
        <v>0</v>
      </c>
      <c r="H42" s="11">
        <f>MINA(INDIRECT(ADDRESS(ROW(),COLUMN(newark_part_data)+2)),INDIRECT(ADDRESS(ROW(),COLUMN(digikey_part_data)+2)),INDIRECT(ADDRESS(ROW(),COLUMN(mouser_part_data)+2)))</f>
        <v>0</v>
      </c>
      <c r="I42" s="11">
        <f>iferror(G42*H42,"")</f>
        <v>0</v>
      </c>
      <c r="J42">
        <v>19730</v>
      </c>
      <c r="L42" s="11">
        <f>iferror(lookup(if(K42="",G42,K42),{0,1,10,50,100,250,500,2500,5000,12500,25000,62500,125000},{0.0,0.16,0.111,0.063,0.0522,0.0432,0.0366,0.0282,0.0258,0.0228,0.0216,0.0198,0.01636}),"")</f>
        <v>0</v>
      </c>
      <c r="M42" s="11">
        <f>iferror(if(K42="",G42,K42)*L42,"")</f>
        <v>0</v>
      </c>
      <c r="N42" t="s">
        <v>148</v>
      </c>
      <c r="O42" s="12" t="s">
        <v>130</v>
      </c>
      <c r="P42">
        <v>4901</v>
      </c>
      <c r="R42" s="11">
        <f>iferror(lookup(if(Q42="",G42,Q42),{0,1,10,100,1000,2500,10000,25000,50000,100000},{0.0,0.159,0.063,0.037,0.033,0.026,0.023,0.022,0.02,0.017}),"")</f>
        <v>0</v>
      </c>
      <c r="S42" s="11">
        <f>iferror(if(Q42="",G42,Q42)*R42,"")</f>
        <v>0</v>
      </c>
      <c r="T42" t="s">
        <v>162</v>
      </c>
      <c r="U42" s="12" t="s">
        <v>130</v>
      </c>
      <c r="V42">
        <v>7495</v>
      </c>
      <c r="X42" s="11">
        <f>iferror(lookup(if(W42="",G42,W42),{0,1,250,500,1000,5000},{0.0,0.079,0.06,0.053,0.048,0.044}),"")</f>
        <v>0</v>
      </c>
      <c r="Y42" s="11">
        <f>iferror(if(W42="",G42,W42)*X42,"")</f>
        <v>0</v>
      </c>
      <c r="Z42" t="s">
        <v>181</v>
      </c>
      <c r="AA42" s="12" t="s">
        <v>130</v>
      </c>
    </row>
    <row r="44" spans="1:27">
      <c r="K44">
        <f t="array" ref="K44">IFERROR(CONCATENATE(TEXT(INDEX($K$7:$K$42,SMALL(IF($N$7:$N$42&lt;&gt;"",IF($K$7:$K$42&lt;&gt;"",ROW($K$7:$K$42)-MIN(ROW($K$7:$K$42))+1,""),""),ROW()-ROW(A$44)+1)),"##0"),","),"")</f>
        <v>0</v>
      </c>
      <c r="L44">
        <f t="array" ref="L44">IFERROR(CONCATENATE((INDEX($N$7:$N$42,SMALL(IF($N$7:$N$42&lt;&gt;"",IF($K$7:$K$42&lt;&gt;"",ROW($K$7:$K$42)-MIN(ROW($K$7:$K$42))+1,""),""),ROW()-ROW(A$44)+1))),","),"")</f>
        <v>0</v>
      </c>
      <c r="M44">
        <f t="array" ref="M44">IFERROR(CONCATENATE((INDEX($A$7:$A$42,SMALL(IF($N$7:$N$42&lt;&gt;"",IF($K$7:$K$42&lt;&gt;"",ROW($K$7:$K$42)-MIN(ROW($K$7:$K$42))+1,""),""),ROW()-ROW(A$44)+1))),),"")</f>
        <v>0</v>
      </c>
      <c r="Q44">
        <f t="array" ref="Q44">IFERROR(CONCATENATE((INDEX($T$7:$T$42,SMALL(IF($T$7:$T$42&lt;&gt;"",IF($Q$7:$Q$42&lt;&gt;"",ROW($Q$7:$Q$42)-MIN(ROW($Q$7:$Q$42))+1,""),""),ROW()-ROW(A$44)+1)))," "),"")</f>
        <v>0</v>
      </c>
      <c r="R44">
        <f t="array" ref="R44">IFERROR(CONCATENATE(TEXT(INDEX($Q$7:$Q$42,SMALL(IF($T$7:$T$42&lt;&gt;"",IF($Q$7:$Q$42&lt;&gt;"",ROW($Q$7:$Q$42)-MIN(ROW($Q$7:$Q$42))+1,""),""),ROW()-ROW(A$44)+1)),"##0")," "),"")</f>
        <v>0</v>
      </c>
      <c r="S44">
        <f t="array" ref="S44">IFERROR(CONCATENATE((INDEX($A$7:$A$42,SMALL(IF($T$7:$T$42&lt;&gt;"",IF($Q$7:$Q$42&lt;&gt;"",ROW($Q$7:$Q$42)-MIN(ROW($Q$7:$Q$42))+1,""),""),ROW()-ROW(A$44)+1))),),"")</f>
        <v>0</v>
      </c>
      <c r="W44">
        <f t="array" ref="W44">IFERROR(CONCATENATE((INDEX($Z$7:$Z$42,SMALL(IF($Z$7:$Z$42&lt;&gt;"",IF($W$7:$W$42&lt;&gt;"",ROW($W$7:$W$42)-MIN(ROW($W$7:$W$42))+1,""),""),ROW()-ROW(A$44)+1))),","),"")</f>
        <v>0</v>
      </c>
      <c r="X44">
        <f t="array" ref="X44">IFERROR(CONCATENATE(TEXT(INDEX($W$7:$W$42,SMALL(IF($Z$7:$Z$42&lt;&gt;"",IF($W$7:$W$42&lt;&gt;"",ROW($W$7:$W$42)-MIN(ROW($W$7:$W$42))+1,""),""),ROW()-ROW(A$44)+1)),"##0"),","),"")</f>
        <v>0</v>
      </c>
      <c r="Y44">
        <f t="array" ref="Y44">IFERROR(CONCATENATE((INDEX($A$7:$A$42,SMALL(IF($Z$7:$Z$42&lt;&gt;"",IF($W$7:$W$42&lt;&gt;"",ROW($W$7:$W$42)-MIN(ROW($W$7:$W$42))+1,""),""),ROW()-ROW(A$44)+1))),),"")</f>
        <v>0</v>
      </c>
    </row>
    <row r="45" spans="1:27">
      <c r="K45">
        <f t="array" ref="K45">IFERROR(CONCATENATE(TEXT(INDEX($K$7:$K$42,SMALL(IF($N$7:$N$42&lt;&gt;"",IF($K$7:$K$42&lt;&gt;"",ROW($K$7:$K$42)-MIN(ROW($K$7:$K$42))+1,""),""),ROW()-ROW(A$44)+1)),"##0"),","),"")</f>
        <v>0</v>
      </c>
      <c r="L45">
        <f t="array" ref="L45">IFERROR(CONCATENATE((INDEX($N$7:$N$42,SMALL(IF($N$7:$N$42&lt;&gt;"",IF($K$7:$K$42&lt;&gt;"",ROW($K$7:$K$42)-MIN(ROW($K$7:$K$42))+1,""),""),ROW()-ROW(A$44)+1))),","),"")</f>
        <v>0</v>
      </c>
      <c r="M45">
        <f t="array" ref="M45">IFERROR(CONCATENATE((INDEX($A$7:$A$42,SMALL(IF($N$7:$N$42&lt;&gt;"",IF($K$7:$K$42&lt;&gt;"",ROW($K$7:$K$42)-MIN(ROW($K$7:$K$42))+1,""),""),ROW()-ROW(A$44)+1))),),"")</f>
        <v>0</v>
      </c>
      <c r="Q45">
        <f t="array" ref="Q45">IFERROR(CONCATENATE((INDEX($T$7:$T$42,SMALL(IF($T$7:$T$42&lt;&gt;"",IF($Q$7:$Q$42&lt;&gt;"",ROW($Q$7:$Q$42)-MIN(ROW($Q$7:$Q$42))+1,""),""),ROW()-ROW(A$44)+1)))," "),"")</f>
        <v>0</v>
      </c>
      <c r="R45">
        <f t="array" ref="R45">IFERROR(CONCATENATE(TEXT(INDEX($Q$7:$Q$42,SMALL(IF($T$7:$T$42&lt;&gt;"",IF($Q$7:$Q$42&lt;&gt;"",ROW($Q$7:$Q$42)-MIN(ROW($Q$7:$Q$42))+1,""),""),ROW()-ROW(A$44)+1)),"##0")," "),"")</f>
        <v>0</v>
      </c>
      <c r="S45">
        <f t="array" ref="S45">IFERROR(CONCATENATE((INDEX($A$7:$A$42,SMALL(IF($T$7:$T$42&lt;&gt;"",IF($Q$7:$Q$42&lt;&gt;"",ROW($Q$7:$Q$42)-MIN(ROW($Q$7:$Q$42))+1,""),""),ROW()-ROW(A$44)+1))),),"")</f>
        <v>0</v>
      </c>
      <c r="W45">
        <f t="array" ref="W45">IFERROR(CONCATENATE((INDEX($Z$7:$Z$42,SMALL(IF($Z$7:$Z$42&lt;&gt;"",IF($W$7:$W$42&lt;&gt;"",ROW($W$7:$W$42)-MIN(ROW($W$7:$W$42))+1,""),""),ROW()-ROW(A$44)+1))),","),"")</f>
        <v>0</v>
      </c>
      <c r="X45">
        <f t="array" ref="X45">IFERROR(CONCATENATE(TEXT(INDEX($W$7:$W$42,SMALL(IF($Z$7:$Z$42&lt;&gt;"",IF($W$7:$W$42&lt;&gt;"",ROW($W$7:$W$42)-MIN(ROW($W$7:$W$42))+1,""),""),ROW()-ROW(A$44)+1)),"##0"),","),"")</f>
        <v>0</v>
      </c>
      <c r="Y45">
        <f t="array" ref="Y45">IFERROR(CONCATENATE((INDEX($A$7:$A$42,SMALL(IF($Z$7:$Z$42&lt;&gt;"",IF($W$7:$W$42&lt;&gt;"",ROW($W$7:$W$42)-MIN(ROW($W$7:$W$42))+1,""),""),ROW()-ROW(A$44)+1))),),"")</f>
        <v>0</v>
      </c>
    </row>
    <row r="46" spans="1:27">
      <c r="K46">
        <f t="array" ref="K46">IFERROR(CONCATENATE(TEXT(INDEX($K$7:$K$42,SMALL(IF($N$7:$N$42&lt;&gt;"",IF($K$7:$K$42&lt;&gt;"",ROW($K$7:$K$42)-MIN(ROW($K$7:$K$42))+1,""),""),ROW()-ROW(A$44)+1)),"##0"),","),"")</f>
        <v>0</v>
      </c>
      <c r="L46">
        <f t="array" ref="L46">IFERROR(CONCATENATE((INDEX($N$7:$N$42,SMALL(IF($N$7:$N$42&lt;&gt;"",IF($K$7:$K$42&lt;&gt;"",ROW($K$7:$K$42)-MIN(ROW($K$7:$K$42))+1,""),""),ROW()-ROW(A$44)+1))),","),"")</f>
        <v>0</v>
      </c>
      <c r="M46">
        <f t="array" ref="M46">IFERROR(CONCATENATE((INDEX($A$7:$A$42,SMALL(IF($N$7:$N$42&lt;&gt;"",IF($K$7:$K$42&lt;&gt;"",ROW($K$7:$K$42)-MIN(ROW($K$7:$K$42))+1,""),""),ROW()-ROW(A$44)+1))),),"")</f>
        <v>0</v>
      </c>
      <c r="Q46">
        <f t="array" ref="Q46">IFERROR(CONCATENATE((INDEX($T$7:$T$42,SMALL(IF($T$7:$T$42&lt;&gt;"",IF($Q$7:$Q$42&lt;&gt;"",ROW($Q$7:$Q$42)-MIN(ROW($Q$7:$Q$42))+1,""),""),ROW()-ROW(A$44)+1)))," "),"")</f>
        <v>0</v>
      </c>
      <c r="R46">
        <f t="array" ref="R46">IFERROR(CONCATENATE(TEXT(INDEX($Q$7:$Q$42,SMALL(IF($T$7:$T$42&lt;&gt;"",IF($Q$7:$Q$42&lt;&gt;"",ROW($Q$7:$Q$42)-MIN(ROW($Q$7:$Q$42))+1,""),""),ROW()-ROW(A$44)+1)),"##0")," "),"")</f>
        <v>0</v>
      </c>
      <c r="S46">
        <f t="array" ref="S46">IFERROR(CONCATENATE((INDEX($A$7:$A$42,SMALL(IF($T$7:$T$42&lt;&gt;"",IF($Q$7:$Q$42&lt;&gt;"",ROW($Q$7:$Q$42)-MIN(ROW($Q$7:$Q$42))+1,""),""),ROW()-ROW(A$44)+1))),),"")</f>
        <v>0</v>
      </c>
      <c r="W46">
        <f t="array" ref="W46">IFERROR(CONCATENATE((INDEX($Z$7:$Z$42,SMALL(IF($Z$7:$Z$42&lt;&gt;"",IF($W$7:$W$42&lt;&gt;"",ROW($W$7:$W$42)-MIN(ROW($W$7:$W$42))+1,""),""),ROW()-ROW(A$44)+1))),","),"")</f>
        <v>0</v>
      </c>
      <c r="X46">
        <f t="array" ref="X46">IFERROR(CONCATENATE(TEXT(INDEX($W$7:$W$42,SMALL(IF($Z$7:$Z$42&lt;&gt;"",IF($W$7:$W$42&lt;&gt;"",ROW($W$7:$W$42)-MIN(ROW($W$7:$W$42))+1,""),""),ROW()-ROW(A$44)+1)),"##0"),","),"")</f>
        <v>0</v>
      </c>
      <c r="Y46">
        <f t="array" ref="Y46">IFERROR(CONCATENATE((INDEX($A$7:$A$42,SMALL(IF($Z$7:$Z$42&lt;&gt;"",IF($W$7:$W$42&lt;&gt;"",ROW($W$7:$W$42)-MIN(ROW($W$7:$W$42))+1,""),""),ROW()-ROW(A$44)+1))),),"")</f>
        <v>0</v>
      </c>
    </row>
    <row r="47" spans="1:27">
      <c r="K47">
        <f t="array" ref="K47">IFERROR(CONCATENATE(TEXT(INDEX($K$7:$K$42,SMALL(IF($N$7:$N$42&lt;&gt;"",IF($K$7:$K$42&lt;&gt;"",ROW($K$7:$K$42)-MIN(ROW($K$7:$K$42))+1,""),""),ROW()-ROW(A$44)+1)),"##0"),","),"")</f>
        <v>0</v>
      </c>
      <c r="L47">
        <f t="array" ref="L47">IFERROR(CONCATENATE((INDEX($N$7:$N$42,SMALL(IF($N$7:$N$42&lt;&gt;"",IF($K$7:$K$42&lt;&gt;"",ROW($K$7:$K$42)-MIN(ROW($K$7:$K$42))+1,""),""),ROW()-ROW(A$44)+1))),","),"")</f>
        <v>0</v>
      </c>
      <c r="M47">
        <f t="array" ref="M47">IFERROR(CONCATENATE((INDEX($A$7:$A$42,SMALL(IF($N$7:$N$42&lt;&gt;"",IF($K$7:$K$42&lt;&gt;"",ROW($K$7:$K$42)-MIN(ROW($K$7:$K$42))+1,""),""),ROW()-ROW(A$44)+1))),),"")</f>
        <v>0</v>
      </c>
      <c r="Q47">
        <f t="array" ref="Q47">IFERROR(CONCATENATE((INDEX($T$7:$T$42,SMALL(IF($T$7:$T$42&lt;&gt;"",IF($Q$7:$Q$42&lt;&gt;"",ROW($Q$7:$Q$42)-MIN(ROW($Q$7:$Q$42))+1,""),""),ROW()-ROW(A$44)+1)))," "),"")</f>
        <v>0</v>
      </c>
      <c r="R47">
        <f t="array" ref="R47">IFERROR(CONCATENATE(TEXT(INDEX($Q$7:$Q$42,SMALL(IF($T$7:$T$42&lt;&gt;"",IF($Q$7:$Q$42&lt;&gt;"",ROW($Q$7:$Q$42)-MIN(ROW($Q$7:$Q$42))+1,""),""),ROW()-ROW(A$44)+1)),"##0")," "),"")</f>
        <v>0</v>
      </c>
      <c r="S47">
        <f t="array" ref="S47">IFERROR(CONCATENATE((INDEX($A$7:$A$42,SMALL(IF($T$7:$T$42&lt;&gt;"",IF($Q$7:$Q$42&lt;&gt;"",ROW($Q$7:$Q$42)-MIN(ROW($Q$7:$Q$42))+1,""),""),ROW()-ROW(A$44)+1))),),"")</f>
        <v>0</v>
      </c>
      <c r="W47">
        <f t="array" ref="W47">IFERROR(CONCATENATE((INDEX($Z$7:$Z$42,SMALL(IF($Z$7:$Z$42&lt;&gt;"",IF($W$7:$W$42&lt;&gt;"",ROW($W$7:$W$42)-MIN(ROW($W$7:$W$42))+1,""),""),ROW()-ROW(A$44)+1))),","),"")</f>
        <v>0</v>
      </c>
      <c r="X47">
        <f t="array" ref="X47">IFERROR(CONCATENATE(TEXT(INDEX($W$7:$W$42,SMALL(IF($Z$7:$Z$42&lt;&gt;"",IF($W$7:$W$42&lt;&gt;"",ROW($W$7:$W$42)-MIN(ROW($W$7:$W$42))+1,""),""),ROW()-ROW(A$44)+1)),"##0"),","),"")</f>
        <v>0</v>
      </c>
      <c r="Y47">
        <f t="array" ref="Y47">IFERROR(CONCATENATE((INDEX($A$7:$A$42,SMALL(IF($Z$7:$Z$42&lt;&gt;"",IF($W$7:$W$42&lt;&gt;"",ROW($W$7:$W$42)-MIN(ROW($W$7:$W$42))+1,""),""),ROW()-ROW(A$44)+1))),),"")</f>
        <v>0</v>
      </c>
    </row>
    <row r="48" spans="1:27">
      <c r="K48">
        <f t="array" ref="K48">IFERROR(CONCATENATE(TEXT(INDEX($K$7:$K$42,SMALL(IF($N$7:$N$42&lt;&gt;"",IF($K$7:$K$42&lt;&gt;"",ROW($K$7:$K$42)-MIN(ROW($K$7:$K$42))+1,""),""),ROW()-ROW(A$44)+1)),"##0"),","),"")</f>
        <v>0</v>
      </c>
      <c r="L48">
        <f t="array" ref="L48">IFERROR(CONCATENATE((INDEX($N$7:$N$42,SMALL(IF($N$7:$N$42&lt;&gt;"",IF($K$7:$K$42&lt;&gt;"",ROW($K$7:$K$42)-MIN(ROW($K$7:$K$42))+1,""),""),ROW()-ROW(A$44)+1))),","),"")</f>
        <v>0</v>
      </c>
      <c r="M48">
        <f t="array" ref="M48">IFERROR(CONCATENATE((INDEX($A$7:$A$42,SMALL(IF($N$7:$N$42&lt;&gt;"",IF($K$7:$K$42&lt;&gt;"",ROW($K$7:$K$42)-MIN(ROW($K$7:$K$42))+1,""),""),ROW()-ROW(A$44)+1))),),"")</f>
        <v>0</v>
      </c>
      <c r="Q48">
        <f t="array" ref="Q48">IFERROR(CONCATENATE((INDEX($T$7:$T$42,SMALL(IF($T$7:$T$42&lt;&gt;"",IF($Q$7:$Q$42&lt;&gt;"",ROW($Q$7:$Q$42)-MIN(ROW($Q$7:$Q$42))+1,""),""),ROW()-ROW(A$44)+1)))," "),"")</f>
        <v>0</v>
      </c>
      <c r="R48">
        <f t="array" ref="R48">IFERROR(CONCATENATE(TEXT(INDEX($Q$7:$Q$42,SMALL(IF($T$7:$T$42&lt;&gt;"",IF($Q$7:$Q$42&lt;&gt;"",ROW($Q$7:$Q$42)-MIN(ROW($Q$7:$Q$42))+1,""),""),ROW()-ROW(A$44)+1)),"##0")," "),"")</f>
        <v>0</v>
      </c>
      <c r="S48">
        <f t="array" ref="S48">IFERROR(CONCATENATE((INDEX($A$7:$A$42,SMALL(IF($T$7:$T$42&lt;&gt;"",IF($Q$7:$Q$42&lt;&gt;"",ROW($Q$7:$Q$42)-MIN(ROW($Q$7:$Q$42))+1,""),""),ROW()-ROW(A$44)+1))),),"")</f>
        <v>0</v>
      </c>
      <c r="W48">
        <f t="array" ref="W48">IFERROR(CONCATENATE((INDEX($Z$7:$Z$42,SMALL(IF($Z$7:$Z$42&lt;&gt;"",IF($W$7:$W$42&lt;&gt;"",ROW($W$7:$W$42)-MIN(ROW($W$7:$W$42))+1,""),""),ROW()-ROW(A$44)+1))),","),"")</f>
        <v>0</v>
      </c>
      <c r="X48">
        <f t="array" ref="X48">IFERROR(CONCATENATE(TEXT(INDEX($W$7:$W$42,SMALL(IF($Z$7:$Z$42&lt;&gt;"",IF($W$7:$W$42&lt;&gt;"",ROW($W$7:$W$42)-MIN(ROW($W$7:$W$42))+1,""),""),ROW()-ROW(A$44)+1)),"##0"),","),"")</f>
        <v>0</v>
      </c>
      <c r="Y48">
        <f t="array" ref="Y48">IFERROR(CONCATENATE((INDEX($A$7:$A$42,SMALL(IF($Z$7:$Z$42&lt;&gt;"",IF($W$7:$W$42&lt;&gt;"",ROW($W$7:$W$42)-MIN(ROW($W$7:$W$42))+1,""),""),ROW()-ROW(A$44)+1))),),"")</f>
        <v>0</v>
      </c>
    </row>
    <row r="49" spans="11:25">
      <c r="K49">
        <f t="array" ref="K49">IFERROR(CONCATENATE(TEXT(INDEX($K$7:$K$42,SMALL(IF($N$7:$N$42&lt;&gt;"",IF($K$7:$K$42&lt;&gt;"",ROW($K$7:$K$42)-MIN(ROW($K$7:$K$42))+1,""),""),ROW()-ROW(A$44)+1)),"##0"),","),"")</f>
        <v>0</v>
      </c>
      <c r="L49">
        <f t="array" ref="L49">IFERROR(CONCATENATE((INDEX($N$7:$N$42,SMALL(IF($N$7:$N$42&lt;&gt;"",IF($K$7:$K$42&lt;&gt;"",ROW($K$7:$K$42)-MIN(ROW($K$7:$K$42))+1,""),""),ROW()-ROW(A$44)+1))),","),"")</f>
        <v>0</v>
      </c>
      <c r="M49">
        <f t="array" ref="M49">IFERROR(CONCATENATE((INDEX($A$7:$A$42,SMALL(IF($N$7:$N$42&lt;&gt;"",IF($K$7:$K$42&lt;&gt;"",ROW($K$7:$K$42)-MIN(ROW($K$7:$K$42))+1,""),""),ROW()-ROW(A$44)+1))),),"")</f>
        <v>0</v>
      </c>
      <c r="Q49">
        <f t="array" ref="Q49">IFERROR(CONCATENATE((INDEX($T$7:$T$42,SMALL(IF($T$7:$T$42&lt;&gt;"",IF($Q$7:$Q$42&lt;&gt;"",ROW($Q$7:$Q$42)-MIN(ROW($Q$7:$Q$42))+1,""),""),ROW()-ROW(A$44)+1)))," "),"")</f>
        <v>0</v>
      </c>
      <c r="R49">
        <f t="array" ref="R49">IFERROR(CONCATENATE(TEXT(INDEX($Q$7:$Q$42,SMALL(IF($T$7:$T$42&lt;&gt;"",IF($Q$7:$Q$42&lt;&gt;"",ROW($Q$7:$Q$42)-MIN(ROW($Q$7:$Q$42))+1,""),""),ROW()-ROW(A$44)+1)),"##0")," "),"")</f>
        <v>0</v>
      </c>
      <c r="S49">
        <f t="array" ref="S49">IFERROR(CONCATENATE((INDEX($A$7:$A$42,SMALL(IF($T$7:$T$42&lt;&gt;"",IF($Q$7:$Q$42&lt;&gt;"",ROW($Q$7:$Q$42)-MIN(ROW($Q$7:$Q$42))+1,""),""),ROW()-ROW(A$44)+1))),),"")</f>
        <v>0</v>
      </c>
      <c r="W49">
        <f t="array" ref="W49">IFERROR(CONCATENATE((INDEX($Z$7:$Z$42,SMALL(IF($Z$7:$Z$42&lt;&gt;"",IF($W$7:$W$42&lt;&gt;"",ROW($W$7:$W$42)-MIN(ROW($W$7:$W$42))+1,""),""),ROW()-ROW(A$44)+1))),","),"")</f>
        <v>0</v>
      </c>
      <c r="X49">
        <f t="array" ref="X49">IFERROR(CONCATENATE(TEXT(INDEX($W$7:$W$42,SMALL(IF($Z$7:$Z$42&lt;&gt;"",IF($W$7:$W$42&lt;&gt;"",ROW($W$7:$W$42)-MIN(ROW($W$7:$W$42))+1,""),""),ROW()-ROW(A$44)+1)),"##0"),","),"")</f>
        <v>0</v>
      </c>
      <c r="Y49">
        <f t="array" ref="Y49">IFERROR(CONCATENATE((INDEX($A$7:$A$42,SMALL(IF($Z$7:$Z$42&lt;&gt;"",IF($W$7:$W$42&lt;&gt;"",ROW($W$7:$W$42)-MIN(ROW($W$7:$W$42))+1,""),""),ROW()-ROW(A$44)+1))),),"")</f>
        <v>0</v>
      </c>
    </row>
    <row r="50" spans="11:25">
      <c r="K50">
        <f t="array" ref="K50">IFERROR(CONCATENATE(TEXT(INDEX($K$7:$K$42,SMALL(IF($N$7:$N$42&lt;&gt;"",IF($K$7:$K$42&lt;&gt;"",ROW($K$7:$K$42)-MIN(ROW($K$7:$K$42))+1,""),""),ROW()-ROW(A$44)+1)),"##0"),","),"")</f>
        <v>0</v>
      </c>
      <c r="L50">
        <f t="array" ref="L50">IFERROR(CONCATENATE((INDEX($N$7:$N$42,SMALL(IF($N$7:$N$42&lt;&gt;"",IF($K$7:$K$42&lt;&gt;"",ROW($K$7:$K$42)-MIN(ROW($K$7:$K$42))+1,""),""),ROW()-ROW(A$44)+1))),","),"")</f>
        <v>0</v>
      </c>
      <c r="M50">
        <f t="array" ref="M50">IFERROR(CONCATENATE((INDEX($A$7:$A$42,SMALL(IF($N$7:$N$42&lt;&gt;"",IF($K$7:$K$42&lt;&gt;"",ROW($K$7:$K$42)-MIN(ROW($K$7:$K$42))+1,""),""),ROW()-ROW(A$44)+1))),),"")</f>
        <v>0</v>
      </c>
      <c r="Q50">
        <f t="array" ref="Q50">IFERROR(CONCATENATE((INDEX($T$7:$T$42,SMALL(IF($T$7:$T$42&lt;&gt;"",IF($Q$7:$Q$42&lt;&gt;"",ROW($Q$7:$Q$42)-MIN(ROW($Q$7:$Q$42))+1,""),""),ROW()-ROW(A$44)+1)))," "),"")</f>
        <v>0</v>
      </c>
      <c r="R50">
        <f t="array" ref="R50">IFERROR(CONCATENATE(TEXT(INDEX($Q$7:$Q$42,SMALL(IF($T$7:$T$42&lt;&gt;"",IF($Q$7:$Q$42&lt;&gt;"",ROW($Q$7:$Q$42)-MIN(ROW($Q$7:$Q$42))+1,""),""),ROW()-ROW(A$44)+1)),"##0")," "),"")</f>
        <v>0</v>
      </c>
      <c r="S50">
        <f t="array" ref="S50">IFERROR(CONCATENATE((INDEX($A$7:$A$42,SMALL(IF($T$7:$T$42&lt;&gt;"",IF($Q$7:$Q$42&lt;&gt;"",ROW($Q$7:$Q$42)-MIN(ROW($Q$7:$Q$42))+1,""),""),ROW()-ROW(A$44)+1))),),"")</f>
        <v>0</v>
      </c>
      <c r="W50">
        <f t="array" ref="W50">IFERROR(CONCATENATE((INDEX($Z$7:$Z$42,SMALL(IF($Z$7:$Z$42&lt;&gt;"",IF($W$7:$W$42&lt;&gt;"",ROW($W$7:$W$42)-MIN(ROW($W$7:$W$42))+1,""),""),ROW()-ROW(A$44)+1))),","),"")</f>
        <v>0</v>
      </c>
      <c r="X50">
        <f t="array" ref="X50">IFERROR(CONCATENATE(TEXT(INDEX($W$7:$W$42,SMALL(IF($Z$7:$Z$42&lt;&gt;"",IF($W$7:$W$42&lt;&gt;"",ROW($W$7:$W$42)-MIN(ROW($W$7:$W$42))+1,""),""),ROW()-ROW(A$44)+1)),"##0"),","),"")</f>
        <v>0</v>
      </c>
      <c r="Y50">
        <f t="array" ref="Y50">IFERROR(CONCATENATE((INDEX($A$7:$A$42,SMALL(IF($Z$7:$Z$42&lt;&gt;"",IF($W$7:$W$42&lt;&gt;"",ROW($W$7:$W$42)-MIN(ROW($W$7:$W$42))+1,""),""),ROW()-ROW(A$44)+1))),),"")</f>
        <v>0</v>
      </c>
    </row>
    <row r="51" spans="11:25">
      <c r="K51">
        <f t="array" ref="K51">IFERROR(CONCATENATE(TEXT(INDEX($K$7:$K$42,SMALL(IF($N$7:$N$42&lt;&gt;"",IF($K$7:$K$42&lt;&gt;"",ROW($K$7:$K$42)-MIN(ROW($K$7:$K$42))+1,""),""),ROW()-ROW(A$44)+1)),"##0"),","),"")</f>
        <v>0</v>
      </c>
      <c r="L51">
        <f t="array" ref="L51">IFERROR(CONCATENATE((INDEX($N$7:$N$42,SMALL(IF($N$7:$N$42&lt;&gt;"",IF($K$7:$K$42&lt;&gt;"",ROW($K$7:$K$42)-MIN(ROW($K$7:$K$42))+1,""),""),ROW()-ROW(A$44)+1))),","),"")</f>
        <v>0</v>
      </c>
      <c r="M51">
        <f t="array" ref="M51">IFERROR(CONCATENATE((INDEX($A$7:$A$42,SMALL(IF($N$7:$N$42&lt;&gt;"",IF($K$7:$K$42&lt;&gt;"",ROW($K$7:$K$42)-MIN(ROW($K$7:$K$42))+1,""),""),ROW()-ROW(A$44)+1))),),"")</f>
        <v>0</v>
      </c>
      <c r="Q51">
        <f t="array" ref="Q51">IFERROR(CONCATENATE((INDEX($T$7:$T$42,SMALL(IF($T$7:$T$42&lt;&gt;"",IF($Q$7:$Q$42&lt;&gt;"",ROW($Q$7:$Q$42)-MIN(ROW($Q$7:$Q$42))+1,""),""),ROW()-ROW(A$44)+1)))," "),"")</f>
        <v>0</v>
      </c>
      <c r="R51">
        <f t="array" ref="R51">IFERROR(CONCATENATE(TEXT(INDEX($Q$7:$Q$42,SMALL(IF($T$7:$T$42&lt;&gt;"",IF($Q$7:$Q$42&lt;&gt;"",ROW($Q$7:$Q$42)-MIN(ROW($Q$7:$Q$42))+1,""),""),ROW()-ROW(A$44)+1)),"##0")," "),"")</f>
        <v>0</v>
      </c>
      <c r="S51">
        <f t="array" ref="S51">IFERROR(CONCATENATE((INDEX($A$7:$A$42,SMALL(IF($T$7:$T$42&lt;&gt;"",IF($Q$7:$Q$42&lt;&gt;"",ROW($Q$7:$Q$42)-MIN(ROW($Q$7:$Q$42))+1,""),""),ROW()-ROW(A$44)+1))),),"")</f>
        <v>0</v>
      </c>
      <c r="W51">
        <f t="array" ref="W51">IFERROR(CONCATENATE((INDEX($Z$7:$Z$42,SMALL(IF($Z$7:$Z$42&lt;&gt;"",IF($W$7:$W$42&lt;&gt;"",ROW($W$7:$W$42)-MIN(ROW($W$7:$W$42))+1,""),""),ROW()-ROW(A$44)+1))),","),"")</f>
        <v>0</v>
      </c>
      <c r="X51">
        <f t="array" ref="X51">IFERROR(CONCATENATE(TEXT(INDEX($W$7:$W$42,SMALL(IF($Z$7:$Z$42&lt;&gt;"",IF($W$7:$W$42&lt;&gt;"",ROW($W$7:$W$42)-MIN(ROW($W$7:$W$42))+1,""),""),ROW()-ROW(A$44)+1)),"##0"),","),"")</f>
        <v>0</v>
      </c>
      <c r="Y51">
        <f t="array" ref="Y51">IFERROR(CONCATENATE((INDEX($A$7:$A$42,SMALL(IF($Z$7:$Z$42&lt;&gt;"",IF($W$7:$W$42&lt;&gt;"",ROW($W$7:$W$42)-MIN(ROW($W$7:$W$42))+1,""),""),ROW()-ROW(A$44)+1))),),"")</f>
        <v>0</v>
      </c>
    </row>
    <row r="52" spans="11:25">
      <c r="K52">
        <f t="array" ref="K52">IFERROR(CONCATENATE(TEXT(INDEX($K$7:$K$42,SMALL(IF($N$7:$N$42&lt;&gt;"",IF($K$7:$K$42&lt;&gt;"",ROW($K$7:$K$42)-MIN(ROW($K$7:$K$42))+1,""),""),ROW()-ROW(A$44)+1)),"##0"),","),"")</f>
        <v>0</v>
      </c>
      <c r="L52">
        <f t="array" ref="L52">IFERROR(CONCATENATE((INDEX($N$7:$N$42,SMALL(IF($N$7:$N$42&lt;&gt;"",IF($K$7:$K$42&lt;&gt;"",ROW($K$7:$K$42)-MIN(ROW($K$7:$K$42))+1,""),""),ROW()-ROW(A$44)+1))),","),"")</f>
        <v>0</v>
      </c>
      <c r="M52">
        <f t="array" ref="M52">IFERROR(CONCATENATE((INDEX($A$7:$A$42,SMALL(IF($N$7:$N$42&lt;&gt;"",IF($K$7:$K$42&lt;&gt;"",ROW($K$7:$K$42)-MIN(ROW($K$7:$K$42))+1,""),""),ROW()-ROW(A$44)+1))),),"")</f>
        <v>0</v>
      </c>
      <c r="Q52">
        <f t="array" ref="Q52">IFERROR(CONCATENATE((INDEX($T$7:$T$42,SMALL(IF($T$7:$T$42&lt;&gt;"",IF($Q$7:$Q$42&lt;&gt;"",ROW($Q$7:$Q$42)-MIN(ROW($Q$7:$Q$42))+1,""),""),ROW()-ROW(A$44)+1)))," "),"")</f>
        <v>0</v>
      </c>
      <c r="R52">
        <f t="array" ref="R52">IFERROR(CONCATENATE(TEXT(INDEX($Q$7:$Q$42,SMALL(IF($T$7:$T$42&lt;&gt;"",IF($Q$7:$Q$42&lt;&gt;"",ROW($Q$7:$Q$42)-MIN(ROW($Q$7:$Q$42))+1,""),""),ROW()-ROW(A$44)+1)),"##0")," "),"")</f>
        <v>0</v>
      </c>
      <c r="S52">
        <f t="array" ref="S52">IFERROR(CONCATENATE((INDEX($A$7:$A$42,SMALL(IF($T$7:$T$42&lt;&gt;"",IF($Q$7:$Q$42&lt;&gt;"",ROW($Q$7:$Q$42)-MIN(ROW($Q$7:$Q$42))+1,""),""),ROW()-ROW(A$44)+1))),),"")</f>
        <v>0</v>
      </c>
      <c r="W52">
        <f t="array" ref="W52">IFERROR(CONCATENATE((INDEX($Z$7:$Z$42,SMALL(IF($Z$7:$Z$42&lt;&gt;"",IF($W$7:$W$42&lt;&gt;"",ROW($W$7:$W$42)-MIN(ROW($W$7:$W$42))+1,""),""),ROW()-ROW(A$44)+1))),","),"")</f>
        <v>0</v>
      </c>
      <c r="X52">
        <f t="array" ref="X52">IFERROR(CONCATENATE(TEXT(INDEX($W$7:$W$42,SMALL(IF($Z$7:$Z$42&lt;&gt;"",IF($W$7:$W$42&lt;&gt;"",ROW($W$7:$W$42)-MIN(ROW($W$7:$W$42))+1,""),""),ROW()-ROW(A$44)+1)),"##0"),","),"")</f>
        <v>0</v>
      </c>
      <c r="Y52">
        <f t="array" ref="Y52">IFERROR(CONCATENATE((INDEX($A$7:$A$42,SMALL(IF($Z$7:$Z$42&lt;&gt;"",IF($W$7:$W$42&lt;&gt;"",ROW($W$7:$W$42)-MIN(ROW($W$7:$W$42))+1,""),""),ROW()-ROW(A$44)+1))),),"")</f>
        <v>0</v>
      </c>
    </row>
    <row r="53" spans="11:25">
      <c r="K53">
        <f t="array" ref="K53">IFERROR(CONCATENATE(TEXT(INDEX($K$7:$K$42,SMALL(IF($N$7:$N$42&lt;&gt;"",IF($K$7:$K$42&lt;&gt;"",ROW($K$7:$K$42)-MIN(ROW($K$7:$K$42))+1,""),""),ROW()-ROW(A$44)+1)),"##0"),","),"")</f>
        <v>0</v>
      </c>
      <c r="L53">
        <f t="array" ref="L53">IFERROR(CONCATENATE((INDEX($N$7:$N$42,SMALL(IF($N$7:$N$42&lt;&gt;"",IF($K$7:$K$42&lt;&gt;"",ROW($K$7:$K$42)-MIN(ROW($K$7:$K$42))+1,""),""),ROW()-ROW(A$44)+1))),","),"")</f>
        <v>0</v>
      </c>
      <c r="M53">
        <f t="array" ref="M53">IFERROR(CONCATENATE((INDEX($A$7:$A$42,SMALL(IF($N$7:$N$42&lt;&gt;"",IF($K$7:$K$42&lt;&gt;"",ROW($K$7:$K$42)-MIN(ROW($K$7:$K$42))+1,""),""),ROW()-ROW(A$44)+1))),),"")</f>
        <v>0</v>
      </c>
      <c r="Q53">
        <f t="array" ref="Q53">IFERROR(CONCATENATE((INDEX($T$7:$T$42,SMALL(IF($T$7:$T$42&lt;&gt;"",IF($Q$7:$Q$42&lt;&gt;"",ROW($Q$7:$Q$42)-MIN(ROW($Q$7:$Q$42))+1,""),""),ROW()-ROW(A$44)+1)))," "),"")</f>
        <v>0</v>
      </c>
      <c r="R53">
        <f t="array" ref="R53">IFERROR(CONCATENATE(TEXT(INDEX($Q$7:$Q$42,SMALL(IF($T$7:$T$42&lt;&gt;"",IF($Q$7:$Q$42&lt;&gt;"",ROW($Q$7:$Q$42)-MIN(ROW($Q$7:$Q$42))+1,""),""),ROW()-ROW(A$44)+1)),"##0")," "),"")</f>
        <v>0</v>
      </c>
      <c r="S53">
        <f t="array" ref="S53">IFERROR(CONCATENATE((INDEX($A$7:$A$42,SMALL(IF($T$7:$T$42&lt;&gt;"",IF($Q$7:$Q$42&lt;&gt;"",ROW($Q$7:$Q$42)-MIN(ROW($Q$7:$Q$42))+1,""),""),ROW()-ROW(A$44)+1))),),"")</f>
        <v>0</v>
      </c>
      <c r="W53">
        <f t="array" ref="W53">IFERROR(CONCATENATE((INDEX($Z$7:$Z$42,SMALL(IF($Z$7:$Z$42&lt;&gt;"",IF($W$7:$W$42&lt;&gt;"",ROW($W$7:$W$42)-MIN(ROW($W$7:$W$42))+1,""),""),ROW()-ROW(A$44)+1))),","),"")</f>
        <v>0</v>
      </c>
      <c r="X53">
        <f t="array" ref="X53">IFERROR(CONCATENATE(TEXT(INDEX($W$7:$W$42,SMALL(IF($Z$7:$Z$42&lt;&gt;"",IF($W$7:$W$42&lt;&gt;"",ROW($W$7:$W$42)-MIN(ROW($W$7:$W$42))+1,""),""),ROW()-ROW(A$44)+1)),"##0"),","),"")</f>
        <v>0</v>
      </c>
      <c r="Y53">
        <f t="array" ref="Y53">IFERROR(CONCATENATE((INDEX($A$7:$A$42,SMALL(IF($Z$7:$Z$42&lt;&gt;"",IF($W$7:$W$42&lt;&gt;"",ROW($W$7:$W$42)-MIN(ROW($W$7:$W$42))+1,""),""),ROW()-ROW(A$44)+1))),),"")</f>
        <v>0</v>
      </c>
    </row>
    <row r="54" spans="11:25">
      <c r="K54">
        <f t="array" ref="K54">IFERROR(CONCATENATE(TEXT(INDEX($K$7:$K$42,SMALL(IF($N$7:$N$42&lt;&gt;"",IF($K$7:$K$42&lt;&gt;"",ROW($K$7:$K$42)-MIN(ROW($K$7:$K$42))+1,""),""),ROW()-ROW(A$44)+1)),"##0"),","),"")</f>
        <v>0</v>
      </c>
      <c r="L54">
        <f t="array" ref="L54">IFERROR(CONCATENATE((INDEX($N$7:$N$42,SMALL(IF($N$7:$N$42&lt;&gt;"",IF($K$7:$K$42&lt;&gt;"",ROW($K$7:$K$42)-MIN(ROW($K$7:$K$42))+1,""),""),ROW()-ROW(A$44)+1))),","),"")</f>
        <v>0</v>
      </c>
      <c r="M54">
        <f t="array" ref="M54">IFERROR(CONCATENATE((INDEX($A$7:$A$42,SMALL(IF($N$7:$N$42&lt;&gt;"",IF($K$7:$K$42&lt;&gt;"",ROW($K$7:$K$42)-MIN(ROW($K$7:$K$42))+1,""),""),ROW()-ROW(A$44)+1))),),"")</f>
        <v>0</v>
      </c>
      <c r="Q54">
        <f t="array" ref="Q54">IFERROR(CONCATENATE((INDEX($T$7:$T$42,SMALL(IF($T$7:$T$42&lt;&gt;"",IF($Q$7:$Q$42&lt;&gt;"",ROW($Q$7:$Q$42)-MIN(ROW($Q$7:$Q$42))+1,""),""),ROW()-ROW(A$44)+1)))," "),"")</f>
        <v>0</v>
      </c>
      <c r="R54">
        <f t="array" ref="R54">IFERROR(CONCATENATE(TEXT(INDEX($Q$7:$Q$42,SMALL(IF($T$7:$T$42&lt;&gt;"",IF($Q$7:$Q$42&lt;&gt;"",ROW($Q$7:$Q$42)-MIN(ROW($Q$7:$Q$42))+1,""),""),ROW()-ROW(A$44)+1)),"##0")," "),"")</f>
        <v>0</v>
      </c>
      <c r="S54">
        <f t="array" ref="S54">IFERROR(CONCATENATE((INDEX($A$7:$A$42,SMALL(IF($T$7:$T$42&lt;&gt;"",IF($Q$7:$Q$42&lt;&gt;"",ROW($Q$7:$Q$42)-MIN(ROW($Q$7:$Q$42))+1,""),""),ROW()-ROW(A$44)+1))),),"")</f>
        <v>0</v>
      </c>
      <c r="W54">
        <f t="array" ref="W54">IFERROR(CONCATENATE((INDEX($Z$7:$Z$42,SMALL(IF($Z$7:$Z$42&lt;&gt;"",IF($W$7:$W$42&lt;&gt;"",ROW($W$7:$W$42)-MIN(ROW($W$7:$W$42))+1,""),""),ROW()-ROW(A$44)+1))),","),"")</f>
        <v>0</v>
      </c>
      <c r="X54">
        <f t="array" ref="X54">IFERROR(CONCATENATE(TEXT(INDEX($W$7:$W$42,SMALL(IF($Z$7:$Z$42&lt;&gt;"",IF($W$7:$W$42&lt;&gt;"",ROW($W$7:$W$42)-MIN(ROW($W$7:$W$42))+1,""),""),ROW()-ROW(A$44)+1)),"##0"),","),"")</f>
        <v>0</v>
      </c>
      <c r="Y54">
        <f t="array" ref="Y54">IFERROR(CONCATENATE((INDEX($A$7:$A$42,SMALL(IF($Z$7:$Z$42&lt;&gt;"",IF($W$7:$W$42&lt;&gt;"",ROW($W$7:$W$42)-MIN(ROW($W$7:$W$42))+1,""),""),ROW()-ROW(A$44)+1))),),"")</f>
        <v>0</v>
      </c>
    </row>
    <row r="55" spans="11:25">
      <c r="K55">
        <f t="array" ref="K55">IFERROR(CONCATENATE(TEXT(INDEX($K$7:$K$42,SMALL(IF($N$7:$N$42&lt;&gt;"",IF($K$7:$K$42&lt;&gt;"",ROW($K$7:$K$42)-MIN(ROW($K$7:$K$42))+1,""),""),ROW()-ROW(A$44)+1)),"##0"),","),"")</f>
        <v>0</v>
      </c>
      <c r="L55">
        <f t="array" ref="L55">IFERROR(CONCATENATE((INDEX($N$7:$N$42,SMALL(IF($N$7:$N$42&lt;&gt;"",IF($K$7:$K$42&lt;&gt;"",ROW($K$7:$K$42)-MIN(ROW($K$7:$K$42))+1,""),""),ROW()-ROW(A$44)+1))),","),"")</f>
        <v>0</v>
      </c>
      <c r="M55">
        <f t="array" ref="M55">IFERROR(CONCATENATE((INDEX($A$7:$A$42,SMALL(IF($N$7:$N$42&lt;&gt;"",IF($K$7:$K$42&lt;&gt;"",ROW($K$7:$K$42)-MIN(ROW($K$7:$K$42))+1,""),""),ROW()-ROW(A$44)+1))),),"")</f>
        <v>0</v>
      </c>
      <c r="Q55">
        <f t="array" ref="Q55">IFERROR(CONCATENATE((INDEX($T$7:$T$42,SMALL(IF($T$7:$T$42&lt;&gt;"",IF($Q$7:$Q$42&lt;&gt;"",ROW($Q$7:$Q$42)-MIN(ROW($Q$7:$Q$42))+1,""),""),ROW()-ROW(A$44)+1)))," "),"")</f>
        <v>0</v>
      </c>
      <c r="R55">
        <f t="array" ref="R55">IFERROR(CONCATENATE(TEXT(INDEX($Q$7:$Q$42,SMALL(IF($T$7:$T$42&lt;&gt;"",IF($Q$7:$Q$42&lt;&gt;"",ROW($Q$7:$Q$42)-MIN(ROW($Q$7:$Q$42))+1,""),""),ROW()-ROW(A$44)+1)),"##0")," "),"")</f>
        <v>0</v>
      </c>
      <c r="S55">
        <f t="array" ref="S55">IFERROR(CONCATENATE((INDEX($A$7:$A$42,SMALL(IF($T$7:$T$42&lt;&gt;"",IF($Q$7:$Q$42&lt;&gt;"",ROW($Q$7:$Q$42)-MIN(ROW($Q$7:$Q$42))+1,""),""),ROW()-ROW(A$44)+1))),),"")</f>
        <v>0</v>
      </c>
      <c r="W55">
        <f t="array" ref="W55">IFERROR(CONCATENATE((INDEX($Z$7:$Z$42,SMALL(IF($Z$7:$Z$42&lt;&gt;"",IF($W$7:$W$42&lt;&gt;"",ROW($W$7:$W$42)-MIN(ROW($W$7:$W$42))+1,""),""),ROW()-ROW(A$44)+1))),","),"")</f>
        <v>0</v>
      </c>
      <c r="X55">
        <f t="array" ref="X55">IFERROR(CONCATENATE(TEXT(INDEX($W$7:$W$42,SMALL(IF($Z$7:$Z$42&lt;&gt;"",IF($W$7:$W$42&lt;&gt;"",ROW($W$7:$W$42)-MIN(ROW($W$7:$W$42))+1,""),""),ROW()-ROW(A$44)+1)),"##0"),","),"")</f>
        <v>0</v>
      </c>
      <c r="Y55">
        <f t="array" ref="Y55">IFERROR(CONCATENATE((INDEX($A$7:$A$42,SMALL(IF($Z$7:$Z$42&lt;&gt;"",IF($W$7:$W$42&lt;&gt;"",ROW($W$7:$W$42)-MIN(ROW($W$7:$W$42))+1,""),""),ROW()-ROW(A$44)+1))),),"")</f>
        <v>0</v>
      </c>
    </row>
    <row r="56" spans="11:25">
      <c r="K56">
        <f t="array" ref="K56">IFERROR(CONCATENATE(TEXT(INDEX($K$7:$K$42,SMALL(IF($N$7:$N$42&lt;&gt;"",IF($K$7:$K$42&lt;&gt;"",ROW($K$7:$K$42)-MIN(ROW($K$7:$K$42))+1,""),""),ROW()-ROW(A$44)+1)),"##0"),","),"")</f>
        <v>0</v>
      </c>
      <c r="L56">
        <f t="array" ref="L56">IFERROR(CONCATENATE((INDEX($N$7:$N$42,SMALL(IF($N$7:$N$42&lt;&gt;"",IF($K$7:$K$42&lt;&gt;"",ROW($K$7:$K$42)-MIN(ROW($K$7:$K$42))+1,""),""),ROW()-ROW(A$44)+1))),","),"")</f>
        <v>0</v>
      </c>
      <c r="M56">
        <f t="array" ref="M56">IFERROR(CONCATENATE((INDEX($A$7:$A$42,SMALL(IF($N$7:$N$42&lt;&gt;"",IF($K$7:$K$42&lt;&gt;"",ROW($K$7:$K$42)-MIN(ROW($K$7:$K$42))+1,""),""),ROW()-ROW(A$44)+1))),),"")</f>
        <v>0</v>
      </c>
      <c r="Q56">
        <f t="array" ref="Q56">IFERROR(CONCATENATE((INDEX($T$7:$T$42,SMALL(IF($T$7:$T$42&lt;&gt;"",IF($Q$7:$Q$42&lt;&gt;"",ROW($Q$7:$Q$42)-MIN(ROW($Q$7:$Q$42))+1,""),""),ROW()-ROW(A$44)+1)))," "),"")</f>
        <v>0</v>
      </c>
      <c r="R56">
        <f t="array" ref="R56">IFERROR(CONCATENATE(TEXT(INDEX($Q$7:$Q$42,SMALL(IF($T$7:$T$42&lt;&gt;"",IF($Q$7:$Q$42&lt;&gt;"",ROW($Q$7:$Q$42)-MIN(ROW($Q$7:$Q$42))+1,""),""),ROW()-ROW(A$44)+1)),"##0")," "),"")</f>
        <v>0</v>
      </c>
      <c r="S56">
        <f t="array" ref="S56">IFERROR(CONCATENATE((INDEX($A$7:$A$42,SMALL(IF($T$7:$T$42&lt;&gt;"",IF($Q$7:$Q$42&lt;&gt;"",ROW($Q$7:$Q$42)-MIN(ROW($Q$7:$Q$42))+1,""),""),ROW()-ROW(A$44)+1))),),"")</f>
        <v>0</v>
      </c>
      <c r="W56">
        <f t="array" ref="W56">IFERROR(CONCATENATE((INDEX($Z$7:$Z$42,SMALL(IF($Z$7:$Z$42&lt;&gt;"",IF($W$7:$W$42&lt;&gt;"",ROW($W$7:$W$42)-MIN(ROW($W$7:$W$42))+1,""),""),ROW()-ROW(A$44)+1))),","),"")</f>
        <v>0</v>
      </c>
      <c r="X56">
        <f t="array" ref="X56">IFERROR(CONCATENATE(TEXT(INDEX($W$7:$W$42,SMALL(IF($Z$7:$Z$42&lt;&gt;"",IF($W$7:$W$42&lt;&gt;"",ROW($W$7:$W$42)-MIN(ROW($W$7:$W$42))+1,""),""),ROW()-ROW(A$44)+1)),"##0"),","),"")</f>
        <v>0</v>
      </c>
      <c r="Y56">
        <f t="array" ref="Y56">IFERROR(CONCATENATE((INDEX($A$7:$A$42,SMALL(IF($Z$7:$Z$42&lt;&gt;"",IF($W$7:$W$42&lt;&gt;"",ROW($W$7:$W$42)-MIN(ROW($W$7:$W$42))+1,""),""),ROW()-ROW(A$44)+1))),),"")</f>
        <v>0</v>
      </c>
    </row>
    <row r="57" spans="11:25">
      <c r="K57">
        <f t="array" ref="K57">IFERROR(CONCATENATE(TEXT(INDEX($K$7:$K$42,SMALL(IF($N$7:$N$42&lt;&gt;"",IF($K$7:$K$42&lt;&gt;"",ROW($K$7:$K$42)-MIN(ROW($K$7:$K$42))+1,""),""),ROW()-ROW(A$44)+1)),"##0"),","),"")</f>
        <v>0</v>
      </c>
      <c r="L57">
        <f t="array" ref="L57">IFERROR(CONCATENATE((INDEX($N$7:$N$42,SMALL(IF($N$7:$N$42&lt;&gt;"",IF($K$7:$K$42&lt;&gt;"",ROW($K$7:$K$42)-MIN(ROW($K$7:$K$42))+1,""),""),ROW()-ROW(A$44)+1))),","),"")</f>
        <v>0</v>
      </c>
      <c r="M57">
        <f t="array" ref="M57">IFERROR(CONCATENATE((INDEX($A$7:$A$42,SMALL(IF($N$7:$N$42&lt;&gt;"",IF($K$7:$K$42&lt;&gt;"",ROW($K$7:$K$42)-MIN(ROW($K$7:$K$42))+1,""),""),ROW()-ROW(A$44)+1))),),"")</f>
        <v>0</v>
      </c>
      <c r="Q57">
        <f t="array" ref="Q57">IFERROR(CONCATENATE((INDEX($T$7:$T$42,SMALL(IF($T$7:$T$42&lt;&gt;"",IF($Q$7:$Q$42&lt;&gt;"",ROW($Q$7:$Q$42)-MIN(ROW($Q$7:$Q$42))+1,""),""),ROW()-ROW(A$44)+1)))," "),"")</f>
        <v>0</v>
      </c>
      <c r="R57">
        <f t="array" ref="R57">IFERROR(CONCATENATE(TEXT(INDEX($Q$7:$Q$42,SMALL(IF($T$7:$T$42&lt;&gt;"",IF($Q$7:$Q$42&lt;&gt;"",ROW($Q$7:$Q$42)-MIN(ROW($Q$7:$Q$42))+1,""),""),ROW()-ROW(A$44)+1)),"##0")," "),"")</f>
        <v>0</v>
      </c>
      <c r="S57">
        <f t="array" ref="S57">IFERROR(CONCATENATE((INDEX($A$7:$A$42,SMALL(IF($T$7:$T$42&lt;&gt;"",IF($Q$7:$Q$42&lt;&gt;"",ROW($Q$7:$Q$42)-MIN(ROW($Q$7:$Q$42))+1,""),""),ROW()-ROW(A$44)+1))),),"")</f>
        <v>0</v>
      </c>
      <c r="W57">
        <f t="array" ref="W57">IFERROR(CONCATENATE((INDEX($Z$7:$Z$42,SMALL(IF($Z$7:$Z$42&lt;&gt;"",IF($W$7:$W$42&lt;&gt;"",ROW($W$7:$W$42)-MIN(ROW($W$7:$W$42))+1,""),""),ROW()-ROW(A$44)+1))),","),"")</f>
        <v>0</v>
      </c>
      <c r="X57">
        <f t="array" ref="X57">IFERROR(CONCATENATE(TEXT(INDEX($W$7:$W$42,SMALL(IF($Z$7:$Z$42&lt;&gt;"",IF($W$7:$W$42&lt;&gt;"",ROW($W$7:$W$42)-MIN(ROW($W$7:$W$42))+1,""),""),ROW()-ROW(A$44)+1)),"##0"),","),"")</f>
        <v>0</v>
      </c>
      <c r="Y57">
        <f t="array" ref="Y57">IFERROR(CONCATENATE((INDEX($A$7:$A$42,SMALL(IF($Z$7:$Z$42&lt;&gt;"",IF($W$7:$W$42&lt;&gt;"",ROW($W$7:$W$42)-MIN(ROW($W$7:$W$42))+1,""),""),ROW()-ROW(A$44)+1))),),"")</f>
        <v>0</v>
      </c>
    </row>
    <row r="58" spans="11:25">
      <c r="K58">
        <f t="array" ref="K58">IFERROR(CONCATENATE(TEXT(INDEX($K$7:$K$42,SMALL(IF($N$7:$N$42&lt;&gt;"",IF($K$7:$K$42&lt;&gt;"",ROW($K$7:$K$42)-MIN(ROW($K$7:$K$42))+1,""),""),ROW()-ROW(A$44)+1)),"##0"),","),"")</f>
        <v>0</v>
      </c>
      <c r="L58">
        <f t="array" ref="L58">IFERROR(CONCATENATE((INDEX($N$7:$N$42,SMALL(IF($N$7:$N$42&lt;&gt;"",IF($K$7:$K$42&lt;&gt;"",ROW($K$7:$K$42)-MIN(ROW($K$7:$K$42))+1,""),""),ROW()-ROW(A$44)+1))),","),"")</f>
        <v>0</v>
      </c>
      <c r="M58">
        <f t="array" ref="M58">IFERROR(CONCATENATE((INDEX($A$7:$A$42,SMALL(IF($N$7:$N$42&lt;&gt;"",IF($K$7:$K$42&lt;&gt;"",ROW($K$7:$K$42)-MIN(ROW($K$7:$K$42))+1,""),""),ROW()-ROW(A$44)+1))),),"")</f>
        <v>0</v>
      </c>
      <c r="Q58">
        <f t="array" ref="Q58">IFERROR(CONCATENATE((INDEX($T$7:$T$42,SMALL(IF($T$7:$T$42&lt;&gt;"",IF($Q$7:$Q$42&lt;&gt;"",ROW($Q$7:$Q$42)-MIN(ROW($Q$7:$Q$42))+1,""),""),ROW()-ROW(A$44)+1)))," "),"")</f>
        <v>0</v>
      </c>
      <c r="R58">
        <f t="array" ref="R58">IFERROR(CONCATENATE(TEXT(INDEX($Q$7:$Q$42,SMALL(IF($T$7:$T$42&lt;&gt;"",IF($Q$7:$Q$42&lt;&gt;"",ROW($Q$7:$Q$42)-MIN(ROW($Q$7:$Q$42))+1,""),""),ROW()-ROW(A$44)+1)),"##0")," "),"")</f>
        <v>0</v>
      </c>
      <c r="S58">
        <f t="array" ref="S58">IFERROR(CONCATENATE((INDEX($A$7:$A$42,SMALL(IF($T$7:$T$42&lt;&gt;"",IF($Q$7:$Q$42&lt;&gt;"",ROW($Q$7:$Q$42)-MIN(ROW($Q$7:$Q$42))+1,""),""),ROW()-ROW(A$44)+1))),),"")</f>
        <v>0</v>
      </c>
      <c r="W58">
        <f t="array" ref="W58">IFERROR(CONCATENATE((INDEX($Z$7:$Z$42,SMALL(IF($Z$7:$Z$42&lt;&gt;"",IF($W$7:$W$42&lt;&gt;"",ROW($W$7:$W$42)-MIN(ROW($W$7:$W$42))+1,""),""),ROW()-ROW(A$44)+1))),","),"")</f>
        <v>0</v>
      </c>
      <c r="X58">
        <f t="array" ref="X58">IFERROR(CONCATENATE(TEXT(INDEX($W$7:$W$42,SMALL(IF($Z$7:$Z$42&lt;&gt;"",IF($W$7:$W$42&lt;&gt;"",ROW($W$7:$W$42)-MIN(ROW($W$7:$W$42))+1,""),""),ROW()-ROW(A$44)+1)),"##0"),","),"")</f>
        <v>0</v>
      </c>
      <c r="Y58">
        <f t="array" ref="Y58">IFERROR(CONCATENATE((INDEX($A$7:$A$42,SMALL(IF($Z$7:$Z$42&lt;&gt;"",IF($W$7:$W$42&lt;&gt;"",ROW($W$7:$W$42)-MIN(ROW($W$7:$W$42))+1,""),""),ROW()-ROW(A$44)+1))),),"")</f>
        <v>0</v>
      </c>
    </row>
    <row r="59" spans="11:25">
      <c r="K59">
        <f t="array" ref="K59">IFERROR(CONCATENATE(TEXT(INDEX($K$7:$K$42,SMALL(IF($N$7:$N$42&lt;&gt;"",IF($K$7:$K$42&lt;&gt;"",ROW($K$7:$K$42)-MIN(ROW($K$7:$K$42))+1,""),""),ROW()-ROW(A$44)+1)),"##0"),","),"")</f>
        <v>0</v>
      </c>
      <c r="L59">
        <f t="array" ref="L59">IFERROR(CONCATENATE((INDEX($N$7:$N$42,SMALL(IF($N$7:$N$42&lt;&gt;"",IF($K$7:$K$42&lt;&gt;"",ROW($K$7:$K$42)-MIN(ROW($K$7:$K$42))+1,""),""),ROW()-ROW(A$44)+1))),","),"")</f>
        <v>0</v>
      </c>
      <c r="M59">
        <f t="array" ref="M59">IFERROR(CONCATENATE((INDEX($A$7:$A$42,SMALL(IF($N$7:$N$42&lt;&gt;"",IF($K$7:$K$42&lt;&gt;"",ROW($K$7:$K$42)-MIN(ROW($K$7:$K$42))+1,""),""),ROW()-ROW(A$44)+1))),),"")</f>
        <v>0</v>
      </c>
      <c r="Q59">
        <f t="array" ref="Q59">IFERROR(CONCATENATE((INDEX($T$7:$T$42,SMALL(IF($T$7:$T$42&lt;&gt;"",IF($Q$7:$Q$42&lt;&gt;"",ROW($Q$7:$Q$42)-MIN(ROW($Q$7:$Q$42))+1,""),""),ROW()-ROW(A$44)+1)))," "),"")</f>
        <v>0</v>
      </c>
      <c r="R59">
        <f t="array" ref="R59">IFERROR(CONCATENATE(TEXT(INDEX($Q$7:$Q$42,SMALL(IF($T$7:$T$42&lt;&gt;"",IF($Q$7:$Q$42&lt;&gt;"",ROW($Q$7:$Q$42)-MIN(ROW($Q$7:$Q$42))+1,""),""),ROW()-ROW(A$44)+1)),"##0")," "),"")</f>
        <v>0</v>
      </c>
      <c r="S59">
        <f t="array" ref="S59">IFERROR(CONCATENATE((INDEX($A$7:$A$42,SMALL(IF($T$7:$T$42&lt;&gt;"",IF($Q$7:$Q$42&lt;&gt;"",ROW($Q$7:$Q$42)-MIN(ROW($Q$7:$Q$42))+1,""),""),ROW()-ROW(A$44)+1))),),"")</f>
        <v>0</v>
      </c>
      <c r="W59">
        <f t="array" ref="W59">IFERROR(CONCATENATE((INDEX($Z$7:$Z$42,SMALL(IF($Z$7:$Z$42&lt;&gt;"",IF($W$7:$W$42&lt;&gt;"",ROW($W$7:$W$42)-MIN(ROW($W$7:$W$42))+1,""),""),ROW()-ROW(A$44)+1))),","),"")</f>
        <v>0</v>
      </c>
      <c r="X59">
        <f t="array" ref="X59">IFERROR(CONCATENATE(TEXT(INDEX($W$7:$W$42,SMALL(IF($Z$7:$Z$42&lt;&gt;"",IF($W$7:$W$42&lt;&gt;"",ROW($W$7:$W$42)-MIN(ROW($W$7:$W$42))+1,""),""),ROW()-ROW(A$44)+1)),"##0"),","),"")</f>
        <v>0</v>
      </c>
      <c r="Y59">
        <f t="array" ref="Y59">IFERROR(CONCATENATE((INDEX($A$7:$A$42,SMALL(IF($Z$7:$Z$42&lt;&gt;"",IF($W$7:$W$42&lt;&gt;"",ROW($W$7:$W$42)-MIN(ROW($W$7:$W$42))+1,""),""),ROW()-ROW(A$44)+1))),),"")</f>
        <v>0</v>
      </c>
    </row>
    <row r="60" spans="11:25">
      <c r="K60">
        <f t="array" ref="K60">IFERROR(CONCATENATE(TEXT(INDEX($K$7:$K$42,SMALL(IF($N$7:$N$42&lt;&gt;"",IF($K$7:$K$42&lt;&gt;"",ROW($K$7:$K$42)-MIN(ROW($K$7:$K$42))+1,""),""),ROW()-ROW(A$44)+1)),"##0"),","),"")</f>
        <v>0</v>
      </c>
      <c r="L60">
        <f t="array" ref="L60">IFERROR(CONCATENATE((INDEX($N$7:$N$42,SMALL(IF($N$7:$N$42&lt;&gt;"",IF($K$7:$K$42&lt;&gt;"",ROW($K$7:$K$42)-MIN(ROW($K$7:$K$42))+1,""),""),ROW()-ROW(A$44)+1))),","),"")</f>
        <v>0</v>
      </c>
      <c r="M60">
        <f t="array" ref="M60">IFERROR(CONCATENATE((INDEX($A$7:$A$42,SMALL(IF($N$7:$N$42&lt;&gt;"",IF($K$7:$K$42&lt;&gt;"",ROW($K$7:$K$42)-MIN(ROW($K$7:$K$42))+1,""),""),ROW()-ROW(A$44)+1))),),"")</f>
        <v>0</v>
      </c>
      <c r="Q60">
        <f t="array" ref="Q60">IFERROR(CONCATENATE((INDEX($T$7:$T$42,SMALL(IF($T$7:$T$42&lt;&gt;"",IF($Q$7:$Q$42&lt;&gt;"",ROW($Q$7:$Q$42)-MIN(ROW($Q$7:$Q$42))+1,""),""),ROW()-ROW(A$44)+1)))," "),"")</f>
        <v>0</v>
      </c>
      <c r="R60">
        <f t="array" ref="R60">IFERROR(CONCATENATE(TEXT(INDEX($Q$7:$Q$42,SMALL(IF($T$7:$T$42&lt;&gt;"",IF($Q$7:$Q$42&lt;&gt;"",ROW($Q$7:$Q$42)-MIN(ROW($Q$7:$Q$42))+1,""),""),ROW()-ROW(A$44)+1)),"##0")," "),"")</f>
        <v>0</v>
      </c>
      <c r="S60">
        <f t="array" ref="S60">IFERROR(CONCATENATE((INDEX($A$7:$A$42,SMALL(IF($T$7:$T$42&lt;&gt;"",IF($Q$7:$Q$42&lt;&gt;"",ROW($Q$7:$Q$42)-MIN(ROW($Q$7:$Q$42))+1,""),""),ROW()-ROW(A$44)+1))),),"")</f>
        <v>0</v>
      </c>
      <c r="W60">
        <f t="array" ref="W60">IFERROR(CONCATENATE((INDEX($Z$7:$Z$42,SMALL(IF($Z$7:$Z$42&lt;&gt;"",IF($W$7:$W$42&lt;&gt;"",ROW($W$7:$W$42)-MIN(ROW($W$7:$W$42))+1,""),""),ROW()-ROW(A$44)+1))),","),"")</f>
        <v>0</v>
      </c>
      <c r="X60">
        <f t="array" ref="X60">IFERROR(CONCATENATE(TEXT(INDEX($W$7:$W$42,SMALL(IF($Z$7:$Z$42&lt;&gt;"",IF($W$7:$W$42&lt;&gt;"",ROW($W$7:$W$42)-MIN(ROW($W$7:$W$42))+1,""),""),ROW()-ROW(A$44)+1)),"##0"),","),"")</f>
        <v>0</v>
      </c>
      <c r="Y60">
        <f t="array" ref="Y60">IFERROR(CONCATENATE((INDEX($A$7:$A$42,SMALL(IF($Z$7:$Z$42&lt;&gt;"",IF($W$7:$W$42&lt;&gt;"",ROW($W$7:$W$42)-MIN(ROW($W$7:$W$42))+1,""),""),ROW()-ROW(A$44)+1))),),"")</f>
        <v>0</v>
      </c>
    </row>
    <row r="61" spans="11:25">
      <c r="K61">
        <f t="array" ref="K61">IFERROR(CONCATENATE(TEXT(INDEX($K$7:$K$42,SMALL(IF($N$7:$N$42&lt;&gt;"",IF($K$7:$K$42&lt;&gt;"",ROW($K$7:$K$42)-MIN(ROW($K$7:$K$42))+1,""),""),ROW()-ROW(A$44)+1)),"##0"),","),"")</f>
        <v>0</v>
      </c>
      <c r="L61">
        <f t="array" ref="L61">IFERROR(CONCATENATE((INDEX($N$7:$N$42,SMALL(IF($N$7:$N$42&lt;&gt;"",IF($K$7:$K$42&lt;&gt;"",ROW($K$7:$K$42)-MIN(ROW($K$7:$K$42))+1,""),""),ROW()-ROW(A$44)+1))),","),"")</f>
        <v>0</v>
      </c>
      <c r="M61">
        <f t="array" ref="M61">IFERROR(CONCATENATE((INDEX($A$7:$A$42,SMALL(IF($N$7:$N$42&lt;&gt;"",IF($K$7:$K$42&lt;&gt;"",ROW($K$7:$K$42)-MIN(ROW($K$7:$K$42))+1,""),""),ROW()-ROW(A$44)+1))),),"")</f>
        <v>0</v>
      </c>
      <c r="Q61">
        <f t="array" ref="Q61">IFERROR(CONCATENATE((INDEX($T$7:$T$42,SMALL(IF($T$7:$T$42&lt;&gt;"",IF($Q$7:$Q$42&lt;&gt;"",ROW($Q$7:$Q$42)-MIN(ROW($Q$7:$Q$42))+1,""),""),ROW()-ROW(A$44)+1)))," "),"")</f>
        <v>0</v>
      </c>
      <c r="R61">
        <f t="array" ref="R61">IFERROR(CONCATENATE(TEXT(INDEX($Q$7:$Q$42,SMALL(IF($T$7:$T$42&lt;&gt;"",IF($Q$7:$Q$42&lt;&gt;"",ROW($Q$7:$Q$42)-MIN(ROW($Q$7:$Q$42))+1,""),""),ROW()-ROW(A$44)+1)),"##0")," "),"")</f>
        <v>0</v>
      </c>
      <c r="S61">
        <f t="array" ref="S61">IFERROR(CONCATENATE((INDEX($A$7:$A$42,SMALL(IF($T$7:$T$42&lt;&gt;"",IF($Q$7:$Q$42&lt;&gt;"",ROW($Q$7:$Q$42)-MIN(ROW($Q$7:$Q$42))+1,""),""),ROW()-ROW(A$44)+1))),),"")</f>
        <v>0</v>
      </c>
      <c r="W61">
        <f t="array" ref="W61">IFERROR(CONCATENATE((INDEX($Z$7:$Z$42,SMALL(IF($Z$7:$Z$42&lt;&gt;"",IF($W$7:$W$42&lt;&gt;"",ROW($W$7:$W$42)-MIN(ROW($W$7:$W$42))+1,""),""),ROW()-ROW(A$44)+1))),","),"")</f>
        <v>0</v>
      </c>
      <c r="X61">
        <f t="array" ref="X61">IFERROR(CONCATENATE(TEXT(INDEX($W$7:$W$42,SMALL(IF($Z$7:$Z$42&lt;&gt;"",IF($W$7:$W$42&lt;&gt;"",ROW($W$7:$W$42)-MIN(ROW($W$7:$W$42))+1,""),""),ROW()-ROW(A$44)+1)),"##0"),","),"")</f>
        <v>0</v>
      </c>
      <c r="Y61">
        <f t="array" ref="Y61">IFERROR(CONCATENATE((INDEX($A$7:$A$42,SMALL(IF($Z$7:$Z$42&lt;&gt;"",IF($W$7:$W$42&lt;&gt;"",ROW($W$7:$W$42)-MIN(ROW($W$7:$W$42))+1,""),""),ROW()-ROW(A$44)+1))),),"")</f>
        <v>0</v>
      </c>
    </row>
    <row r="62" spans="11:25">
      <c r="K62">
        <f t="array" ref="K62">IFERROR(CONCATENATE(TEXT(INDEX($K$7:$K$42,SMALL(IF($N$7:$N$42&lt;&gt;"",IF($K$7:$K$42&lt;&gt;"",ROW($K$7:$K$42)-MIN(ROW($K$7:$K$42))+1,""),""),ROW()-ROW(A$44)+1)),"##0"),","),"")</f>
        <v>0</v>
      </c>
      <c r="L62">
        <f t="array" ref="L62">IFERROR(CONCATENATE((INDEX($N$7:$N$42,SMALL(IF($N$7:$N$42&lt;&gt;"",IF($K$7:$K$42&lt;&gt;"",ROW($K$7:$K$42)-MIN(ROW($K$7:$K$42))+1,""),""),ROW()-ROW(A$44)+1))),","),"")</f>
        <v>0</v>
      </c>
      <c r="M62">
        <f t="array" ref="M62">IFERROR(CONCATENATE((INDEX($A$7:$A$42,SMALL(IF($N$7:$N$42&lt;&gt;"",IF($K$7:$K$42&lt;&gt;"",ROW($K$7:$K$42)-MIN(ROW($K$7:$K$42))+1,""),""),ROW()-ROW(A$44)+1))),),"")</f>
        <v>0</v>
      </c>
      <c r="Q62">
        <f t="array" ref="Q62">IFERROR(CONCATENATE((INDEX($T$7:$T$42,SMALL(IF($T$7:$T$42&lt;&gt;"",IF($Q$7:$Q$42&lt;&gt;"",ROW($Q$7:$Q$42)-MIN(ROW($Q$7:$Q$42))+1,""),""),ROW()-ROW(A$44)+1)))," "),"")</f>
        <v>0</v>
      </c>
      <c r="R62">
        <f t="array" ref="R62">IFERROR(CONCATENATE(TEXT(INDEX($Q$7:$Q$42,SMALL(IF($T$7:$T$42&lt;&gt;"",IF($Q$7:$Q$42&lt;&gt;"",ROW($Q$7:$Q$42)-MIN(ROW($Q$7:$Q$42))+1,""),""),ROW()-ROW(A$44)+1)),"##0")," "),"")</f>
        <v>0</v>
      </c>
      <c r="S62">
        <f t="array" ref="S62">IFERROR(CONCATENATE((INDEX($A$7:$A$42,SMALL(IF($T$7:$T$42&lt;&gt;"",IF($Q$7:$Q$42&lt;&gt;"",ROW($Q$7:$Q$42)-MIN(ROW($Q$7:$Q$42))+1,""),""),ROW()-ROW(A$44)+1))),),"")</f>
        <v>0</v>
      </c>
      <c r="W62">
        <f t="array" ref="W62">IFERROR(CONCATENATE((INDEX($Z$7:$Z$42,SMALL(IF($Z$7:$Z$42&lt;&gt;"",IF($W$7:$W$42&lt;&gt;"",ROW($W$7:$W$42)-MIN(ROW($W$7:$W$42))+1,""),""),ROW()-ROW(A$44)+1))),","),"")</f>
        <v>0</v>
      </c>
      <c r="X62">
        <f t="array" ref="X62">IFERROR(CONCATENATE(TEXT(INDEX($W$7:$W$42,SMALL(IF($Z$7:$Z$42&lt;&gt;"",IF($W$7:$W$42&lt;&gt;"",ROW($W$7:$W$42)-MIN(ROW($W$7:$W$42))+1,""),""),ROW()-ROW(A$44)+1)),"##0"),","),"")</f>
        <v>0</v>
      </c>
      <c r="Y62">
        <f t="array" ref="Y62">IFERROR(CONCATENATE((INDEX($A$7:$A$42,SMALL(IF($Z$7:$Z$42&lt;&gt;"",IF($W$7:$W$42&lt;&gt;"",ROW($W$7:$W$42)-MIN(ROW($W$7:$W$42))+1,""),""),ROW()-ROW(A$44)+1))),),"")</f>
        <v>0</v>
      </c>
    </row>
    <row r="63" spans="11:25">
      <c r="K63">
        <f t="array" ref="K63">IFERROR(CONCATENATE(TEXT(INDEX($K$7:$K$42,SMALL(IF($N$7:$N$42&lt;&gt;"",IF($K$7:$K$42&lt;&gt;"",ROW($K$7:$K$42)-MIN(ROW($K$7:$K$42))+1,""),""),ROW()-ROW(A$44)+1)),"##0"),","),"")</f>
        <v>0</v>
      </c>
      <c r="L63">
        <f t="array" ref="L63">IFERROR(CONCATENATE((INDEX($N$7:$N$42,SMALL(IF($N$7:$N$42&lt;&gt;"",IF($K$7:$K$42&lt;&gt;"",ROW($K$7:$K$42)-MIN(ROW($K$7:$K$42))+1,""),""),ROW()-ROW(A$44)+1))),","),"")</f>
        <v>0</v>
      </c>
      <c r="M63">
        <f t="array" ref="M63">IFERROR(CONCATENATE((INDEX($A$7:$A$42,SMALL(IF($N$7:$N$42&lt;&gt;"",IF($K$7:$K$42&lt;&gt;"",ROW($K$7:$K$42)-MIN(ROW($K$7:$K$42))+1,""),""),ROW()-ROW(A$44)+1))),),"")</f>
        <v>0</v>
      </c>
      <c r="Q63">
        <f t="array" ref="Q63">IFERROR(CONCATENATE((INDEX($T$7:$T$42,SMALL(IF($T$7:$T$42&lt;&gt;"",IF($Q$7:$Q$42&lt;&gt;"",ROW($Q$7:$Q$42)-MIN(ROW($Q$7:$Q$42))+1,""),""),ROW()-ROW(A$44)+1)))," "),"")</f>
        <v>0</v>
      </c>
      <c r="R63">
        <f t="array" ref="R63">IFERROR(CONCATENATE(TEXT(INDEX($Q$7:$Q$42,SMALL(IF($T$7:$T$42&lt;&gt;"",IF($Q$7:$Q$42&lt;&gt;"",ROW($Q$7:$Q$42)-MIN(ROW($Q$7:$Q$42))+1,""),""),ROW()-ROW(A$44)+1)),"##0")," "),"")</f>
        <v>0</v>
      </c>
      <c r="S63">
        <f t="array" ref="S63">IFERROR(CONCATENATE((INDEX($A$7:$A$42,SMALL(IF($T$7:$T$42&lt;&gt;"",IF($Q$7:$Q$42&lt;&gt;"",ROW($Q$7:$Q$42)-MIN(ROW($Q$7:$Q$42))+1,""),""),ROW()-ROW(A$44)+1))),),"")</f>
        <v>0</v>
      </c>
      <c r="W63">
        <f t="array" ref="W63">IFERROR(CONCATENATE((INDEX($Z$7:$Z$42,SMALL(IF($Z$7:$Z$42&lt;&gt;"",IF($W$7:$W$42&lt;&gt;"",ROW($W$7:$W$42)-MIN(ROW($W$7:$W$42))+1,""),""),ROW()-ROW(A$44)+1))),","),"")</f>
        <v>0</v>
      </c>
      <c r="X63">
        <f t="array" ref="X63">IFERROR(CONCATENATE(TEXT(INDEX($W$7:$W$42,SMALL(IF($Z$7:$Z$42&lt;&gt;"",IF($W$7:$W$42&lt;&gt;"",ROW($W$7:$W$42)-MIN(ROW($W$7:$W$42))+1,""),""),ROW()-ROW(A$44)+1)),"##0"),","),"")</f>
        <v>0</v>
      </c>
      <c r="Y63">
        <f t="array" ref="Y63">IFERROR(CONCATENATE((INDEX($A$7:$A$42,SMALL(IF($Z$7:$Z$42&lt;&gt;"",IF($W$7:$W$42&lt;&gt;"",ROW($W$7:$W$42)-MIN(ROW($W$7:$W$42))+1,""),""),ROW()-ROW(A$44)+1))),),"")</f>
        <v>0</v>
      </c>
    </row>
    <row r="64" spans="11:25">
      <c r="K64">
        <f t="array" ref="K64">IFERROR(CONCATENATE(TEXT(INDEX($K$7:$K$42,SMALL(IF($N$7:$N$42&lt;&gt;"",IF($K$7:$K$42&lt;&gt;"",ROW($K$7:$K$42)-MIN(ROW($K$7:$K$42))+1,""),""),ROW()-ROW(A$44)+1)),"##0"),","),"")</f>
        <v>0</v>
      </c>
      <c r="L64">
        <f t="array" ref="L64">IFERROR(CONCATENATE((INDEX($N$7:$N$42,SMALL(IF($N$7:$N$42&lt;&gt;"",IF($K$7:$K$42&lt;&gt;"",ROW($K$7:$K$42)-MIN(ROW($K$7:$K$42))+1,""),""),ROW()-ROW(A$44)+1))),","),"")</f>
        <v>0</v>
      </c>
      <c r="M64">
        <f t="array" ref="M64">IFERROR(CONCATENATE((INDEX($A$7:$A$42,SMALL(IF($N$7:$N$42&lt;&gt;"",IF($K$7:$K$42&lt;&gt;"",ROW($K$7:$K$42)-MIN(ROW($K$7:$K$42))+1,""),""),ROW()-ROW(A$44)+1))),),"")</f>
        <v>0</v>
      </c>
      <c r="Q64">
        <f t="array" ref="Q64">IFERROR(CONCATENATE((INDEX($T$7:$T$42,SMALL(IF($T$7:$T$42&lt;&gt;"",IF($Q$7:$Q$42&lt;&gt;"",ROW($Q$7:$Q$42)-MIN(ROW($Q$7:$Q$42))+1,""),""),ROW()-ROW(A$44)+1)))," "),"")</f>
        <v>0</v>
      </c>
      <c r="R64">
        <f t="array" ref="R64">IFERROR(CONCATENATE(TEXT(INDEX($Q$7:$Q$42,SMALL(IF($T$7:$T$42&lt;&gt;"",IF($Q$7:$Q$42&lt;&gt;"",ROW($Q$7:$Q$42)-MIN(ROW($Q$7:$Q$42))+1,""),""),ROW()-ROW(A$44)+1)),"##0")," "),"")</f>
        <v>0</v>
      </c>
      <c r="S64">
        <f t="array" ref="S64">IFERROR(CONCATENATE((INDEX($A$7:$A$42,SMALL(IF($T$7:$T$42&lt;&gt;"",IF($Q$7:$Q$42&lt;&gt;"",ROW($Q$7:$Q$42)-MIN(ROW($Q$7:$Q$42))+1,""),""),ROW()-ROW(A$44)+1))),),"")</f>
        <v>0</v>
      </c>
      <c r="W64">
        <f t="array" ref="W64">IFERROR(CONCATENATE((INDEX($Z$7:$Z$42,SMALL(IF($Z$7:$Z$42&lt;&gt;"",IF($W$7:$W$42&lt;&gt;"",ROW($W$7:$W$42)-MIN(ROW($W$7:$W$42))+1,""),""),ROW()-ROW(A$44)+1))),","),"")</f>
        <v>0</v>
      </c>
      <c r="X64">
        <f t="array" ref="X64">IFERROR(CONCATENATE(TEXT(INDEX($W$7:$W$42,SMALL(IF($Z$7:$Z$42&lt;&gt;"",IF($W$7:$W$42&lt;&gt;"",ROW($W$7:$W$42)-MIN(ROW($W$7:$W$42))+1,""),""),ROW()-ROW(A$44)+1)),"##0"),","),"")</f>
        <v>0</v>
      </c>
      <c r="Y64">
        <f t="array" ref="Y64">IFERROR(CONCATENATE((INDEX($A$7:$A$42,SMALL(IF($Z$7:$Z$42&lt;&gt;"",IF($W$7:$W$42&lt;&gt;"",ROW($W$7:$W$42)-MIN(ROW($W$7:$W$42))+1,""),""),ROW()-ROW(A$44)+1))),),"")</f>
        <v>0</v>
      </c>
    </row>
    <row r="65" spans="11:25">
      <c r="K65">
        <f t="array" ref="K65">IFERROR(CONCATENATE(TEXT(INDEX($K$7:$K$42,SMALL(IF($N$7:$N$42&lt;&gt;"",IF($K$7:$K$42&lt;&gt;"",ROW($K$7:$K$42)-MIN(ROW($K$7:$K$42))+1,""),""),ROW()-ROW(A$44)+1)),"##0"),","),"")</f>
        <v>0</v>
      </c>
      <c r="L65">
        <f t="array" ref="L65">IFERROR(CONCATENATE((INDEX($N$7:$N$42,SMALL(IF($N$7:$N$42&lt;&gt;"",IF($K$7:$K$42&lt;&gt;"",ROW($K$7:$K$42)-MIN(ROW($K$7:$K$42))+1,""),""),ROW()-ROW(A$44)+1))),","),"")</f>
        <v>0</v>
      </c>
      <c r="M65">
        <f t="array" ref="M65">IFERROR(CONCATENATE((INDEX($A$7:$A$42,SMALL(IF($N$7:$N$42&lt;&gt;"",IF($K$7:$K$42&lt;&gt;"",ROW($K$7:$K$42)-MIN(ROW($K$7:$K$42))+1,""),""),ROW()-ROW(A$44)+1))),),"")</f>
        <v>0</v>
      </c>
      <c r="Q65">
        <f t="array" ref="Q65">IFERROR(CONCATENATE((INDEX($T$7:$T$42,SMALL(IF($T$7:$T$42&lt;&gt;"",IF($Q$7:$Q$42&lt;&gt;"",ROW($Q$7:$Q$42)-MIN(ROW($Q$7:$Q$42))+1,""),""),ROW()-ROW(A$44)+1)))," "),"")</f>
        <v>0</v>
      </c>
      <c r="R65">
        <f t="array" ref="R65">IFERROR(CONCATENATE(TEXT(INDEX($Q$7:$Q$42,SMALL(IF($T$7:$T$42&lt;&gt;"",IF($Q$7:$Q$42&lt;&gt;"",ROW($Q$7:$Q$42)-MIN(ROW($Q$7:$Q$42))+1,""),""),ROW()-ROW(A$44)+1)),"##0")," "),"")</f>
        <v>0</v>
      </c>
      <c r="S65">
        <f t="array" ref="S65">IFERROR(CONCATENATE((INDEX($A$7:$A$42,SMALL(IF($T$7:$T$42&lt;&gt;"",IF($Q$7:$Q$42&lt;&gt;"",ROW($Q$7:$Q$42)-MIN(ROW($Q$7:$Q$42))+1,""),""),ROW()-ROW(A$44)+1))),),"")</f>
        <v>0</v>
      </c>
      <c r="W65">
        <f t="array" ref="W65">IFERROR(CONCATENATE((INDEX($Z$7:$Z$42,SMALL(IF($Z$7:$Z$42&lt;&gt;"",IF($W$7:$W$42&lt;&gt;"",ROW($W$7:$W$42)-MIN(ROW($W$7:$W$42))+1,""),""),ROW()-ROW(A$44)+1))),","),"")</f>
        <v>0</v>
      </c>
      <c r="X65">
        <f t="array" ref="X65">IFERROR(CONCATENATE(TEXT(INDEX($W$7:$W$42,SMALL(IF($Z$7:$Z$42&lt;&gt;"",IF($W$7:$W$42&lt;&gt;"",ROW($W$7:$W$42)-MIN(ROW($W$7:$W$42))+1,""),""),ROW()-ROW(A$44)+1)),"##0"),","),"")</f>
        <v>0</v>
      </c>
      <c r="Y65">
        <f t="array" ref="Y65">IFERROR(CONCATENATE((INDEX($A$7:$A$42,SMALL(IF($Z$7:$Z$42&lt;&gt;"",IF($W$7:$W$42&lt;&gt;"",ROW($W$7:$W$42)-MIN(ROW($W$7:$W$42))+1,""),""),ROW()-ROW(A$44)+1))),),"")</f>
        <v>0</v>
      </c>
    </row>
    <row r="66" spans="11:25">
      <c r="K66">
        <f t="array" ref="K66">IFERROR(CONCATENATE(TEXT(INDEX($K$7:$K$42,SMALL(IF($N$7:$N$42&lt;&gt;"",IF($K$7:$K$42&lt;&gt;"",ROW($K$7:$K$42)-MIN(ROW($K$7:$K$42))+1,""),""),ROW()-ROW(A$44)+1)),"##0"),","),"")</f>
        <v>0</v>
      </c>
      <c r="L66">
        <f t="array" ref="L66">IFERROR(CONCATENATE((INDEX($N$7:$N$42,SMALL(IF($N$7:$N$42&lt;&gt;"",IF($K$7:$K$42&lt;&gt;"",ROW($K$7:$K$42)-MIN(ROW($K$7:$K$42))+1,""),""),ROW()-ROW(A$44)+1))),","),"")</f>
        <v>0</v>
      </c>
      <c r="M66">
        <f t="array" ref="M66">IFERROR(CONCATENATE((INDEX($A$7:$A$42,SMALL(IF($N$7:$N$42&lt;&gt;"",IF($K$7:$K$42&lt;&gt;"",ROW($K$7:$K$42)-MIN(ROW($K$7:$K$42))+1,""),""),ROW()-ROW(A$44)+1))),),"")</f>
        <v>0</v>
      </c>
      <c r="Q66">
        <f t="array" ref="Q66">IFERROR(CONCATENATE((INDEX($T$7:$T$42,SMALL(IF($T$7:$T$42&lt;&gt;"",IF($Q$7:$Q$42&lt;&gt;"",ROW($Q$7:$Q$42)-MIN(ROW($Q$7:$Q$42))+1,""),""),ROW()-ROW(A$44)+1)))," "),"")</f>
        <v>0</v>
      </c>
      <c r="R66">
        <f t="array" ref="R66">IFERROR(CONCATENATE(TEXT(INDEX($Q$7:$Q$42,SMALL(IF($T$7:$T$42&lt;&gt;"",IF($Q$7:$Q$42&lt;&gt;"",ROW($Q$7:$Q$42)-MIN(ROW($Q$7:$Q$42))+1,""),""),ROW()-ROW(A$44)+1)),"##0")," "),"")</f>
        <v>0</v>
      </c>
      <c r="S66">
        <f t="array" ref="S66">IFERROR(CONCATENATE((INDEX($A$7:$A$42,SMALL(IF($T$7:$T$42&lt;&gt;"",IF($Q$7:$Q$42&lt;&gt;"",ROW($Q$7:$Q$42)-MIN(ROW($Q$7:$Q$42))+1,""),""),ROW()-ROW(A$44)+1))),),"")</f>
        <v>0</v>
      </c>
      <c r="W66">
        <f t="array" ref="W66">IFERROR(CONCATENATE((INDEX($Z$7:$Z$42,SMALL(IF($Z$7:$Z$42&lt;&gt;"",IF($W$7:$W$42&lt;&gt;"",ROW($W$7:$W$42)-MIN(ROW($W$7:$W$42))+1,""),""),ROW()-ROW(A$44)+1))),","),"")</f>
        <v>0</v>
      </c>
      <c r="X66">
        <f t="array" ref="X66">IFERROR(CONCATENATE(TEXT(INDEX($W$7:$W$42,SMALL(IF($Z$7:$Z$42&lt;&gt;"",IF($W$7:$W$42&lt;&gt;"",ROW($W$7:$W$42)-MIN(ROW($W$7:$W$42))+1,""),""),ROW()-ROW(A$44)+1)),"##0"),","),"")</f>
        <v>0</v>
      </c>
      <c r="Y66">
        <f t="array" ref="Y66">IFERROR(CONCATENATE((INDEX($A$7:$A$42,SMALL(IF($Z$7:$Z$42&lt;&gt;"",IF($W$7:$W$42&lt;&gt;"",ROW($W$7:$W$42)-MIN(ROW($W$7:$W$42))+1,""),""),ROW()-ROW(A$44)+1))),),"")</f>
        <v>0</v>
      </c>
    </row>
    <row r="67" spans="11:25">
      <c r="K67">
        <f t="array" ref="K67">IFERROR(CONCATENATE(TEXT(INDEX($K$7:$K$42,SMALL(IF($N$7:$N$42&lt;&gt;"",IF($K$7:$K$42&lt;&gt;"",ROW($K$7:$K$42)-MIN(ROW($K$7:$K$42))+1,""),""),ROW()-ROW(A$44)+1)),"##0"),","),"")</f>
        <v>0</v>
      </c>
      <c r="L67">
        <f t="array" ref="L67">IFERROR(CONCATENATE((INDEX($N$7:$N$42,SMALL(IF($N$7:$N$42&lt;&gt;"",IF($K$7:$K$42&lt;&gt;"",ROW($K$7:$K$42)-MIN(ROW($K$7:$K$42))+1,""),""),ROW()-ROW(A$44)+1))),","),"")</f>
        <v>0</v>
      </c>
      <c r="M67">
        <f t="array" ref="M67">IFERROR(CONCATENATE((INDEX($A$7:$A$42,SMALL(IF($N$7:$N$42&lt;&gt;"",IF($K$7:$K$42&lt;&gt;"",ROW($K$7:$K$42)-MIN(ROW($K$7:$K$42))+1,""),""),ROW()-ROW(A$44)+1))),),"")</f>
        <v>0</v>
      </c>
      <c r="Q67">
        <f t="array" ref="Q67">IFERROR(CONCATENATE((INDEX($T$7:$T$42,SMALL(IF($T$7:$T$42&lt;&gt;"",IF($Q$7:$Q$42&lt;&gt;"",ROW($Q$7:$Q$42)-MIN(ROW($Q$7:$Q$42))+1,""),""),ROW()-ROW(A$44)+1)))," "),"")</f>
        <v>0</v>
      </c>
      <c r="R67">
        <f t="array" ref="R67">IFERROR(CONCATENATE(TEXT(INDEX($Q$7:$Q$42,SMALL(IF($T$7:$T$42&lt;&gt;"",IF($Q$7:$Q$42&lt;&gt;"",ROW($Q$7:$Q$42)-MIN(ROW($Q$7:$Q$42))+1,""),""),ROW()-ROW(A$44)+1)),"##0")," "),"")</f>
        <v>0</v>
      </c>
      <c r="S67">
        <f t="array" ref="S67">IFERROR(CONCATENATE((INDEX($A$7:$A$42,SMALL(IF($T$7:$T$42&lt;&gt;"",IF($Q$7:$Q$42&lt;&gt;"",ROW($Q$7:$Q$42)-MIN(ROW($Q$7:$Q$42))+1,""),""),ROW()-ROW(A$44)+1))),),"")</f>
        <v>0</v>
      </c>
      <c r="W67">
        <f t="array" ref="W67">IFERROR(CONCATENATE((INDEX($Z$7:$Z$42,SMALL(IF($Z$7:$Z$42&lt;&gt;"",IF($W$7:$W$42&lt;&gt;"",ROW($W$7:$W$42)-MIN(ROW($W$7:$W$42))+1,""),""),ROW()-ROW(A$44)+1))),","),"")</f>
        <v>0</v>
      </c>
      <c r="X67">
        <f t="array" ref="X67">IFERROR(CONCATENATE(TEXT(INDEX($W$7:$W$42,SMALL(IF($Z$7:$Z$42&lt;&gt;"",IF($W$7:$W$42&lt;&gt;"",ROW($W$7:$W$42)-MIN(ROW($W$7:$W$42))+1,""),""),ROW()-ROW(A$44)+1)),"##0"),","),"")</f>
        <v>0</v>
      </c>
      <c r="Y67">
        <f t="array" ref="Y67">IFERROR(CONCATENATE((INDEX($A$7:$A$42,SMALL(IF($Z$7:$Z$42&lt;&gt;"",IF($W$7:$W$42&lt;&gt;"",ROW($W$7:$W$42)-MIN(ROW($W$7:$W$42))+1,""),""),ROW()-ROW(A$44)+1))),),"")</f>
        <v>0</v>
      </c>
    </row>
    <row r="68" spans="11:25">
      <c r="K68">
        <f t="array" ref="K68">IFERROR(CONCATENATE(TEXT(INDEX($K$7:$K$42,SMALL(IF($N$7:$N$42&lt;&gt;"",IF($K$7:$K$42&lt;&gt;"",ROW($K$7:$K$42)-MIN(ROW($K$7:$K$42))+1,""),""),ROW()-ROW(A$44)+1)),"##0"),","),"")</f>
        <v>0</v>
      </c>
      <c r="L68">
        <f t="array" ref="L68">IFERROR(CONCATENATE((INDEX($N$7:$N$42,SMALL(IF($N$7:$N$42&lt;&gt;"",IF($K$7:$K$42&lt;&gt;"",ROW($K$7:$K$42)-MIN(ROW($K$7:$K$42))+1,""),""),ROW()-ROW(A$44)+1))),","),"")</f>
        <v>0</v>
      </c>
      <c r="M68">
        <f t="array" ref="M68">IFERROR(CONCATENATE((INDEX($A$7:$A$42,SMALL(IF($N$7:$N$42&lt;&gt;"",IF($K$7:$K$42&lt;&gt;"",ROW($K$7:$K$42)-MIN(ROW($K$7:$K$42))+1,""),""),ROW()-ROW(A$44)+1))),),"")</f>
        <v>0</v>
      </c>
      <c r="Q68">
        <f t="array" ref="Q68">IFERROR(CONCATENATE((INDEX($T$7:$T$42,SMALL(IF($T$7:$T$42&lt;&gt;"",IF($Q$7:$Q$42&lt;&gt;"",ROW($Q$7:$Q$42)-MIN(ROW($Q$7:$Q$42))+1,""),""),ROW()-ROW(A$44)+1)))," "),"")</f>
        <v>0</v>
      </c>
      <c r="R68">
        <f t="array" ref="R68">IFERROR(CONCATENATE(TEXT(INDEX($Q$7:$Q$42,SMALL(IF($T$7:$T$42&lt;&gt;"",IF($Q$7:$Q$42&lt;&gt;"",ROW($Q$7:$Q$42)-MIN(ROW($Q$7:$Q$42))+1,""),""),ROW()-ROW(A$44)+1)),"##0")," "),"")</f>
        <v>0</v>
      </c>
      <c r="S68">
        <f t="array" ref="S68">IFERROR(CONCATENATE((INDEX($A$7:$A$42,SMALL(IF($T$7:$T$42&lt;&gt;"",IF($Q$7:$Q$42&lt;&gt;"",ROW($Q$7:$Q$42)-MIN(ROW($Q$7:$Q$42))+1,""),""),ROW()-ROW(A$44)+1))),),"")</f>
        <v>0</v>
      </c>
      <c r="W68">
        <f t="array" ref="W68">IFERROR(CONCATENATE((INDEX($Z$7:$Z$42,SMALL(IF($Z$7:$Z$42&lt;&gt;"",IF($W$7:$W$42&lt;&gt;"",ROW($W$7:$W$42)-MIN(ROW($W$7:$W$42))+1,""),""),ROW()-ROW(A$44)+1))),","),"")</f>
        <v>0</v>
      </c>
      <c r="X68">
        <f t="array" ref="X68">IFERROR(CONCATENATE(TEXT(INDEX($W$7:$W$42,SMALL(IF($Z$7:$Z$42&lt;&gt;"",IF($W$7:$W$42&lt;&gt;"",ROW($W$7:$W$42)-MIN(ROW($W$7:$W$42))+1,""),""),ROW()-ROW(A$44)+1)),"##0"),","),"")</f>
        <v>0</v>
      </c>
      <c r="Y68">
        <f t="array" ref="Y68">IFERROR(CONCATENATE((INDEX($A$7:$A$42,SMALL(IF($Z$7:$Z$42&lt;&gt;"",IF($W$7:$W$42&lt;&gt;"",ROW($W$7:$W$42)-MIN(ROW($W$7:$W$42))+1,""),""),ROW()-ROW(A$44)+1))),),"")</f>
        <v>0</v>
      </c>
    </row>
    <row r="69" spans="11:25">
      <c r="K69">
        <f t="array" ref="K69">IFERROR(CONCATENATE(TEXT(INDEX($K$7:$K$42,SMALL(IF($N$7:$N$42&lt;&gt;"",IF($K$7:$K$42&lt;&gt;"",ROW($K$7:$K$42)-MIN(ROW($K$7:$K$42))+1,""),""),ROW()-ROW(A$44)+1)),"##0"),","),"")</f>
        <v>0</v>
      </c>
      <c r="L69">
        <f t="array" ref="L69">IFERROR(CONCATENATE((INDEX($N$7:$N$42,SMALL(IF($N$7:$N$42&lt;&gt;"",IF($K$7:$K$42&lt;&gt;"",ROW($K$7:$K$42)-MIN(ROW($K$7:$K$42))+1,""),""),ROW()-ROW(A$44)+1))),","),"")</f>
        <v>0</v>
      </c>
      <c r="M69">
        <f t="array" ref="M69">IFERROR(CONCATENATE((INDEX($A$7:$A$42,SMALL(IF($N$7:$N$42&lt;&gt;"",IF($K$7:$K$42&lt;&gt;"",ROW($K$7:$K$42)-MIN(ROW($K$7:$K$42))+1,""),""),ROW()-ROW(A$44)+1))),),"")</f>
        <v>0</v>
      </c>
      <c r="Q69">
        <f t="array" ref="Q69">IFERROR(CONCATENATE((INDEX($T$7:$T$42,SMALL(IF($T$7:$T$42&lt;&gt;"",IF($Q$7:$Q$42&lt;&gt;"",ROW($Q$7:$Q$42)-MIN(ROW($Q$7:$Q$42))+1,""),""),ROW()-ROW(A$44)+1)))," "),"")</f>
        <v>0</v>
      </c>
      <c r="R69">
        <f t="array" ref="R69">IFERROR(CONCATENATE(TEXT(INDEX($Q$7:$Q$42,SMALL(IF($T$7:$T$42&lt;&gt;"",IF($Q$7:$Q$42&lt;&gt;"",ROW($Q$7:$Q$42)-MIN(ROW($Q$7:$Q$42))+1,""),""),ROW()-ROW(A$44)+1)),"##0")," "),"")</f>
        <v>0</v>
      </c>
      <c r="S69">
        <f t="array" ref="S69">IFERROR(CONCATENATE((INDEX($A$7:$A$42,SMALL(IF($T$7:$T$42&lt;&gt;"",IF($Q$7:$Q$42&lt;&gt;"",ROW($Q$7:$Q$42)-MIN(ROW($Q$7:$Q$42))+1,""),""),ROW()-ROW(A$44)+1))),),"")</f>
        <v>0</v>
      </c>
      <c r="W69">
        <f t="array" ref="W69">IFERROR(CONCATENATE((INDEX($Z$7:$Z$42,SMALL(IF($Z$7:$Z$42&lt;&gt;"",IF($W$7:$W$42&lt;&gt;"",ROW($W$7:$W$42)-MIN(ROW($W$7:$W$42))+1,""),""),ROW()-ROW(A$44)+1))),","),"")</f>
        <v>0</v>
      </c>
      <c r="X69">
        <f t="array" ref="X69">IFERROR(CONCATENATE(TEXT(INDEX($W$7:$W$42,SMALL(IF($Z$7:$Z$42&lt;&gt;"",IF($W$7:$W$42&lt;&gt;"",ROW($W$7:$W$42)-MIN(ROW($W$7:$W$42))+1,""),""),ROW()-ROW(A$44)+1)),"##0"),","),"")</f>
        <v>0</v>
      </c>
      <c r="Y69">
        <f t="array" ref="Y69">IFERROR(CONCATENATE((INDEX($A$7:$A$42,SMALL(IF($Z$7:$Z$42&lt;&gt;"",IF($W$7:$W$42&lt;&gt;"",ROW($W$7:$W$42)-MIN(ROW($W$7:$W$42))+1,""),""),ROW()-ROW(A$44)+1))),),"")</f>
        <v>0</v>
      </c>
    </row>
    <row r="70" spans="11:25">
      <c r="K70">
        <f t="array" ref="K70">IFERROR(CONCATENATE(TEXT(INDEX($K$7:$K$42,SMALL(IF($N$7:$N$42&lt;&gt;"",IF($K$7:$K$42&lt;&gt;"",ROW($K$7:$K$42)-MIN(ROW($K$7:$K$42))+1,""),""),ROW()-ROW(A$44)+1)),"##0"),","),"")</f>
        <v>0</v>
      </c>
      <c r="L70">
        <f t="array" ref="L70">IFERROR(CONCATENATE((INDEX($N$7:$N$42,SMALL(IF($N$7:$N$42&lt;&gt;"",IF($K$7:$K$42&lt;&gt;"",ROW($K$7:$K$42)-MIN(ROW($K$7:$K$42))+1,""),""),ROW()-ROW(A$44)+1))),","),"")</f>
        <v>0</v>
      </c>
      <c r="M70">
        <f t="array" ref="M70">IFERROR(CONCATENATE((INDEX($A$7:$A$42,SMALL(IF($N$7:$N$42&lt;&gt;"",IF($K$7:$K$42&lt;&gt;"",ROW($K$7:$K$42)-MIN(ROW($K$7:$K$42))+1,""),""),ROW()-ROW(A$44)+1))),),"")</f>
        <v>0</v>
      </c>
      <c r="Q70">
        <f t="array" ref="Q70">IFERROR(CONCATENATE((INDEX($T$7:$T$42,SMALL(IF($T$7:$T$42&lt;&gt;"",IF($Q$7:$Q$42&lt;&gt;"",ROW($Q$7:$Q$42)-MIN(ROW($Q$7:$Q$42))+1,""),""),ROW()-ROW(A$44)+1)))," "),"")</f>
        <v>0</v>
      </c>
      <c r="R70">
        <f t="array" ref="R70">IFERROR(CONCATENATE(TEXT(INDEX($Q$7:$Q$42,SMALL(IF($T$7:$T$42&lt;&gt;"",IF($Q$7:$Q$42&lt;&gt;"",ROW($Q$7:$Q$42)-MIN(ROW($Q$7:$Q$42))+1,""),""),ROW()-ROW(A$44)+1)),"##0")," "),"")</f>
        <v>0</v>
      </c>
      <c r="S70">
        <f t="array" ref="S70">IFERROR(CONCATENATE((INDEX($A$7:$A$42,SMALL(IF($T$7:$T$42&lt;&gt;"",IF($Q$7:$Q$42&lt;&gt;"",ROW($Q$7:$Q$42)-MIN(ROW($Q$7:$Q$42))+1,""),""),ROW()-ROW(A$44)+1))),),"")</f>
        <v>0</v>
      </c>
      <c r="W70">
        <f t="array" ref="W70">IFERROR(CONCATENATE((INDEX($Z$7:$Z$42,SMALL(IF($Z$7:$Z$42&lt;&gt;"",IF($W$7:$W$42&lt;&gt;"",ROW($W$7:$W$42)-MIN(ROW($W$7:$W$42))+1,""),""),ROW()-ROW(A$44)+1))),","),"")</f>
        <v>0</v>
      </c>
      <c r="X70">
        <f t="array" ref="X70">IFERROR(CONCATENATE(TEXT(INDEX($W$7:$W$42,SMALL(IF($Z$7:$Z$42&lt;&gt;"",IF($W$7:$W$42&lt;&gt;"",ROW($W$7:$W$42)-MIN(ROW($W$7:$W$42))+1,""),""),ROW()-ROW(A$44)+1)),"##0"),","),"")</f>
        <v>0</v>
      </c>
      <c r="Y70">
        <f t="array" ref="Y70">IFERROR(CONCATENATE((INDEX($A$7:$A$42,SMALL(IF($Z$7:$Z$42&lt;&gt;"",IF($W$7:$W$42&lt;&gt;"",ROW($W$7:$W$42)-MIN(ROW($W$7:$W$42))+1,""),""),ROW()-ROW(A$44)+1))),),"")</f>
        <v>0</v>
      </c>
    </row>
    <row r="71" spans="11:25">
      <c r="K71">
        <f t="array" ref="K71">IFERROR(CONCATENATE(TEXT(INDEX($K$7:$K$42,SMALL(IF($N$7:$N$42&lt;&gt;"",IF($K$7:$K$42&lt;&gt;"",ROW($K$7:$K$42)-MIN(ROW($K$7:$K$42))+1,""),""),ROW()-ROW(A$44)+1)),"##0"),","),"")</f>
        <v>0</v>
      </c>
      <c r="L71">
        <f t="array" ref="L71">IFERROR(CONCATENATE((INDEX($N$7:$N$42,SMALL(IF($N$7:$N$42&lt;&gt;"",IF($K$7:$K$42&lt;&gt;"",ROW($K$7:$K$42)-MIN(ROW($K$7:$K$42))+1,""),""),ROW()-ROW(A$44)+1))),","),"")</f>
        <v>0</v>
      </c>
      <c r="M71">
        <f t="array" ref="M71">IFERROR(CONCATENATE((INDEX($A$7:$A$42,SMALL(IF($N$7:$N$42&lt;&gt;"",IF($K$7:$K$42&lt;&gt;"",ROW($K$7:$K$42)-MIN(ROW($K$7:$K$42))+1,""),""),ROW()-ROW(A$44)+1))),),"")</f>
        <v>0</v>
      </c>
      <c r="Q71">
        <f t="array" ref="Q71">IFERROR(CONCATENATE((INDEX($T$7:$T$42,SMALL(IF($T$7:$T$42&lt;&gt;"",IF($Q$7:$Q$42&lt;&gt;"",ROW($Q$7:$Q$42)-MIN(ROW($Q$7:$Q$42))+1,""),""),ROW()-ROW(A$44)+1)))," "),"")</f>
        <v>0</v>
      </c>
      <c r="R71">
        <f t="array" ref="R71">IFERROR(CONCATENATE(TEXT(INDEX($Q$7:$Q$42,SMALL(IF($T$7:$T$42&lt;&gt;"",IF($Q$7:$Q$42&lt;&gt;"",ROW($Q$7:$Q$42)-MIN(ROW($Q$7:$Q$42))+1,""),""),ROW()-ROW(A$44)+1)),"##0")," "),"")</f>
        <v>0</v>
      </c>
      <c r="S71">
        <f t="array" ref="S71">IFERROR(CONCATENATE((INDEX($A$7:$A$42,SMALL(IF($T$7:$T$42&lt;&gt;"",IF($Q$7:$Q$42&lt;&gt;"",ROW($Q$7:$Q$42)-MIN(ROW($Q$7:$Q$42))+1,""),""),ROW()-ROW(A$44)+1))),),"")</f>
        <v>0</v>
      </c>
      <c r="W71">
        <f t="array" ref="W71">IFERROR(CONCATENATE((INDEX($Z$7:$Z$42,SMALL(IF($Z$7:$Z$42&lt;&gt;"",IF($W$7:$W$42&lt;&gt;"",ROW($W$7:$W$42)-MIN(ROW($W$7:$W$42))+1,""),""),ROW()-ROW(A$44)+1))),","),"")</f>
        <v>0</v>
      </c>
      <c r="X71">
        <f t="array" ref="X71">IFERROR(CONCATENATE(TEXT(INDEX($W$7:$W$42,SMALL(IF($Z$7:$Z$42&lt;&gt;"",IF($W$7:$W$42&lt;&gt;"",ROW($W$7:$W$42)-MIN(ROW($W$7:$W$42))+1,""),""),ROW()-ROW(A$44)+1)),"##0"),","),"")</f>
        <v>0</v>
      </c>
      <c r="Y71">
        <f t="array" ref="Y71">IFERROR(CONCATENATE((INDEX($A$7:$A$42,SMALL(IF($Z$7:$Z$42&lt;&gt;"",IF($W$7:$W$42&lt;&gt;"",ROW($W$7:$W$42)-MIN(ROW($W$7:$W$42))+1,""),""),ROW()-ROW(A$44)+1))),),"")</f>
        <v>0</v>
      </c>
    </row>
    <row r="72" spans="11:25">
      <c r="K72">
        <f t="array" ref="K72">IFERROR(CONCATENATE(TEXT(INDEX($K$7:$K$42,SMALL(IF($N$7:$N$42&lt;&gt;"",IF($K$7:$K$42&lt;&gt;"",ROW($K$7:$K$42)-MIN(ROW($K$7:$K$42))+1,""),""),ROW()-ROW(A$44)+1)),"##0"),","),"")</f>
        <v>0</v>
      </c>
      <c r="L72">
        <f t="array" ref="L72">IFERROR(CONCATENATE((INDEX($N$7:$N$42,SMALL(IF($N$7:$N$42&lt;&gt;"",IF($K$7:$K$42&lt;&gt;"",ROW($K$7:$K$42)-MIN(ROW($K$7:$K$42))+1,""),""),ROW()-ROW(A$44)+1))),","),"")</f>
        <v>0</v>
      </c>
      <c r="M72">
        <f t="array" ref="M72">IFERROR(CONCATENATE((INDEX($A$7:$A$42,SMALL(IF($N$7:$N$42&lt;&gt;"",IF($K$7:$K$42&lt;&gt;"",ROW($K$7:$K$42)-MIN(ROW($K$7:$K$42))+1,""),""),ROW()-ROW(A$44)+1))),),"")</f>
        <v>0</v>
      </c>
      <c r="Q72">
        <f t="array" ref="Q72">IFERROR(CONCATENATE((INDEX($T$7:$T$42,SMALL(IF($T$7:$T$42&lt;&gt;"",IF($Q$7:$Q$42&lt;&gt;"",ROW($Q$7:$Q$42)-MIN(ROW($Q$7:$Q$42))+1,""),""),ROW()-ROW(A$44)+1)))," "),"")</f>
        <v>0</v>
      </c>
      <c r="R72">
        <f t="array" ref="R72">IFERROR(CONCATENATE(TEXT(INDEX($Q$7:$Q$42,SMALL(IF($T$7:$T$42&lt;&gt;"",IF($Q$7:$Q$42&lt;&gt;"",ROW($Q$7:$Q$42)-MIN(ROW($Q$7:$Q$42))+1,""),""),ROW()-ROW(A$44)+1)),"##0")," "),"")</f>
        <v>0</v>
      </c>
      <c r="S72">
        <f t="array" ref="S72">IFERROR(CONCATENATE((INDEX($A$7:$A$42,SMALL(IF($T$7:$T$42&lt;&gt;"",IF($Q$7:$Q$42&lt;&gt;"",ROW($Q$7:$Q$42)-MIN(ROW($Q$7:$Q$42))+1,""),""),ROW()-ROW(A$44)+1))),),"")</f>
        <v>0</v>
      </c>
      <c r="W72">
        <f t="array" ref="W72">IFERROR(CONCATENATE((INDEX($Z$7:$Z$42,SMALL(IF($Z$7:$Z$42&lt;&gt;"",IF($W$7:$W$42&lt;&gt;"",ROW($W$7:$W$42)-MIN(ROW($W$7:$W$42))+1,""),""),ROW()-ROW(A$44)+1))),","),"")</f>
        <v>0</v>
      </c>
      <c r="X72">
        <f t="array" ref="X72">IFERROR(CONCATENATE(TEXT(INDEX($W$7:$W$42,SMALL(IF($Z$7:$Z$42&lt;&gt;"",IF($W$7:$W$42&lt;&gt;"",ROW($W$7:$W$42)-MIN(ROW($W$7:$W$42))+1,""),""),ROW()-ROW(A$44)+1)),"##0"),","),"")</f>
        <v>0</v>
      </c>
      <c r="Y72">
        <f t="array" ref="Y72">IFERROR(CONCATENATE((INDEX($A$7:$A$42,SMALL(IF($Z$7:$Z$42&lt;&gt;"",IF($W$7:$W$42&lt;&gt;"",ROW($W$7:$W$42)-MIN(ROW($W$7:$W$42))+1,""),""),ROW()-ROW(A$44)+1))),),"")</f>
        <v>0</v>
      </c>
    </row>
    <row r="73" spans="11:25">
      <c r="K73">
        <f t="array" ref="K73">IFERROR(CONCATENATE(TEXT(INDEX($K$7:$K$42,SMALL(IF($N$7:$N$42&lt;&gt;"",IF($K$7:$K$42&lt;&gt;"",ROW($K$7:$K$42)-MIN(ROW($K$7:$K$42))+1,""),""),ROW()-ROW(A$44)+1)),"##0"),","),"")</f>
        <v>0</v>
      </c>
      <c r="L73">
        <f t="array" ref="L73">IFERROR(CONCATENATE((INDEX($N$7:$N$42,SMALL(IF($N$7:$N$42&lt;&gt;"",IF($K$7:$K$42&lt;&gt;"",ROW($K$7:$K$42)-MIN(ROW($K$7:$K$42))+1,""),""),ROW()-ROW(A$44)+1))),","),"")</f>
        <v>0</v>
      </c>
      <c r="M73">
        <f t="array" ref="M73">IFERROR(CONCATENATE((INDEX($A$7:$A$42,SMALL(IF($N$7:$N$42&lt;&gt;"",IF($K$7:$K$42&lt;&gt;"",ROW($K$7:$K$42)-MIN(ROW($K$7:$K$42))+1,""),""),ROW()-ROW(A$44)+1))),),"")</f>
        <v>0</v>
      </c>
      <c r="Q73">
        <f t="array" ref="Q73">IFERROR(CONCATENATE((INDEX($T$7:$T$42,SMALL(IF($T$7:$T$42&lt;&gt;"",IF($Q$7:$Q$42&lt;&gt;"",ROW($Q$7:$Q$42)-MIN(ROW($Q$7:$Q$42))+1,""),""),ROW()-ROW(A$44)+1)))," "),"")</f>
        <v>0</v>
      </c>
      <c r="R73">
        <f t="array" ref="R73">IFERROR(CONCATENATE(TEXT(INDEX($Q$7:$Q$42,SMALL(IF($T$7:$T$42&lt;&gt;"",IF($Q$7:$Q$42&lt;&gt;"",ROW($Q$7:$Q$42)-MIN(ROW($Q$7:$Q$42))+1,""),""),ROW()-ROW(A$44)+1)),"##0")," "),"")</f>
        <v>0</v>
      </c>
      <c r="S73">
        <f t="array" ref="S73">IFERROR(CONCATENATE((INDEX($A$7:$A$42,SMALL(IF($T$7:$T$42&lt;&gt;"",IF($Q$7:$Q$42&lt;&gt;"",ROW($Q$7:$Q$42)-MIN(ROW($Q$7:$Q$42))+1,""),""),ROW()-ROW(A$44)+1))),),"")</f>
        <v>0</v>
      </c>
      <c r="W73">
        <f t="array" ref="W73">IFERROR(CONCATENATE((INDEX($Z$7:$Z$42,SMALL(IF($Z$7:$Z$42&lt;&gt;"",IF($W$7:$W$42&lt;&gt;"",ROW($W$7:$W$42)-MIN(ROW($W$7:$W$42))+1,""),""),ROW()-ROW(A$44)+1))),","),"")</f>
        <v>0</v>
      </c>
      <c r="X73">
        <f t="array" ref="X73">IFERROR(CONCATENATE(TEXT(INDEX($W$7:$W$42,SMALL(IF($Z$7:$Z$42&lt;&gt;"",IF($W$7:$W$42&lt;&gt;"",ROW($W$7:$W$42)-MIN(ROW($W$7:$W$42))+1,""),""),ROW()-ROW(A$44)+1)),"##0"),","),"")</f>
        <v>0</v>
      </c>
      <c r="Y73">
        <f t="array" ref="Y73">IFERROR(CONCATENATE((INDEX($A$7:$A$42,SMALL(IF($Z$7:$Z$42&lt;&gt;"",IF($W$7:$W$42&lt;&gt;"",ROW($W$7:$W$42)-MIN(ROW($W$7:$W$42))+1,""),""),ROW()-ROW(A$44)+1))),),"")</f>
        <v>0</v>
      </c>
    </row>
    <row r="74" spans="11:25">
      <c r="K74">
        <f t="array" ref="K74">IFERROR(CONCATENATE(TEXT(INDEX($K$7:$K$42,SMALL(IF($N$7:$N$42&lt;&gt;"",IF($K$7:$K$42&lt;&gt;"",ROW($K$7:$K$42)-MIN(ROW($K$7:$K$42))+1,""),""),ROW()-ROW(A$44)+1)),"##0"),","),"")</f>
        <v>0</v>
      </c>
      <c r="L74">
        <f t="array" ref="L74">IFERROR(CONCATENATE((INDEX($N$7:$N$42,SMALL(IF($N$7:$N$42&lt;&gt;"",IF($K$7:$K$42&lt;&gt;"",ROW($K$7:$K$42)-MIN(ROW($K$7:$K$42))+1,""),""),ROW()-ROW(A$44)+1))),","),"")</f>
        <v>0</v>
      </c>
      <c r="M74">
        <f t="array" ref="M74">IFERROR(CONCATENATE((INDEX($A$7:$A$42,SMALL(IF($N$7:$N$42&lt;&gt;"",IF($K$7:$K$42&lt;&gt;"",ROW($K$7:$K$42)-MIN(ROW($K$7:$K$42))+1,""),""),ROW()-ROW(A$44)+1))),),"")</f>
        <v>0</v>
      </c>
      <c r="Q74">
        <f t="array" ref="Q74">IFERROR(CONCATENATE((INDEX($T$7:$T$42,SMALL(IF($T$7:$T$42&lt;&gt;"",IF($Q$7:$Q$42&lt;&gt;"",ROW($Q$7:$Q$42)-MIN(ROW($Q$7:$Q$42))+1,""),""),ROW()-ROW(A$44)+1)))," "),"")</f>
        <v>0</v>
      </c>
      <c r="R74">
        <f t="array" ref="R74">IFERROR(CONCATENATE(TEXT(INDEX($Q$7:$Q$42,SMALL(IF($T$7:$T$42&lt;&gt;"",IF($Q$7:$Q$42&lt;&gt;"",ROW($Q$7:$Q$42)-MIN(ROW($Q$7:$Q$42))+1,""),""),ROW()-ROW(A$44)+1)),"##0")," "),"")</f>
        <v>0</v>
      </c>
      <c r="S74">
        <f t="array" ref="S74">IFERROR(CONCATENATE((INDEX($A$7:$A$42,SMALL(IF($T$7:$T$42&lt;&gt;"",IF($Q$7:$Q$42&lt;&gt;"",ROW($Q$7:$Q$42)-MIN(ROW($Q$7:$Q$42))+1,""),""),ROW()-ROW(A$44)+1))),),"")</f>
        <v>0</v>
      </c>
      <c r="W74">
        <f t="array" ref="W74">IFERROR(CONCATENATE((INDEX($Z$7:$Z$42,SMALL(IF($Z$7:$Z$42&lt;&gt;"",IF($W$7:$W$42&lt;&gt;"",ROW($W$7:$W$42)-MIN(ROW($W$7:$W$42))+1,""),""),ROW()-ROW(A$44)+1))),","),"")</f>
        <v>0</v>
      </c>
      <c r="X74">
        <f t="array" ref="X74">IFERROR(CONCATENATE(TEXT(INDEX($W$7:$W$42,SMALL(IF($Z$7:$Z$42&lt;&gt;"",IF($W$7:$W$42&lt;&gt;"",ROW($W$7:$W$42)-MIN(ROW($W$7:$W$42))+1,""),""),ROW()-ROW(A$44)+1)),"##0"),","),"")</f>
        <v>0</v>
      </c>
      <c r="Y74">
        <f t="array" ref="Y74">IFERROR(CONCATENATE((INDEX($A$7:$A$42,SMALL(IF($Z$7:$Z$42&lt;&gt;"",IF($W$7:$W$42&lt;&gt;"",ROW($W$7:$W$42)-MIN(ROW($W$7:$W$42))+1,""),""),ROW()-ROW(A$44)+1))),),"")</f>
        <v>0</v>
      </c>
    </row>
    <row r="75" spans="11:25">
      <c r="K75">
        <f t="array" ref="K75">IFERROR(CONCATENATE(TEXT(INDEX($K$7:$K$42,SMALL(IF($N$7:$N$42&lt;&gt;"",IF($K$7:$K$42&lt;&gt;"",ROW($K$7:$K$42)-MIN(ROW($K$7:$K$42))+1,""),""),ROW()-ROW(A$44)+1)),"##0"),","),"")</f>
        <v>0</v>
      </c>
      <c r="L75">
        <f t="array" ref="L75">IFERROR(CONCATENATE((INDEX($N$7:$N$42,SMALL(IF($N$7:$N$42&lt;&gt;"",IF($K$7:$K$42&lt;&gt;"",ROW($K$7:$K$42)-MIN(ROW($K$7:$K$42))+1,""),""),ROW()-ROW(A$44)+1))),","),"")</f>
        <v>0</v>
      </c>
      <c r="M75">
        <f t="array" ref="M75">IFERROR(CONCATENATE((INDEX($A$7:$A$42,SMALL(IF($N$7:$N$42&lt;&gt;"",IF($K$7:$K$42&lt;&gt;"",ROW($K$7:$K$42)-MIN(ROW($K$7:$K$42))+1,""),""),ROW()-ROW(A$44)+1))),),"")</f>
        <v>0</v>
      </c>
      <c r="Q75">
        <f t="array" ref="Q75">IFERROR(CONCATENATE((INDEX($T$7:$T$42,SMALL(IF($T$7:$T$42&lt;&gt;"",IF($Q$7:$Q$42&lt;&gt;"",ROW($Q$7:$Q$42)-MIN(ROW($Q$7:$Q$42))+1,""),""),ROW()-ROW(A$44)+1)))," "),"")</f>
        <v>0</v>
      </c>
      <c r="R75">
        <f t="array" ref="R75">IFERROR(CONCATENATE(TEXT(INDEX($Q$7:$Q$42,SMALL(IF($T$7:$T$42&lt;&gt;"",IF($Q$7:$Q$42&lt;&gt;"",ROW($Q$7:$Q$42)-MIN(ROW($Q$7:$Q$42))+1,""),""),ROW()-ROW(A$44)+1)),"##0")," "),"")</f>
        <v>0</v>
      </c>
      <c r="S75">
        <f t="array" ref="S75">IFERROR(CONCATENATE((INDEX($A$7:$A$42,SMALL(IF($T$7:$T$42&lt;&gt;"",IF($Q$7:$Q$42&lt;&gt;"",ROW($Q$7:$Q$42)-MIN(ROW($Q$7:$Q$42))+1,""),""),ROW()-ROW(A$44)+1))),),"")</f>
        <v>0</v>
      </c>
      <c r="W75">
        <f t="array" ref="W75">IFERROR(CONCATENATE((INDEX($Z$7:$Z$42,SMALL(IF($Z$7:$Z$42&lt;&gt;"",IF($W$7:$W$42&lt;&gt;"",ROW($W$7:$W$42)-MIN(ROW($W$7:$W$42))+1,""),""),ROW()-ROW(A$44)+1))),","),"")</f>
        <v>0</v>
      </c>
      <c r="X75">
        <f t="array" ref="X75">IFERROR(CONCATENATE(TEXT(INDEX($W$7:$W$42,SMALL(IF($Z$7:$Z$42&lt;&gt;"",IF($W$7:$W$42&lt;&gt;"",ROW($W$7:$W$42)-MIN(ROW($W$7:$W$42))+1,""),""),ROW()-ROW(A$44)+1)),"##0"),","),"")</f>
        <v>0</v>
      </c>
      <c r="Y75">
        <f t="array" ref="Y75">IFERROR(CONCATENATE((INDEX($A$7:$A$42,SMALL(IF($Z$7:$Z$42&lt;&gt;"",IF($W$7:$W$42&lt;&gt;"",ROW($W$7:$W$42)-MIN(ROW($W$7:$W$42))+1,""),""),ROW()-ROW(A$44)+1))),),"")</f>
        <v>0</v>
      </c>
    </row>
    <row r="76" spans="11:25">
      <c r="K76">
        <f t="array" ref="K76">IFERROR(CONCATENATE(TEXT(INDEX($K$7:$K$42,SMALL(IF($N$7:$N$42&lt;&gt;"",IF($K$7:$K$42&lt;&gt;"",ROW($K$7:$K$42)-MIN(ROW($K$7:$K$42))+1,""),""),ROW()-ROW(A$44)+1)),"##0"),","),"")</f>
        <v>0</v>
      </c>
      <c r="L76">
        <f t="array" ref="L76">IFERROR(CONCATENATE((INDEX($N$7:$N$42,SMALL(IF($N$7:$N$42&lt;&gt;"",IF($K$7:$K$42&lt;&gt;"",ROW($K$7:$K$42)-MIN(ROW($K$7:$K$42))+1,""),""),ROW()-ROW(A$44)+1))),","),"")</f>
        <v>0</v>
      </c>
      <c r="M76">
        <f t="array" ref="M76">IFERROR(CONCATENATE((INDEX($A$7:$A$42,SMALL(IF($N$7:$N$42&lt;&gt;"",IF($K$7:$K$42&lt;&gt;"",ROW($K$7:$K$42)-MIN(ROW($K$7:$K$42))+1,""),""),ROW()-ROW(A$44)+1))),),"")</f>
        <v>0</v>
      </c>
      <c r="Q76">
        <f t="array" ref="Q76">IFERROR(CONCATENATE((INDEX($T$7:$T$42,SMALL(IF($T$7:$T$42&lt;&gt;"",IF($Q$7:$Q$42&lt;&gt;"",ROW($Q$7:$Q$42)-MIN(ROW($Q$7:$Q$42))+1,""),""),ROW()-ROW(A$44)+1)))," "),"")</f>
        <v>0</v>
      </c>
      <c r="R76">
        <f t="array" ref="R76">IFERROR(CONCATENATE(TEXT(INDEX($Q$7:$Q$42,SMALL(IF($T$7:$T$42&lt;&gt;"",IF($Q$7:$Q$42&lt;&gt;"",ROW($Q$7:$Q$42)-MIN(ROW($Q$7:$Q$42))+1,""),""),ROW()-ROW(A$44)+1)),"##0")," "),"")</f>
        <v>0</v>
      </c>
      <c r="S76">
        <f t="array" ref="S76">IFERROR(CONCATENATE((INDEX($A$7:$A$42,SMALL(IF($T$7:$T$42&lt;&gt;"",IF($Q$7:$Q$42&lt;&gt;"",ROW($Q$7:$Q$42)-MIN(ROW($Q$7:$Q$42))+1,""),""),ROW()-ROW(A$44)+1))),),"")</f>
        <v>0</v>
      </c>
      <c r="W76">
        <f t="array" ref="W76">IFERROR(CONCATENATE((INDEX($Z$7:$Z$42,SMALL(IF($Z$7:$Z$42&lt;&gt;"",IF($W$7:$W$42&lt;&gt;"",ROW($W$7:$W$42)-MIN(ROW($W$7:$W$42))+1,""),""),ROW()-ROW(A$44)+1))),","),"")</f>
        <v>0</v>
      </c>
      <c r="X76">
        <f t="array" ref="X76">IFERROR(CONCATENATE(TEXT(INDEX($W$7:$W$42,SMALL(IF($Z$7:$Z$42&lt;&gt;"",IF($W$7:$W$42&lt;&gt;"",ROW($W$7:$W$42)-MIN(ROW($W$7:$W$42))+1,""),""),ROW()-ROW(A$44)+1)),"##0"),","),"")</f>
        <v>0</v>
      </c>
      <c r="Y76">
        <f t="array" ref="Y76">IFERROR(CONCATENATE((INDEX($A$7:$A$42,SMALL(IF($Z$7:$Z$42&lt;&gt;"",IF($W$7:$W$42&lt;&gt;"",ROW($W$7:$W$42)-MIN(ROW($W$7:$W$42))+1,""),""),ROW()-ROW(A$44)+1))),),"")</f>
        <v>0</v>
      </c>
    </row>
    <row r="77" spans="11:25">
      <c r="K77">
        <f t="array" ref="K77">IFERROR(CONCATENATE(TEXT(INDEX($K$7:$K$42,SMALL(IF($N$7:$N$42&lt;&gt;"",IF($K$7:$K$42&lt;&gt;"",ROW($K$7:$K$42)-MIN(ROW($K$7:$K$42))+1,""),""),ROW()-ROW(A$44)+1)),"##0"),","),"")</f>
        <v>0</v>
      </c>
      <c r="L77">
        <f t="array" ref="L77">IFERROR(CONCATENATE((INDEX($N$7:$N$42,SMALL(IF($N$7:$N$42&lt;&gt;"",IF($K$7:$K$42&lt;&gt;"",ROW($K$7:$K$42)-MIN(ROW($K$7:$K$42))+1,""),""),ROW()-ROW(A$44)+1))),","),"")</f>
        <v>0</v>
      </c>
      <c r="M77">
        <f t="array" ref="M77">IFERROR(CONCATENATE((INDEX($A$7:$A$42,SMALL(IF($N$7:$N$42&lt;&gt;"",IF($K$7:$K$42&lt;&gt;"",ROW($K$7:$K$42)-MIN(ROW($K$7:$K$42))+1,""),""),ROW()-ROW(A$44)+1))),),"")</f>
        <v>0</v>
      </c>
      <c r="Q77">
        <f t="array" ref="Q77">IFERROR(CONCATENATE((INDEX($T$7:$T$42,SMALL(IF($T$7:$T$42&lt;&gt;"",IF($Q$7:$Q$42&lt;&gt;"",ROW($Q$7:$Q$42)-MIN(ROW($Q$7:$Q$42))+1,""),""),ROW()-ROW(A$44)+1)))," "),"")</f>
        <v>0</v>
      </c>
      <c r="R77">
        <f t="array" ref="R77">IFERROR(CONCATENATE(TEXT(INDEX($Q$7:$Q$42,SMALL(IF($T$7:$T$42&lt;&gt;"",IF($Q$7:$Q$42&lt;&gt;"",ROW($Q$7:$Q$42)-MIN(ROW($Q$7:$Q$42))+1,""),""),ROW()-ROW(A$44)+1)),"##0")," "),"")</f>
        <v>0</v>
      </c>
      <c r="S77">
        <f t="array" ref="S77">IFERROR(CONCATENATE((INDEX($A$7:$A$42,SMALL(IF($T$7:$T$42&lt;&gt;"",IF($Q$7:$Q$42&lt;&gt;"",ROW($Q$7:$Q$42)-MIN(ROW($Q$7:$Q$42))+1,""),""),ROW()-ROW(A$44)+1))),),"")</f>
        <v>0</v>
      </c>
      <c r="W77">
        <f t="array" ref="W77">IFERROR(CONCATENATE((INDEX($Z$7:$Z$42,SMALL(IF($Z$7:$Z$42&lt;&gt;"",IF($W$7:$W$42&lt;&gt;"",ROW($W$7:$W$42)-MIN(ROW($W$7:$W$42))+1,""),""),ROW()-ROW(A$44)+1))),","),"")</f>
        <v>0</v>
      </c>
      <c r="X77">
        <f t="array" ref="X77">IFERROR(CONCATENATE(TEXT(INDEX($W$7:$W$42,SMALL(IF($Z$7:$Z$42&lt;&gt;"",IF($W$7:$W$42&lt;&gt;"",ROW($W$7:$W$42)-MIN(ROW($W$7:$W$42))+1,""),""),ROW()-ROW(A$44)+1)),"##0"),","),"")</f>
        <v>0</v>
      </c>
      <c r="Y77">
        <f t="array" ref="Y77">IFERROR(CONCATENATE((INDEX($A$7:$A$42,SMALL(IF($Z$7:$Z$42&lt;&gt;"",IF($W$7:$W$42&lt;&gt;"",ROW($W$7:$W$42)-MIN(ROW($W$7:$W$42))+1,""),""),ROW()-ROW(A$44)+1))),),"")</f>
        <v>0</v>
      </c>
    </row>
    <row r="78" spans="11:25">
      <c r="K78">
        <f t="array" ref="K78">IFERROR(CONCATENATE(TEXT(INDEX($K$7:$K$42,SMALL(IF($N$7:$N$42&lt;&gt;"",IF($K$7:$K$42&lt;&gt;"",ROW($K$7:$K$42)-MIN(ROW($K$7:$K$42))+1,""),""),ROW()-ROW(A$44)+1)),"##0"),","),"")</f>
        <v>0</v>
      </c>
      <c r="L78">
        <f t="array" ref="L78">IFERROR(CONCATENATE((INDEX($N$7:$N$42,SMALL(IF($N$7:$N$42&lt;&gt;"",IF($K$7:$K$42&lt;&gt;"",ROW($K$7:$K$42)-MIN(ROW($K$7:$K$42))+1,""),""),ROW()-ROW(A$44)+1))),","),"")</f>
        <v>0</v>
      </c>
      <c r="M78">
        <f t="array" ref="M78">IFERROR(CONCATENATE((INDEX($A$7:$A$42,SMALL(IF($N$7:$N$42&lt;&gt;"",IF($K$7:$K$42&lt;&gt;"",ROW($K$7:$K$42)-MIN(ROW($K$7:$K$42))+1,""),""),ROW()-ROW(A$44)+1))),),"")</f>
        <v>0</v>
      </c>
      <c r="Q78">
        <f t="array" ref="Q78">IFERROR(CONCATENATE((INDEX($T$7:$T$42,SMALL(IF($T$7:$T$42&lt;&gt;"",IF($Q$7:$Q$42&lt;&gt;"",ROW($Q$7:$Q$42)-MIN(ROW($Q$7:$Q$42))+1,""),""),ROW()-ROW(A$44)+1)))," "),"")</f>
        <v>0</v>
      </c>
      <c r="R78">
        <f t="array" ref="R78">IFERROR(CONCATENATE(TEXT(INDEX($Q$7:$Q$42,SMALL(IF($T$7:$T$42&lt;&gt;"",IF($Q$7:$Q$42&lt;&gt;"",ROW($Q$7:$Q$42)-MIN(ROW($Q$7:$Q$42))+1,""),""),ROW()-ROW(A$44)+1)),"##0")," "),"")</f>
        <v>0</v>
      </c>
      <c r="S78">
        <f t="array" ref="S78">IFERROR(CONCATENATE((INDEX($A$7:$A$42,SMALL(IF($T$7:$T$42&lt;&gt;"",IF($Q$7:$Q$42&lt;&gt;"",ROW($Q$7:$Q$42)-MIN(ROW($Q$7:$Q$42))+1,""),""),ROW()-ROW(A$44)+1))),),"")</f>
        <v>0</v>
      </c>
      <c r="W78">
        <f t="array" ref="W78">IFERROR(CONCATENATE((INDEX($Z$7:$Z$42,SMALL(IF($Z$7:$Z$42&lt;&gt;"",IF($W$7:$W$42&lt;&gt;"",ROW($W$7:$W$42)-MIN(ROW($W$7:$W$42))+1,""),""),ROW()-ROW(A$44)+1))),","),"")</f>
        <v>0</v>
      </c>
      <c r="X78">
        <f t="array" ref="X78">IFERROR(CONCATENATE(TEXT(INDEX($W$7:$W$42,SMALL(IF($Z$7:$Z$42&lt;&gt;"",IF($W$7:$W$42&lt;&gt;"",ROW($W$7:$W$42)-MIN(ROW($W$7:$W$42))+1,""),""),ROW()-ROW(A$44)+1)),"##0"),","),"")</f>
        <v>0</v>
      </c>
      <c r="Y78">
        <f t="array" ref="Y78">IFERROR(CONCATENATE((INDEX($A$7:$A$42,SMALL(IF($Z$7:$Z$42&lt;&gt;"",IF($W$7:$W$42&lt;&gt;"",ROW($W$7:$W$42)-MIN(ROW($W$7:$W$42))+1,""),""),ROW()-ROW(A$44)+1))),),"")</f>
        <v>0</v>
      </c>
    </row>
    <row r="79" spans="11:25">
      <c r="K79">
        <f t="array" ref="K79">IFERROR(CONCATENATE(TEXT(INDEX($K$7:$K$42,SMALL(IF($N$7:$N$42&lt;&gt;"",IF($K$7:$K$42&lt;&gt;"",ROW($K$7:$K$42)-MIN(ROW($K$7:$K$42))+1,""),""),ROW()-ROW(A$44)+1)),"##0"),","),"")</f>
        <v>0</v>
      </c>
      <c r="L79">
        <f t="array" ref="L79">IFERROR(CONCATENATE((INDEX($N$7:$N$42,SMALL(IF($N$7:$N$42&lt;&gt;"",IF($K$7:$K$42&lt;&gt;"",ROW($K$7:$K$42)-MIN(ROW($K$7:$K$42))+1,""),""),ROW()-ROW(A$44)+1))),","),"")</f>
        <v>0</v>
      </c>
      <c r="M79">
        <f t="array" ref="M79">IFERROR(CONCATENATE((INDEX($A$7:$A$42,SMALL(IF($N$7:$N$42&lt;&gt;"",IF($K$7:$K$42&lt;&gt;"",ROW($K$7:$K$42)-MIN(ROW($K$7:$K$42))+1,""),""),ROW()-ROW(A$44)+1))),),"")</f>
        <v>0</v>
      </c>
      <c r="Q79">
        <f t="array" ref="Q79">IFERROR(CONCATENATE((INDEX($T$7:$T$42,SMALL(IF($T$7:$T$42&lt;&gt;"",IF($Q$7:$Q$42&lt;&gt;"",ROW($Q$7:$Q$42)-MIN(ROW($Q$7:$Q$42))+1,""),""),ROW()-ROW(A$44)+1)))," "),"")</f>
        <v>0</v>
      </c>
      <c r="R79">
        <f t="array" ref="R79">IFERROR(CONCATENATE(TEXT(INDEX($Q$7:$Q$42,SMALL(IF($T$7:$T$42&lt;&gt;"",IF($Q$7:$Q$42&lt;&gt;"",ROW($Q$7:$Q$42)-MIN(ROW($Q$7:$Q$42))+1,""),""),ROW()-ROW(A$44)+1)),"##0")," "),"")</f>
        <v>0</v>
      </c>
      <c r="S79">
        <f t="array" ref="S79">IFERROR(CONCATENATE((INDEX($A$7:$A$42,SMALL(IF($T$7:$T$42&lt;&gt;"",IF($Q$7:$Q$42&lt;&gt;"",ROW($Q$7:$Q$42)-MIN(ROW($Q$7:$Q$42))+1,""),""),ROW()-ROW(A$44)+1))),),"")</f>
        <v>0</v>
      </c>
      <c r="W79">
        <f t="array" ref="W79">IFERROR(CONCATENATE((INDEX($Z$7:$Z$42,SMALL(IF($Z$7:$Z$42&lt;&gt;"",IF($W$7:$W$42&lt;&gt;"",ROW($W$7:$W$42)-MIN(ROW($W$7:$W$42))+1,""),""),ROW()-ROW(A$44)+1))),","),"")</f>
        <v>0</v>
      </c>
      <c r="X79">
        <f t="array" ref="X79">IFERROR(CONCATENATE(TEXT(INDEX($W$7:$W$42,SMALL(IF($Z$7:$Z$42&lt;&gt;"",IF($W$7:$W$42&lt;&gt;"",ROW($W$7:$W$42)-MIN(ROW($W$7:$W$42))+1,""),""),ROW()-ROW(A$44)+1)),"##0"),","),"")</f>
        <v>0</v>
      </c>
      <c r="Y79">
        <f t="array" ref="Y79">IFERROR(CONCATENATE((INDEX($A$7:$A$42,SMALL(IF($Z$7:$Z$42&lt;&gt;"",IF($W$7:$W$42&lt;&gt;"",ROW($W$7:$W$42)-MIN(ROW($W$7:$W$42))+1,""),""),ROW()-ROW(A$44)+1))),),"")</f>
        <v>0</v>
      </c>
    </row>
  </sheetData>
  <mergeCells count="4">
    <mergeCell ref="A5:I5"/>
    <mergeCell ref="J5:O5"/>
    <mergeCell ref="P5:U5"/>
    <mergeCell ref="V5:AA5"/>
  </mergeCells>
  <conditionalFormatting sqref="L12">
    <cfRule type="cellIs" dxfId="0" priority="5" operator="lessThanOrEqual">
      <formula>H12</formula>
    </cfRule>
  </conditionalFormatting>
  <conditionalFormatting sqref="L13">
    <cfRule type="cellIs" dxfId="0" priority="7" operator="lessThanOrEqual">
      <formula>H13</formula>
    </cfRule>
  </conditionalFormatting>
  <conditionalFormatting sqref="L15">
    <cfRule type="cellIs" dxfId="0" priority="9" operator="lessThanOrEqual">
      <formula>H15</formula>
    </cfRule>
  </conditionalFormatting>
  <conditionalFormatting sqref="L16">
    <cfRule type="cellIs" dxfId="0" priority="11" operator="lessThanOrEqual">
      <formula>H16</formula>
    </cfRule>
  </conditionalFormatting>
  <conditionalFormatting sqref="L18">
    <cfRule type="cellIs" dxfId="0" priority="13" operator="lessThanOrEqual">
      <formula>H18</formula>
    </cfRule>
  </conditionalFormatting>
  <conditionalFormatting sqref="L19">
    <cfRule type="cellIs" dxfId="0" priority="15" operator="lessThanOrEqual">
      <formula>H19</formula>
    </cfRule>
  </conditionalFormatting>
  <conditionalFormatting sqref="L21">
    <cfRule type="cellIs" dxfId="0" priority="17" operator="lessThanOrEqual">
      <formula>H21</formula>
    </cfRule>
  </conditionalFormatting>
  <conditionalFormatting sqref="L23">
    <cfRule type="cellIs" dxfId="0" priority="19" operator="lessThanOrEqual">
      <formula>H23</formula>
    </cfRule>
  </conditionalFormatting>
  <conditionalFormatting sqref="L24">
    <cfRule type="cellIs" dxfId="0" priority="21" operator="lessThanOrEqual">
      <formula>H24</formula>
    </cfRule>
  </conditionalFormatting>
  <conditionalFormatting sqref="L27">
    <cfRule type="cellIs" dxfId="0" priority="23" operator="lessThanOrEqual">
      <formula>H27</formula>
    </cfRule>
  </conditionalFormatting>
  <conditionalFormatting sqref="L28">
    <cfRule type="cellIs" dxfId="0" priority="25" operator="lessThanOrEqual">
      <formula>H28</formula>
    </cfRule>
  </conditionalFormatting>
  <conditionalFormatting sqref="L30">
    <cfRule type="cellIs" dxfId="0" priority="27" operator="lessThanOrEqual">
      <formula>H30</formula>
    </cfRule>
  </conditionalFormatting>
  <conditionalFormatting sqref="L31">
    <cfRule type="cellIs" dxfId="0" priority="29" operator="lessThanOrEqual">
      <formula>H31</formula>
    </cfRule>
  </conditionalFormatting>
  <conditionalFormatting sqref="L33">
    <cfRule type="cellIs" dxfId="0" priority="31" operator="lessThanOrEqual">
      <formula>H33</formula>
    </cfRule>
  </conditionalFormatting>
  <conditionalFormatting sqref="L34">
    <cfRule type="cellIs" dxfId="0" priority="33" operator="lessThanOrEqual">
      <formula>H34</formula>
    </cfRule>
  </conditionalFormatting>
  <conditionalFormatting sqref="L35">
    <cfRule type="cellIs" dxfId="0" priority="35" operator="lessThanOrEqual">
      <formula>H35</formula>
    </cfRule>
  </conditionalFormatting>
  <conditionalFormatting sqref="L36">
    <cfRule type="cellIs" dxfId="0" priority="37" operator="lessThanOrEqual">
      <formula>H36</formula>
    </cfRule>
  </conditionalFormatting>
  <conditionalFormatting sqref="L37">
    <cfRule type="cellIs" dxfId="0" priority="39" operator="lessThanOrEqual">
      <formula>H37</formula>
    </cfRule>
  </conditionalFormatting>
  <conditionalFormatting sqref="L39">
    <cfRule type="cellIs" dxfId="0" priority="41" operator="lessThanOrEqual">
      <formula>H39</formula>
    </cfRule>
  </conditionalFormatting>
  <conditionalFormatting sqref="L40">
    <cfRule type="cellIs" dxfId="0" priority="43" operator="lessThanOrEqual">
      <formula>H40</formula>
    </cfRule>
  </conditionalFormatting>
  <conditionalFormatting sqref="L42">
    <cfRule type="cellIs" dxfId="0" priority="45" operator="lessThanOrEqual">
      <formula>H42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M12">
    <cfRule type="cellIs" dxfId="0" priority="6" operator="lessThanOrEqual">
      <formula>I12</formula>
    </cfRule>
  </conditionalFormatting>
  <conditionalFormatting sqref="M13">
    <cfRule type="cellIs" dxfId="0" priority="8" operator="lessThanOrEqual">
      <formula>I13</formula>
    </cfRule>
  </conditionalFormatting>
  <conditionalFormatting sqref="M15">
    <cfRule type="cellIs" dxfId="0" priority="10" operator="lessThanOrEqual">
      <formula>I15</formula>
    </cfRule>
  </conditionalFormatting>
  <conditionalFormatting sqref="M16">
    <cfRule type="cellIs" dxfId="0" priority="12" operator="lessThanOrEqual">
      <formula>I16</formula>
    </cfRule>
  </conditionalFormatting>
  <conditionalFormatting sqref="M18">
    <cfRule type="cellIs" dxfId="0" priority="14" operator="lessThanOrEqual">
      <formula>I18</formula>
    </cfRule>
  </conditionalFormatting>
  <conditionalFormatting sqref="M19">
    <cfRule type="cellIs" dxfId="0" priority="16" operator="lessThanOrEqual">
      <formula>I19</formula>
    </cfRule>
  </conditionalFormatting>
  <conditionalFormatting sqref="M21">
    <cfRule type="cellIs" dxfId="0" priority="18" operator="lessThanOrEqual">
      <formula>I21</formula>
    </cfRule>
  </conditionalFormatting>
  <conditionalFormatting sqref="M23">
    <cfRule type="cellIs" dxfId="0" priority="20" operator="lessThanOrEqual">
      <formula>I23</formula>
    </cfRule>
  </conditionalFormatting>
  <conditionalFormatting sqref="M24">
    <cfRule type="cellIs" dxfId="0" priority="22" operator="lessThanOrEqual">
      <formula>I24</formula>
    </cfRule>
  </conditionalFormatting>
  <conditionalFormatting sqref="M27">
    <cfRule type="cellIs" dxfId="0" priority="24" operator="lessThanOrEqual">
      <formula>I27</formula>
    </cfRule>
  </conditionalFormatting>
  <conditionalFormatting sqref="M28">
    <cfRule type="cellIs" dxfId="0" priority="26" operator="lessThanOrEqual">
      <formula>I28</formula>
    </cfRule>
  </conditionalFormatting>
  <conditionalFormatting sqref="M30">
    <cfRule type="cellIs" dxfId="0" priority="28" operator="lessThanOrEqual">
      <formula>I30</formula>
    </cfRule>
  </conditionalFormatting>
  <conditionalFormatting sqref="M31">
    <cfRule type="cellIs" dxfId="0" priority="30" operator="lessThanOrEqual">
      <formula>I31</formula>
    </cfRule>
  </conditionalFormatting>
  <conditionalFormatting sqref="M33">
    <cfRule type="cellIs" dxfId="0" priority="32" operator="lessThanOrEqual">
      <formula>I33</formula>
    </cfRule>
  </conditionalFormatting>
  <conditionalFormatting sqref="M34">
    <cfRule type="cellIs" dxfId="0" priority="34" operator="lessThanOrEqual">
      <formula>I34</formula>
    </cfRule>
  </conditionalFormatting>
  <conditionalFormatting sqref="M35">
    <cfRule type="cellIs" dxfId="0" priority="36" operator="lessThanOrEqual">
      <formula>I35</formula>
    </cfRule>
  </conditionalFormatting>
  <conditionalFormatting sqref="M36">
    <cfRule type="cellIs" dxfId="0" priority="38" operator="lessThanOrEqual">
      <formula>I36</formula>
    </cfRule>
  </conditionalFormatting>
  <conditionalFormatting sqref="M37">
    <cfRule type="cellIs" dxfId="0" priority="40" operator="lessThanOrEqual">
      <formula>I37</formula>
    </cfRule>
  </conditionalFormatting>
  <conditionalFormatting sqref="M39">
    <cfRule type="cellIs" dxfId="0" priority="42" operator="lessThanOrEqual">
      <formula>I39</formula>
    </cfRule>
  </conditionalFormatting>
  <conditionalFormatting sqref="M40">
    <cfRule type="cellIs" dxfId="0" priority="44" operator="lessThanOrEqual">
      <formula>I40</formula>
    </cfRule>
  </conditionalFormatting>
  <conditionalFormatting sqref="M42">
    <cfRule type="cellIs" dxfId="0" priority="46" operator="lessThanOrEqual">
      <formula>I42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R12">
    <cfRule type="cellIs" dxfId="0" priority="51" operator="lessThanOrEqual">
      <formula>H12</formula>
    </cfRule>
  </conditionalFormatting>
  <conditionalFormatting sqref="R21">
    <cfRule type="cellIs" dxfId="0" priority="53" operator="lessThanOrEqual">
      <formula>H21</formula>
    </cfRule>
  </conditionalFormatting>
  <conditionalFormatting sqref="R23">
    <cfRule type="cellIs" dxfId="0" priority="55" operator="lessThanOrEqual">
      <formula>H23</formula>
    </cfRule>
  </conditionalFormatting>
  <conditionalFormatting sqref="R24">
    <cfRule type="cellIs" dxfId="0" priority="57" operator="lessThanOrEqual">
      <formula>H24</formula>
    </cfRule>
  </conditionalFormatting>
  <conditionalFormatting sqref="R26">
    <cfRule type="cellIs" dxfId="0" priority="59" operator="lessThanOrEqual">
      <formula>H26</formula>
    </cfRule>
  </conditionalFormatting>
  <conditionalFormatting sqref="R27">
    <cfRule type="cellIs" dxfId="0" priority="61" operator="lessThanOrEqual">
      <formula>H27</formula>
    </cfRule>
  </conditionalFormatting>
  <conditionalFormatting sqref="R30">
    <cfRule type="cellIs" dxfId="0" priority="63" operator="lessThanOrEqual">
      <formula>H30</formula>
    </cfRule>
  </conditionalFormatting>
  <conditionalFormatting sqref="R31">
    <cfRule type="cellIs" dxfId="0" priority="65" operator="lessThanOrEqual">
      <formula>H31</formula>
    </cfRule>
  </conditionalFormatting>
  <conditionalFormatting sqref="R33">
    <cfRule type="cellIs" dxfId="0" priority="67" operator="lessThanOrEqual">
      <formula>H33</formula>
    </cfRule>
  </conditionalFormatting>
  <conditionalFormatting sqref="R34">
    <cfRule type="cellIs" dxfId="0" priority="69" operator="lessThanOrEqual">
      <formula>H34</formula>
    </cfRule>
  </conditionalFormatting>
  <conditionalFormatting sqref="R35">
    <cfRule type="cellIs" dxfId="0" priority="71" operator="lessThanOrEqual">
      <formula>H35</formula>
    </cfRule>
  </conditionalFormatting>
  <conditionalFormatting sqref="R39">
    <cfRule type="cellIs" dxfId="0" priority="73" operator="lessThanOrEqual">
      <formula>H39</formula>
    </cfRule>
  </conditionalFormatting>
  <conditionalFormatting sqref="R42">
    <cfRule type="cellIs" dxfId="0" priority="75" operator="lessThanOrEqual">
      <formula>H42</formula>
    </cfRule>
  </conditionalFormatting>
  <conditionalFormatting sqref="R7">
    <cfRule type="cellIs" dxfId="0" priority="47" operator="lessThanOrEqual">
      <formula>H7</formula>
    </cfRule>
  </conditionalFormatting>
  <conditionalFormatting sqref="R8">
    <cfRule type="cellIs" dxfId="0" priority="49" operator="lessThanOrEqual">
      <formula>H8</formula>
    </cfRule>
  </conditionalFormatting>
  <conditionalFormatting sqref="S12">
    <cfRule type="cellIs" dxfId="0" priority="52" operator="lessThanOrEqual">
      <formula>I12</formula>
    </cfRule>
  </conditionalFormatting>
  <conditionalFormatting sqref="S21">
    <cfRule type="cellIs" dxfId="0" priority="54" operator="lessThanOrEqual">
      <formula>I21</formula>
    </cfRule>
  </conditionalFormatting>
  <conditionalFormatting sqref="S23">
    <cfRule type="cellIs" dxfId="0" priority="56" operator="lessThanOrEqual">
      <formula>I23</formula>
    </cfRule>
  </conditionalFormatting>
  <conditionalFormatting sqref="S24">
    <cfRule type="cellIs" dxfId="0" priority="58" operator="lessThanOrEqual">
      <formula>I24</formula>
    </cfRule>
  </conditionalFormatting>
  <conditionalFormatting sqref="S26">
    <cfRule type="cellIs" dxfId="0" priority="60" operator="lessThanOrEqual">
      <formula>I26</formula>
    </cfRule>
  </conditionalFormatting>
  <conditionalFormatting sqref="S27">
    <cfRule type="cellIs" dxfId="0" priority="62" operator="lessThanOrEqual">
      <formula>I27</formula>
    </cfRule>
  </conditionalFormatting>
  <conditionalFormatting sqref="S30">
    <cfRule type="cellIs" dxfId="0" priority="64" operator="lessThanOrEqual">
      <formula>I30</formula>
    </cfRule>
  </conditionalFormatting>
  <conditionalFormatting sqref="S31">
    <cfRule type="cellIs" dxfId="0" priority="66" operator="lessThanOrEqual">
      <formula>I31</formula>
    </cfRule>
  </conditionalFormatting>
  <conditionalFormatting sqref="S33">
    <cfRule type="cellIs" dxfId="0" priority="68" operator="lessThanOrEqual">
      <formula>I33</formula>
    </cfRule>
  </conditionalFormatting>
  <conditionalFormatting sqref="S34">
    <cfRule type="cellIs" dxfId="0" priority="70" operator="lessThanOrEqual">
      <formula>I34</formula>
    </cfRule>
  </conditionalFormatting>
  <conditionalFormatting sqref="S35">
    <cfRule type="cellIs" dxfId="0" priority="72" operator="lessThanOrEqual">
      <formula>I35</formula>
    </cfRule>
  </conditionalFormatting>
  <conditionalFormatting sqref="S39">
    <cfRule type="cellIs" dxfId="0" priority="74" operator="lessThanOrEqual">
      <formula>I39</formula>
    </cfRule>
  </conditionalFormatting>
  <conditionalFormatting sqref="S42">
    <cfRule type="cellIs" dxfId="0" priority="76" operator="lessThanOrEqual">
      <formula>I42</formula>
    </cfRule>
  </conditionalFormatting>
  <conditionalFormatting sqref="S7">
    <cfRule type="cellIs" dxfId="0" priority="48" operator="lessThanOrEqual">
      <formula>I7</formula>
    </cfRule>
  </conditionalFormatting>
  <conditionalFormatting sqref="S8">
    <cfRule type="cellIs" dxfId="0" priority="50" operator="lessThanOrEqual">
      <formula>I8</formula>
    </cfRule>
  </conditionalFormatting>
  <conditionalFormatting sqref="X12">
    <cfRule type="cellIs" dxfId="0" priority="81" operator="lessThanOrEqual">
      <formula>H12</formula>
    </cfRule>
  </conditionalFormatting>
  <conditionalFormatting sqref="X13">
    <cfRule type="cellIs" dxfId="0" priority="83" operator="lessThanOrEqual">
      <formula>H13</formula>
    </cfRule>
  </conditionalFormatting>
  <conditionalFormatting sqref="X15">
    <cfRule type="cellIs" dxfId="0" priority="85" operator="lessThanOrEqual">
      <formula>H15</formula>
    </cfRule>
  </conditionalFormatting>
  <conditionalFormatting sqref="X16">
    <cfRule type="cellIs" dxfId="0" priority="87" operator="lessThanOrEqual">
      <formula>H16</formula>
    </cfRule>
  </conditionalFormatting>
  <conditionalFormatting sqref="X18">
    <cfRule type="cellIs" dxfId="0" priority="89" operator="lessThanOrEqual">
      <formula>H18</formula>
    </cfRule>
  </conditionalFormatting>
  <conditionalFormatting sqref="X19">
    <cfRule type="cellIs" dxfId="0" priority="91" operator="lessThanOrEqual">
      <formula>H19</formula>
    </cfRule>
  </conditionalFormatting>
  <conditionalFormatting sqref="X23">
    <cfRule type="cellIs" dxfId="0" priority="93" operator="lessThanOrEqual">
      <formula>H23</formula>
    </cfRule>
  </conditionalFormatting>
  <conditionalFormatting sqref="X24">
    <cfRule type="cellIs" dxfId="0" priority="95" operator="lessThanOrEqual">
      <formula>H24</formula>
    </cfRule>
  </conditionalFormatting>
  <conditionalFormatting sqref="X26">
    <cfRule type="cellIs" dxfId="0" priority="97" operator="lessThanOrEqual">
      <formula>H26</formula>
    </cfRule>
  </conditionalFormatting>
  <conditionalFormatting sqref="X27">
    <cfRule type="cellIs" dxfId="0" priority="99" operator="lessThanOrEqual">
      <formula>H27</formula>
    </cfRule>
  </conditionalFormatting>
  <conditionalFormatting sqref="X28">
    <cfRule type="cellIs" dxfId="0" priority="101" operator="lessThanOrEqual">
      <formula>H28</formula>
    </cfRule>
  </conditionalFormatting>
  <conditionalFormatting sqref="X30">
    <cfRule type="cellIs" dxfId="0" priority="103" operator="lessThanOrEqual">
      <formula>H30</formula>
    </cfRule>
  </conditionalFormatting>
  <conditionalFormatting sqref="X31">
    <cfRule type="cellIs" dxfId="0" priority="105" operator="lessThanOrEqual">
      <formula>H31</formula>
    </cfRule>
  </conditionalFormatting>
  <conditionalFormatting sqref="X33">
    <cfRule type="cellIs" dxfId="0" priority="107" operator="lessThanOrEqual">
      <formula>H33</formula>
    </cfRule>
  </conditionalFormatting>
  <conditionalFormatting sqref="X34">
    <cfRule type="cellIs" dxfId="0" priority="109" operator="lessThanOrEqual">
      <formula>H34</formula>
    </cfRule>
  </conditionalFormatting>
  <conditionalFormatting sqref="X35">
    <cfRule type="cellIs" dxfId="0" priority="111" operator="lessThanOrEqual">
      <formula>H35</formula>
    </cfRule>
  </conditionalFormatting>
  <conditionalFormatting sqref="X37">
    <cfRule type="cellIs" dxfId="0" priority="113" operator="lessThanOrEqual">
      <formula>H37</formula>
    </cfRule>
  </conditionalFormatting>
  <conditionalFormatting sqref="X39">
    <cfRule type="cellIs" dxfId="0" priority="115" operator="lessThanOrEqual">
      <formula>H39</formula>
    </cfRule>
  </conditionalFormatting>
  <conditionalFormatting sqref="X40">
    <cfRule type="cellIs" dxfId="0" priority="117" operator="lessThanOrEqual">
      <formula>H40</formula>
    </cfRule>
  </conditionalFormatting>
  <conditionalFormatting sqref="X42">
    <cfRule type="cellIs" dxfId="0" priority="119" operator="lessThanOrEqual">
      <formula>H42</formula>
    </cfRule>
  </conditionalFormatting>
  <conditionalFormatting sqref="X7">
    <cfRule type="cellIs" dxfId="0" priority="77" operator="lessThanOrEqual">
      <formula>H7</formula>
    </cfRule>
  </conditionalFormatting>
  <conditionalFormatting sqref="X8">
    <cfRule type="cellIs" dxfId="0" priority="79" operator="lessThanOrEqual">
      <formula>H8</formula>
    </cfRule>
  </conditionalFormatting>
  <conditionalFormatting sqref="Y12">
    <cfRule type="cellIs" dxfId="0" priority="82" operator="lessThanOrEqual">
      <formula>I12</formula>
    </cfRule>
  </conditionalFormatting>
  <conditionalFormatting sqref="Y13">
    <cfRule type="cellIs" dxfId="0" priority="84" operator="lessThanOrEqual">
      <formula>I13</formula>
    </cfRule>
  </conditionalFormatting>
  <conditionalFormatting sqref="Y15">
    <cfRule type="cellIs" dxfId="0" priority="86" operator="lessThanOrEqual">
      <formula>I15</formula>
    </cfRule>
  </conditionalFormatting>
  <conditionalFormatting sqref="Y16">
    <cfRule type="cellIs" dxfId="0" priority="88" operator="lessThanOrEqual">
      <formula>I16</formula>
    </cfRule>
  </conditionalFormatting>
  <conditionalFormatting sqref="Y18">
    <cfRule type="cellIs" dxfId="0" priority="90" operator="lessThanOrEqual">
      <formula>I18</formula>
    </cfRule>
  </conditionalFormatting>
  <conditionalFormatting sqref="Y19">
    <cfRule type="cellIs" dxfId="0" priority="92" operator="lessThanOrEqual">
      <formula>I19</formula>
    </cfRule>
  </conditionalFormatting>
  <conditionalFormatting sqref="Y23">
    <cfRule type="cellIs" dxfId="0" priority="94" operator="lessThanOrEqual">
      <formula>I23</formula>
    </cfRule>
  </conditionalFormatting>
  <conditionalFormatting sqref="Y24">
    <cfRule type="cellIs" dxfId="0" priority="96" operator="lessThanOrEqual">
      <formula>I24</formula>
    </cfRule>
  </conditionalFormatting>
  <conditionalFormatting sqref="Y26">
    <cfRule type="cellIs" dxfId="0" priority="98" operator="lessThanOrEqual">
      <formula>I26</formula>
    </cfRule>
  </conditionalFormatting>
  <conditionalFormatting sqref="Y27">
    <cfRule type="cellIs" dxfId="0" priority="100" operator="lessThanOrEqual">
      <formula>I27</formula>
    </cfRule>
  </conditionalFormatting>
  <conditionalFormatting sqref="Y28">
    <cfRule type="cellIs" dxfId="0" priority="102" operator="lessThanOrEqual">
      <formula>I28</formula>
    </cfRule>
  </conditionalFormatting>
  <conditionalFormatting sqref="Y30">
    <cfRule type="cellIs" dxfId="0" priority="104" operator="lessThanOrEqual">
      <formula>I30</formula>
    </cfRule>
  </conditionalFormatting>
  <conditionalFormatting sqref="Y31">
    <cfRule type="cellIs" dxfId="0" priority="106" operator="lessThanOrEqual">
      <formula>I31</formula>
    </cfRule>
  </conditionalFormatting>
  <conditionalFormatting sqref="Y33">
    <cfRule type="cellIs" dxfId="0" priority="108" operator="lessThanOrEqual">
      <formula>I33</formula>
    </cfRule>
  </conditionalFormatting>
  <conditionalFormatting sqref="Y34">
    <cfRule type="cellIs" dxfId="0" priority="110" operator="lessThanOrEqual">
      <formula>I34</formula>
    </cfRule>
  </conditionalFormatting>
  <conditionalFormatting sqref="Y35">
    <cfRule type="cellIs" dxfId="0" priority="112" operator="lessThanOrEqual">
      <formula>I35</formula>
    </cfRule>
  </conditionalFormatting>
  <conditionalFormatting sqref="Y37">
    <cfRule type="cellIs" dxfId="0" priority="114" operator="lessThanOrEqual">
      <formula>I37</formula>
    </cfRule>
  </conditionalFormatting>
  <conditionalFormatting sqref="Y39">
    <cfRule type="cellIs" dxfId="0" priority="116" operator="lessThanOrEqual">
      <formula>I39</formula>
    </cfRule>
  </conditionalFormatting>
  <conditionalFormatting sqref="Y40">
    <cfRule type="cellIs" dxfId="0" priority="118" operator="lessThanOrEqual">
      <formula>I40</formula>
    </cfRule>
  </conditionalFormatting>
  <conditionalFormatting sqref="Y42">
    <cfRule type="cellIs" dxfId="0" priority="120" operator="lessThanOrEqual">
      <formula>I42</formula>
    </cfRule>
  </conditionalFormatting>
  <conditionalFormatting sqref="Y7">
    <cfRule type="cellIs" dxfId="0" priority="78" operator="lessThanOrEqual">
      <formula>I7</formula>
    </cfRule>
  </conditionalFormatting>
  <conditionalFormatting sqref="Y8">
    <cfRule type="cellIs" dxfId="0" priority="80" operator="lessThanOrEqual">
      <formula>I8</formula>
    </cfRule>
  </conditionalFormatting>
  <hyperlinks>
    <hyperlink ref="O7" r:id="rId1"/>
    <hyperlink ref="U7" r:id="rId2"/>
    <hyperlink ref="AA7" r:id="rId3"/>
    <hyperlink ref="O8" r:id="rId4"/>
    <hyperlink ref="U8" r:id="rId5"/>
    <hyperlink ref="AA8" r:id="rId6"/>
    <hyperlink ref="O12" r:id="rId7"/>
    <hyperlink ref="U12" r:id="rId8"/>
    <hyperlink ref="AA12" r:id="rId9"/>
    <hyperlink ref="O13" r:id="rId10"/>
    <hyperlink ref="AA13" r:id="rId11"/>
    <hyperlink ref="O15" r:id="rId12"/>
    <hyperlink ref="AA15" r:id="rId13"/>
    <hyperlink ref="O16" r:id="rId14"/>
    <hyperlink ref="AA16" r:id="rId15"/>
    <hyperlink ref="O18" r:id="rId16"/>
    <hyperlink ref="AA18" r:id="rId17"/>
    <hyperlink ref="O19" r:id="rId18"/>
    <hyperlink ref="AA19" r:id="rId19"/>
    <hyperlink ref="O21" r:id="rId20"/>
    <hyperlink ref="U21" r:id="rId21"/>
    <hyperlink ref="O23" r:id="rId22"/>
    <hyperlink ref="U23" r:id="rId23"/>
    <hyperlink ref="AA23" r:id="rId24"/>
    <hyperlink ref="O24" r:id="rId25"/>
    <hyperlink ref="U24" r:id="rId26"/>
    <hyperlink ref="AA24" r:id="rId27"/>
    <hyperlink ref="U26" r:id="rId28"/>
    <hyperlink ref="AA26" r:id="rId29"/>
    <hyperlink ref="O27" r:id="rId30"/>
    <hyperlink ref="U27" r:id="rId31"/>
    <hyperlink ref="AA27" r:id="rId32"/>
    <hyperlink ref="O28" r:id="rId33"/>
    <hyperlink ref="AA28" r:id="rId34"/>
    <hyperlink ref="O30" r:id="rId35"/>
    <hyperlink ref="U30" r:id="rId36"/>
    <hyperlink ref="AA30" r:id="rId37"/>
    <hyperlink ref="O31" r:id="rId38"/>
    <hyperlink ref="U31" r:id="rId39"/>
    <hyperlink ref="AA31" r:id="rId40"/>
    <hyperlink ref="O33" r:id="rId41"/>
    <hyperlink ref="U33" r:id="rId42"/>
    <hyperlink ref="AA33" r:id="rId43"/>
    <hyperlink ref="O34" r:id="rId44"/>
    <hyperlink ref="U34" r:id="rId45"/>
    <hyperlink ref="AA34" r:id="rId46"/>
    <hyperlink ref="O35" r:id="rId47"/>
    <hyperlink ref="U35" r:id="rId48"/>
    <hyperlink ref="AA35" r:id="rId49"/>
    <hyperlink ref="O36" r:id="rId50"/>
    <hyperlink ref="O37" r:id="rId51"/>
    <hyperlink ref="AA37" r:id="rId52"/>
    <hyperlink ref="O39" r:id="rId53"/>
    <hyperlink ref="U39" r:id="rId54"/>
    <hyperlink ref="AA39" r:id="rId55"/>
    <hyperlink ref="O40" r:id="rId56"/>
    <hyperlink ref="AA40" r:id="rId57"/>
    <hyperlink ref="O42" r:id="rId58"/>
    <hyperlink ref="U42" r:id="rId59"/>
    <hyperlink ref="AA42" r:id="rId60"/>
  </hyperlinks>
  <pageMargins left="0.7" right="0.7" top="0.75" bottom="0.75" header="0.3" footer="0.3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2016-03-22T17:13:31Z</dcterms:created>
  <dcterms:modified xsi:type="dcterms:W3CDTF">2016-03-22T17:13:31Z</dcterms:modified>
</cp:coreProperties>
</file>