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GitHub\Tenis School\"/>
    </mc:Choice>
  </mc:AlternateContent>
  <xr:revisionPtr revIDLastSave="0" documentId="13_ncr:1_{0CF3FF4C-18B9-4980-B5A1-645E6D1EB3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57" i="1" l="1"/>
  <c r="D56" i="1"/>
  <c r="D55" i="1"/>
  <c r="D54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C56" i="1"/>
  <c r="A59" i="1"/>
  <c r="C59" i="1"/>
  <c r="D59" i="1"/>
  <c r="E59" i="1"/>
  <c r="F59" i="1"/>
  <c r="A60" i="1"/>
  <c r="B61" i="1"/>
  <c r="B62" i="1"/>
  <c r="B63" i="1"/>
  <c r="B64" i="1"/>
  <c r="B65" i="1"/>
  <c r="B66" i="1"/>
  <c r="A68" i="1"/>
  <c r="C68" i="1"/>
  <c r="D68" i="1"/>
  <c r="E68" i="1"/>
  <c r="F68" i="1"/>
  <c r="A69" i="1"/>
  <c r="B70" i="1"/>
  <c r="B71" i="1"/>
  <c r="B72" i="1"/>
  <c r="B73" i="1"/>
  <c r="B74" i="1"/>
  <c r="B75" i="1"/>
  <c r="B76" i="1"/>
  <c r="B77" i="1"/>
  <c r="B78" i="1"/>
  <c r="B79" i="1"/>
  <c r="A81" i="1"/>
  <c r="C81" i="1"/>
  <c r="D81" i="1"/>
  <c r="E81" i="1"/>
  <c r="F81" i="1"/>
  <c r="A82" i="1"/>
  <c r="B83" i="1"/>
  <c r="B84" i="1"/>
  <c r="B85" i="1"/>
  <c r="B86" i="1"/>
  <c r="B87" i="1"/>
  <c r="A89" i="1"/>
  <c r="C89" i="1"/>
  <c r="D89" i="1"/>
  <c r="E89" i="1"/>
  <c r="F89" i="1"/>
  <c r="A90" i="1"/>
  <c r="B91" i="1"/>
  <c r="B92" i="1"/>
  <c r="B93" i="1"/>
  <c r="B94" i="1"/>
  <c r="B95" i="1"/>
  <c r="B96" i="1"/>
  <c r="C98" i="1"/>
  <c r="D98" i="1"/>
  <c r="E98" i="1"/>
  <c r="F98" i="1"/>
  <c r="A99" i="1"/>
  <c r="B99" i="1"/>
  <c r="S32" i="1"/>
  <c r="F32" i="1"/>
  <c r="E32" i="1"/>
  <c r="D32" i="1"/>
  <c r="C32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D48" i="1"/>
  <c r="C48" i="1"/>
  <c r="C57" i="1" s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S24" i="1"/>
  <c r="F24" i="1"/>
  <c r="E24" i="1"/>
  <c r="D24" i="1"/>
  <c r="C24" i="1"/>
  <c r="S11" i="1"/>
  <c r="S2" i="1"/>
  <c r="K12" i="1"/>
  <c r="J12" i="1"/>
  <c r="I12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F11" i="1"/>
  <c r="E11" i="1"/>
  <c r="D11" i="1"/>
  <c r="C11" i="1"/>
  <c r="F2" i="1"/>
  <c r="F41" i="1" s="1"/>
  <c r="F53" i="1" s="1"/>
  <c r="E2" i="1"/>
  <c r="E41" i="1" s="1"/>
  <c r="E53" i="1" s="1"/>
  <c r="D2" i="1"/>
  <c r="C2" i="1"/>
  <c r="F47" i="1"/>
  <c r="R29" i="1" s="1"/>
  <c r="A53" i="1"/>
  <c r="A54" i="1"/>
  <c r="A55" i="1"/>
  <c r="A56" i="1"/>
  <c r="A57" i="1"/>
  <c r="E45" i="1"/>
  <c r="E54" i="1" s="1"/>
  <c r="D45" i="1"/>
  <c r="C45" i="1"/>
  <c r="C54" i="1" s="1"/>
  <c r="C47" i="1"/>
  <c r="C46" i="1"/>
  <c r="C55" i="1" s="1"/>
  <c r="F48" i="1"/>
  <c r="F57" i="1" s="1"/>
  <c r="E48" i="1"/>
  <c r="E57" i="1" s="1"/>
  <c r="E47" i="1"/>
  <c r="E56" i="1" s="1"/>
  <c r="D47" i="1"/>
  <c r="F46" i="1"/>
  <c r="F55" i="1" s="1"/>
  <c r="E46" i="1"/>
  <c r="E55" i="1" s="1"/>
  <c r="D46" i="1"/>
  <c r="F45" i="1"/>
  <c r="F54" i="1" s="1"/>
  <c r="C69" i="1" l="1"/>
  <c r="D69" i="1"/>
  <c r="C41" i="1"/>
  <c r="C53" i="1" s="1"/>
  <c r="D41" i="1"/>
  <c r="D53" i="1" s="1"/>
  <c r="E69" i="1"/>
  <c r="C82" i="1"/>
  <c r="C60" i="1"/>
  <c r="E82" i="1"/>
  <c r="D60" i="1"/>
  <c r="F82" i="1"/>
  <c r="E60" i="1"/>
  <c r="E99" i="1" s="1"/>
  <c r="F60" i="1"/>
  <c r="D82" i="1"/>
  <c r="F69" i="1"/>
  <c r="D90" i="1"/>
  <c r="C90" i="1"/>
  <c r="E90" i="1"/>
  <c r="F90" i="1"/>
  <c r="F56" i="1"/>
  <c r="M26" i="1"/>
  <c r="M4" i="1"/>
  <c r="K24" i="1"/>
  <c r="M36" i="1"/>
  <c r="I32" i="1"/>
  <c r="K32" i="1"/>
  <c r="M21" i="1"/>
  <c r="J32" i="1"/>
  <c r="R18" i="1"/>
  <c r="M3" i="1"/>
  <c r="M19" i="1"/>
  <c r="Q34" i="1"/>
  <c r="M13" i="1"/>
  <c r="M38" i="1"/>
  <c r="M34" i="1"/>
  <c r="M15" i="1"/>
  <c r="P33" i="1"/>
  <c r="P36" i="1"/>
  <c r="P26" i="1"/>
  <c r="P37" i="1"/>
  <c r="P28" i="1"/>
  <c r="P38" i="1"/>
  <c r="P29" i="1"/>
  <c r="M7" i="1"/>
  <c r="M37" i="1"/>
  <c r="Q38" i="1"/>
  <c r="M33" i="1"/>
  <c r="Q33" i="1"/>
  <c r="R33" i="1"/>
  <c r="R34" i="1"/>
  <c r="Q35" i="1"/>
  <c r="R35" i="1"/>
  <c r="M16" i="1"/>
  <c r="Q36" i="1"/>
  <c r="M35" i="1"/>
  <c r="R36" i="1"/>
  <c r="K2" i="1"/>
  <c r="M17" i="1"/>
  <c r="P27" i="1"/>
  <c r="Q37" i="1"/>
  <c r="R37" i="1"/>
  <c r="Q28" i="1"/>
  <c r="P34" i="1"/>
  <c r="R38" i="1"/>
  <c r="R28" i="1"/>
  <c r="P35" i="1"/>
  <c r="M18" i="1"/>
  <c r="M14" i="1"/>
  <c r="Q26" i="1"/>
  <c r="Q27" i="1"/>
  <c r="M27" i="1"/>
  <c r="Q29" i="1"/>
  <c r="Q25" i="1"/>
  <c r="M28" i="1"/>
  <c r="M20" i="1"/>
  <c r="M5" i="1"/>
  <c r="R25" i="1"/>
  <c r="R26" i="1"/>
  <c r="I2" i="1"/>
  <c r="J24" i="1"/>
  <c r="R27" i="1"/>
  <c r="Q17" i="1"/>
  <c r="P25" i="1"/>
  <c r="M25" i="1"/>
  <c r="I24" i="1"/>
  <c r="R12" i="1"/>
  <c r="Q15" i="1"/>
  <c r="M29" i="1"/>
  <c r="Q16" i="1"/>
  <c r="R19" i="1"/>
  <c r="Q12" i="1"/>
  <c r="Q18" i="1"/>
  <c r="Q20" i="1"/>
  <c r="P14" i="1"/>
  <c r="Q21" i="1"/>
  <c r="Q19" i="1"/>
  <c r="P15" i="1"/>
  <c r="R13" i="1"/>
  <c r="P16" i="1"/>
  <c r="R14" i="1"/>
  <c r="P12" i="1"/>
  <c r="P17" i="1"/>
  <c r="R15" i="1"/>
  <c r="P18" i="1"/>
  <c r="R16" i="1"/>
  <c r="P13" i="1"/>
  <c r="P19" i="1"/>
  <c r="R17" i="1"/>
  <c r="P20" i="1"/>
  <c r="Q13" i="1"/>
  <c r="R20" i="1"/>
  <c r="P21" i="1"/>
  <c r="J11" i="1"/>
  <c r="Q14" i="1"/>
  <c r="R21" i="1"/>
  <c r="Q41" i="1"/>
  <c r="M8" i="1"/>
  <c r="M12" i="1"/>
  <c r="I11" i="1"/>
  <c r="J2" i="1"/>
  <c r="K11" i="1"/>
  <c r="R7" i="1"/>
  <c r="P8" i="1"/>
  <c r="Q8" i="1"/>
  <c r="R5" i="1"/>
  <c r="P6" i="1"/>
  <c r="Q6" i="1"/>
  <c r="R6" i="1"/>
  <c r="P7" i="1"/>
  <c r="Q7" i="1"/>
  <c r="M6" i="1"/>
  <c r="Q5" i="1"/>
  <c r="P5" i="1"/>
  <c r="R8" i="1"/>
  <c r="K45" i="1"/>
  <c r="P3" i="1"/>
  <c r="Q3" i="1"/>
  <c r="R3" i="1"/>
  <c r="Q4" i="1"/>
  <c r="P4" i="1"/>
  <c r="R4" i="1"/>
  <c r="K46" i="1"/>
  <c r="K48" i="1"/>
  <c r="I45" i="1"/>
  <c r="I46" i="1"/>
  <c r="I47" i="1"/>
  <c r="J45" i="1"/>
  <c r="J46" i="1"/>
  <c r="J48" i="1"/>
  <c r="K47" i="1"/>
  <c r="J47" i="1"/>
  <c r="I48" i="1"/>
  <c r="F99" i="1" l="1"/>
  <c r="C99" i="1"/>
  <c r="D99" i="1"/>
  <c r="M32" i="1"/>
  <c r="T27" i="1"/>
  <c r="T33" i="1"/>
  <c r="T29" i="1"/>
  <c r="T34" i="1"/>
  <c r="M2" i="1"/>
  <c r="P24" i="1"/>
  <c r="Q24" i="1"/>
  <c r="M24" i="1"/>
  <c r="R32" i="1"/>
  <c r="Q32" i="1"/>
  <c r="P32" i="1"/>
  <c r="T18" i="1"/>
  <c r="R24" i="1"/>
  <c r="K41" i="1"/>
  <c r="T17" i="1"/>
  <c r="T19" i="1"/>
  <c r="T28" i="1"/>
  <c r="T26" i="1"/>
  <c r="T25" i="1"/>
  <c r="T14" i="1"/>
  <c r="T13" i="1"/>
  <c r="T16" i="1"/>
  <c r="M11" i="1"/>
  <c r="Q2" i="1"/>
  <c r="T15" i="1"/>
  <c r="P2" i="1"/>
  <c r="T12" i="1"/>
  <c r="Q11" i="1"/>
  <c r="P11" i="1"/>
  <c r="T21" i="1"/>
  <c r="T20" i="1"/>
  <c r="R2" i="1"/>
  <c r="R11" i="1"/>
  <c r="R46" i="1"/>
  <c r="Q47" i="1"/>
  <c r="J41" i="1"/>
  <c r="Q48" i="1"/>
  <c r="Q45" i="1"/>
  <c r="P47" i="1"/>
  <c r="R45" i="1"/>
  <c r="P45" i="1"/>
  <c r="I41" i="1"/>
  <c r="P46" i="1"/>
  <c r="R48" i="1"/>
  <c r="P41" i="1"/>
  <c r="R47" i="1"/>
  <c r="Q46" i="1"/>
  <c r="P48" i="1"/>
  <c r="T7" i="1"/>
  <c r="T6" i="1"/>
  <c r="T8" i="1"/>
  <c r="T4" i="1"/>
  <c r="M46" i="1"/>
  <c r="T3" i="1"/>
  <c r="T5" i="1"/>
  <c r="M45" i="1"/>
  <c r="M48" i="1"/>
  <c r="M47" i="1"/>
  <c r="R41" i="1"/>
  <c r="T24" i="1" l="1"/>
  <c r="T41" i="1"/>
  <c r="T47" i="1"/>
  <c r="M41" i="1"/>
  <c r="T46" i="1"/>
  <c r="T2" i="1"/>
  <c r="T11" i="1"/>
  <c r="T48" i="1"/>
  <c r="T36" i="1"/>
  <c r="T45" i="1"/>
  <c r="T35" i="1"/>
  <c r="T38" i="1"/>
  <c r="T37" i="1"/>
  <c r="T32" i="1" l="1"/>
</calcChain>
</file>

<file path=xl/sharedStrings.xml><?xml version="1.0" encoding="utf-8"?>
<sst xmlns="http://schemas.openxmlformats.org/spreadsheetml/2006/main" count="124" uniqueCount="47">
  <si>
    <t>May</t>
  </si>
  <si>
    <t>Junio</t>
  </si>
  <si>
    <t>Seguridad</t>
  </si>
  <si>
    <t>2 Guardia 24hs</t>
  </si>
  <si>
    <t>Rondin Interno + Moto 12hs</t>
  </si>
  <si>
    <t>Equipos de contror de velocldad Conuol cle lngreso Net Key</t>
  </si>
  <si>
    <t xml:space="preserve">Otros Gastos en Personal </t>
  </si>
  <si>
    <t>Seguridad Electronica</t>
  </si>
  <si>
    <t>Mantenimiento Espacios Verdes y Reparaciones</t>
  </si>
  <si>
    <t>Servicio de Limpieza Espacios Comunes</t>
  </si>
  <si>
    <t>Ing Agronoma</t>
  </si>
  <si>
    <t>Insumos Mantenimiento</t>
  </si>
  <si>
    <t>Itendencia</t>
  </si>
  <si>
    <t>Personal con mas de una tarea</t>
  </si>
  <si>
    <t>Personal Mantenimiento 5°</t>
  </si>
  <si>
    <t>Provisión por Despido</t>
  </si>
  <si>
    <t>Reparaciones menores estimadas</t>
  </si>
  <si>
    <t>Servicios e Impuestos</t>
  </si>
  <si>
    <t>Edemsa</t>
  </si>
  <si>
    <t>Impuesto Imbobiliario</t>
  </si>
  <si>
    <t>Irrigación Callejon Comunero</t>
  </si>
  <si>
    <t>Telefonía Comunicaciones</t>
  </si>
  <si>
    <t>Municipalidad</t>
  </si>
  <si>
    <t>Gastos de Administración</t>
  </si>
  <si>
    <t>Honorarios Administrativos</t>
  </si>
  <si>
    <t>Honorarios Arquitectura</t>
  </si>
  <si>
    <t>Gastos Bancarios - Plataforma</t>
  </si>
  <si>
    <t>Seguro Integral de Consorcio</t>
  </si>
  <si>
    <t>Simple Solutios</t>
  </si>
  <si>
    <t>Otros (imprevistos y mora)</t>
  </si>
  <si>
    <t>Total</t>
  </si>
  <si>
    <t>Gastos Totales</t>
  </si>
  <si>
    <t>Gastos Administración</t>
  </si>
  <si>
    <t>Abril (P)</t>
  </si>
  <si>
    <t>Abril ®</t>
  </si>
  <si>
    <t>931 -Surteh</t>
  </si>
  <si>
    <t>Prom</t>
  </si>
  <si>
    <t xml:space="preserve">Control cle lngreso Net Key </t>
  </si>
  <si>
    <t>Mantenimiento</t>
  </si>
  <si>
    <t>Servicios/Impuestos</t>
  </si>
  <si>
    <t>Administración</t>
  </si>
  <si>
    <t>Totales agregados por rubro</t>
  </si>
  <si>
    <t>Totales agregados por rubro (en MM$) p/Visualización</t>
  </si>
  <si>
    <t>En</t>
  </si>
  <si>
    <t>de pesos</t>
  </si>
  <si>
    <t>Agrego para guihub</t>
  </si>
  <si>
    <t>Agregoaldjf{lñaskdjfñ}asd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</si>
</sst>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</cellStyleXfs>
  <cellXfs count="30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9" fontId="0" fillId="4" borderId="0" xfId="2" applyFont="1" applyFill="1"/>
    <xf numFmtId="164" fontId="0" fillId="4" borderId="0" xfId="1" applyNumberFormat="1" applyFont="1" applyFill="1"/>
    <xf numFmtId="3" fontId="0" fillId="5" borderId="0" xfId="0" applyNumberFormat="1" applyFill="1"/>
    <xf numFmtId="3" fontId="0" fillId="4" borderId="0" xfId="0" applyNumberFormat="1" applyFill="1"/>
    <xf numFmtId="9" fontId="0" fillId="0" borderId="0" xfId="2" applyFont="1" applyFill="1"/>
    <xf numFmtId="0" fontId="2" fillId="0" borderId="0" xfId="0" applyFont="1"/>
    <xf numFmtId="0" fontId="6" fillId="6" borderId="0" xfId="0" applyFont="1" applyFill="1" applyAlignment="1">
      <alignment horizontal="right"/>
    </xf>
    <xf numFmtId="0" fontId="6" fillId="6" borderId="0" xfId="0" applyFont="1" applyFill="1"/>
    <xf numFmtId="0" fontId="2" fillId="7" borderId="0" xfId="0" applyFont="1" applyFill="1"/>
    <xf numFmtId="0" fontId="0" fillId="7" borderId="0" xfId="0" applyFill="1"/>
    <xf numFmtId="3" fontId="2" fillId="7" borderId="0" xfId="0" applyNumberFormat="1" applyFont="1" applyFill="1" applyAlignment="1">
      <alignment horizontal="right"/>
    </xf>
    <xf numFmtId="9" fontId="2" fillId="7" borderId="0" xfId="2" applyFont="1" applyFill="1"/>
    <xf numFmtId="9" fontId="0" fillId="7" borderId="0" xfId="0" applyNumberFormat="1" applyFill="1"/>
    <xf numFmtId="164" fontId="0" fillId="0" borderId="0" xfId="1" applyNumberFormat="1" applyFont="1" applyFill="1"/>
    <xf numFmtId="0" fontId="2" fillId="8" borderId="0" xfId="0" applyFont="1" applyFill="1"/>
    <xf numFmtId="0" fontId="0" fillId="8" borderId="0" xfId="0" applyFill="1"/>
    <xf numFmtId="3" fontId="2" fillId="8" borderId="0" xfId="0" applyNumberFormat="1" applyFont="1" applyFill="1"/>
    <xf numFmtId="9" fontId="2" fillId="8" borderId="0" xfId="2" applyFont="1" applyFill="1"/>
    <xf numFmtId="9" fontId="2" fillId="8" borderId="0" xfId="0" applyNumberFormat="1" applyFont="1" applyFill="1"/>
    <xf numFmtId="0" fontId="6" fillId="8" borderId="0" xfId="0" applyFont="1" applyFill="1"/>
    <xf numFmtId="0" fontId="6" fillId="8" borderId="0" xfId="0" applyFont="1" applyFill="1" applyAlignment="1">
      <alignment horizontal="right"/>
    </xf>
    <xf numFmtId="0" fontId="7" fillId="8" borderId="0" xfId="0" applyFont="1" applyFill="1"/>
    <xf numFmtId="0" fontId="5" fillId="3" borderId="1" xfId="4"/>
    <xf numFmtId="3" fontId="4" fillId="2" borderId="0" xfId="3" applyNumberFormat="1"/>
  </cellXfs>
  <cellStyles count="5">
    <cellStyle name="Cálculo" xfId="4" builtinId="22"/>
    <cellStyle name="Millares" xfId="1" builtinId="3"/>
    <cellStyle name="Neutral" xfId="3" builtinId="28"/>
    <cellStyle name="Normal" xfId="0" builtinId="0"/>
    <cellStyle name="Porcentaje" xfId="2" builtinId="5"/>
  </cellStyles>
  <dxfs count="3">
    <dxf>
      <font>
        <b/>
        <i val="0"/>
      </font>
    </dxf>
    <dxf>
      <font>
        <b val="0"/>
        <i val="0"/>
        <strike val="0"/>
      </font>
    </dxf>
    <dxf>
      <font>
        <b val="0"/>
        <i val="0"/>
        <strike val="0"/>
        <color theme="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showGridLines="0" tabSelected="1" topLeftCell="A58" zoomScale="80" zoomScaleNormal="80" workbookViewId="0">
      <selection activeCell="A102" sqref="A102"/>
    </sheetView>
  </sheetViews>
  <sheetFormatPr baseColWidth="10" defaultColWidth="9.140625" defaultRowHeight="15" x14ac:dyDescent="0.25"/>
  <cols>
    <col min="2" max="2" width="52.7109375" customWidth="1"/>
    <col min="3" max="3" width="14.42578125" bestFit="1" customWidth="1"/>
    <col min="4" max="6" width="13.42578125" bestFit="1" customWidth="1"/>
    <col min="7" max="7" width="3" customWidth="1"/>
    <col min="12" max="12" width="1.140625" customWidth="1"/>
    <col min="14" max="15" width="1.85546875" customWidth="1"/>
    <col min="16" max="16" width="11.42578125" bestFit="1" customWidth="1"/>
    <col min="19" max="19" width="1.28515625" customWidth="1"/>
    <col min="21" max="21" width="1.5703125" customWidth="1"/>
  </cols>
  <sheetData>
    <row r="1" spans="1:26" x14ac:dyDescent="0.25">
      <c r="A1" s="13" t="s">
        <v>2</v>
      </c>
      <c r="B1" s="13"/>
      <c r="C1" s="12" t="s">
        <v>33</v>
      </c>
      <c r="D1" s="12" t="s">
        <v>34</v>
      </c>
      <c r="E1" s="12" t="s">
        <v>0</v>
      </c>
      <c r="F1" s="12" t="s">
        <v>1</v>
      </c>
      <c r="G1" s="13"/>
      <c r="H1" s="13"/>
      <c r="I1" s="12" t="s">
        <v>34</v>
      </c>
      <c r="J1" s="12" t="s">
        <v>0</v>
      </c>
      <c r="K1" s="12" t="s">
        <v>1</v>
      </c>
      <c r="L1" s="12"/>
      <c r="M1" s="12" t="s">
        <v>36</v>
      </c>
      <c r="N1" s="13"/>
      <c r="O1" s="13"/>
      <c r="P1" s="12" t="s">
        <v>34</v>
      </c>
      <c r="Q1" s="12" t="s">
        <v>0</v>
      </c>
      <c r="R1" s="12" t="s">
        <v>1</v>
      </c>
      <c r="S1" s="12"/>
      <c r="T1" s="12" t="s">
        <v>36</v>
      </c>
    </row>
    <row r="2" spans="1:26" x14ac:dyDescent="0.25">
      <c r="A2" s="14" t="s">
        <v>2</v>
      </c>
      <c r="B2" s="15"/>
      <c r="C2" s="16">
        <f>SUM(C3:C8)</f>
        <v>2873425</v>
      </c>
      <c r="D2" s="16">
        <f t="shared" ref="D2:F2" si="0">SUM(D3:D8)</f>
        <v>3075148</v>
      </c>
      <c r="E2" s="16">
        <f t="shared" si="0"/>
        <v>3345618</v>
      </c>
      <c r="F2" s="16">
        <f t="shared" si="0"/>
        <v>3692042</v>
      </c>
      <c r="G2" s="15"/>
      <c r="H2" s="15"/>
      <c r="I2" s="17">
        <f t="shared" ref="I2:K8" si="1">IF(C2,D2/C2-1,"")</f>
        <v>7.0202980763374612E-2</v>
      </c>
      <c r="J2" s="17">
        <f t="shared" si="1"/>
        <v>8.7953490368593679E-2</v>
      </c>
      <c r="K2" s="17">
        <f t="shared" si="1"/>
        <v>0.10354559307129496</v>
      </c>
      <c r="L2" s="17"/>
      <c r="M2" s="18">
        <f t="shared" ref="M2:M4" si="2">IFERROR(AVERAGE(I2:K2),"")</f>
        <v>8.7234021401087755E-2</v>
      </c>
      <c r="N2" s="15"/>
      <c r="O2" s="15"/>
      <c r="P2" s="17">
        <f>SUM(P3:P8)</f>
        <v>1</v>
      </c>
      <c r="Q2" s="17">
        <f t="shared" ref="Q2:T2" si="3">SUM(Q3:Q8)</f>
        <v>1</v>
      </c>
      <c r="R2" s="17">
        <f t="shared" si="3"/>
        <v>1</v>
      </c>
      <c r="S2" s="17">
        <f t="shared" si="3"/>
        <v>0</v>
      </c>
      <c r="T2" s="17">
        <f t="shared" si="3"/>
        <v>1</v>
      </c>
    </row>
    <row r="3" spans="1:26" x14ac:dyDescent="0.25">
      <c r="B3" t="s">
        <v>3</v>
      </c>
      <c r="C3" s="2">
        <v>2514667</v>
      </c>
      <c r="D3" s="2">
        <v>2911034</v>
      </c>
      <c r="E3" s="2">
        <v>2911034</v>
      </c>
      <c r="F3" s="2">
        <v>3260358</v>
      </c>
      <c r="I3" s="4">
        <f t="shared" si="1"/>
        <v>0.15762206288148684</v>
      </c>
      <c r="J3" s="4">
        <f t="shared" si="1"/>
        <v>0</v>
      </c>
      <c r="K3" s="4">
        <f t="shared" si="1"/>
        <v>0.11999997251835604</v>
      </c>
      <c r="L3" s="4"/>
      <c r="M3" s="5">
        <f t="shared" si="2"/>
        <v>9.254067846661429E-2</v>
      </c>
      <c r="P3" s="4">
        <f t="shared" ref="P3:R8" si="4">D3/D$45</f>
        <v>0.94663216209431222</v>
      </c>
      <c r="Q3" s="4">
        <f t="shared" si="4"/>
        <v>0.87010352048560236</v>
      </c>
      <c r="R3" s="4">
        <f t="shared" si="4"/>
        <v>0.88307716976134076</v>
      </c>
      <c r="S3" s="4"/>
      <c r="T3" s="4">
        <f>AVERAGE(P3:R3)</f>
        <v>0.89993761744708511</v>
      </c>
      <c r="Y3" s="5"/>
      <c r="Z3" s="5"/>
    </row>
    <row r="4" spans="1:26" x14ac:dyDescent="0.25">
      <c r="B4" t="s">
        <v>4</v>
      </c>
      <c r="C4" s="2">
        <v>66900</v>
      </c>
      <c r="D4" s="2">
        <v>66900</v>
      </c>
      <c r="E4" s="2">
        <v>66900</v>
      </c>
      <c r="F4" s="2">
        <v>84000</v>
      </c>
      <c r="I4" s="4">
        <f t="shared" si="1"/>
        <v>0</v>
      </c>
      <c r="J4" s="4">
        <f t="shared" si="1"/>
        <v>0</v>
      </c>
      <c r="K4" s="4">
        <f t="shared" si="1"/>
        <v>0.25560538116591935</v>
      </c>
      <c r="L4" s="4"/>
      <c r="M4" s="5">
        <f t="shared" si="2"/>
        <v>8.5201793721973118E-2</v>
      </c>
      <c r="P4" s="4">
        <f t="shared" si="4"/>
        <v>2.175505048862689E-2</v>
      </c>
      <c r="Q4" s="4">
        <f t="shared" si="4"/>
        <v>1.9996305615285426E-2</v>
      </c>
      <c r="R4" s="4">
        <f t="shared" si="4"/>
        <v>2.2751637169891349E-2</v>
      </c>
      <c r="S4" s="4"/>
      <c r="T4" s="4">
        <f>AVERAGE(P4:R4)</f>
        <v>2.1500997757934553E-2</v>
      </c>
      <c r="Y4" s="5"/>
      <c r="Z4" s="5"/>
    </row>
    <row r="5" spans="1:26" x14ac:dyDescent="0.25">
      <c r="B5" s="1" t="s">
        <v>5</v>
      </c>
      <c r="C5" s="2"/>
      <c r="D5" s="2"/>
      <c r="E5" s="2"/>
      <c r="F5" s="2"/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/>
      <c r="M5" s="5" t="str">
        <f>IFERROR(AVERAGE(I5:K5),"")</f>
        <v/>
      </c>
      <c r="P5" s="4">
        <f t="shared" si="4"/>
        <v>0</v>
      </c>
      <c r="Q5" s="4">
        <f t="shared" si="4"/>
        <v>0</v>
      </c>
      <c r="R5" s="4">
        <f t="shared" si="4"/>
        <v>0</v>
      </c>
      <c r="S5" s="4"/>
      <c r="T5" s="6">
        <f>AVERAGE(P5:R5)</f>
        <v>0</v>
      </c>
      <c r="Y5" s="5"/>
      <c r="Z5" s="5"/>
    </row>
    <row r="6" spans="1:26" x14ac:dyDescent="0.25">
      <c r="B6" t="s">
        <v>37</v>
      </c>
      <c r="C6" s="2">
        <v>54858</v>
      </c>
      <c r="D6" s="2">
        <v>67214</v>
      </c>
      <c r="E6" s="2">
        <v>67214</v>
      </c>
      <c r="F6" s="2">
        <v>67214</v>
      </c>
      <c r="I6" s="4">
        <f t="shared" si="1"/>
        <v>0.22523606401983298</v>
      </c>
      <c r="J6" s="4">
        <f t="shared" si="1"/>
        <v>0</v>
      </c>
      <c r="K6" s="4">
        <f t="shared" si="1"/>
        <v>0</v>
      </c>
      <c r="L6" s="4"/>
      <c r="M6" s="5">
        <f t="shared" ref="M6:M8" si="5">AVERAGE(I6:K6)</f>
        <v>7.5078688006610994E-2</v>
      </c>
      <c r="P6" s="4">
        <f t="shared" si="4"/>
        <v>2.1857159395255121E-2</v>
      </c>
      <c r="Q6" s="4">
        <f t="shared" si="4"/>
        <v>2.0090159725348201E-2</v>
      </c>
      <c r="R6" s="4">
        <f t="shared" si="4"/>
        <v>1.8205101675441395E-2</v>
      </c>
      <c r="T6" s="4">
        <f t="shared" ref="T6:T8" si="6">AVERAGE(P6:R6)</f>
        <v>2.0050806932014904E-2</v>
      </c>
      <c r="Y6" s="5"/>
      <c r="Z6" s="5"/>
    </row>
    <row r="7" spans="1:26" x14ac:dyDescent="0.25">
      <c r="B7" t="s">
        <v>6</v>
      </c>
      <c r="C7" s="2">
        <v>30000</v>
      </c>
      <c r="D7" s="2">
        <v>30000</v>
      </c>
      <c r="E7" s="2">
        <v>50000</v>
      </c>
      <c r="F7" s="2">
        <v>30000</v>
      </c>
      <c r="I7" s="4">
        <f t="shared" si="1"/>
        <v>0</v>
      </c>
      <c r="J7" s="4">
        <f t="shared" si="1"/>
        <v>0.66666666666666674</v>
      </c>
      <c r="K7" s="4">
        <f t="shared" si="1"/>
        <v>-0.4</v>
      </c>
      <c r="L7" s="4"/>
      <c r="M7" s="5">
        <f t="shared" si="5"/>
        <v>8.8888888888888906E-2</v>
      </c>
      <c r="P7" s="4">
        <f t="shared" si="4"/>
        <v>9.75562802180578E-3</v>
      </c>
      <c r="Q7" s="4">
        <f t="shared" si="4"/>
        <v>1.4944921984518257E-2</v>
      </c>
      <c r="R7" s="4">
        <f t="shared" si="4"/>
        <v>8.1255847035326245E-3</v>
      </c>
      <c r="T7" s="4">
        <f t="shared" si="6"/>
        <v>1.0942044903285554E-2</v>
      </c>
      <c r="Y7" s="5"/>
      <c r="Z7" s="5"/>
    </row>
    <row r="8" spans="1:26" x14ac:dyDescent="0.25">
      <c r="B8" t="s">
        <v>7</v>
      </c>
      <c r="C8" s="2">
        <v>207000</v>
      </c>
      <c r="D8" s="9"/>
      <c r="E8" s="2">
        <v>250470</v>
      </c>
      <c r="F8" s="2">
        <v>250470</v>
      </c>
      <c r="I8" s="4">
        <f t="shared" si="1"/>
        <v>-1</v>
      </c>
      <c r="J8" s="4" t="str">
        <f t="shared" si="1"/>
        <v/>
      </c>
      <c r="K8" s="4">
        <f t="shared" si="1"/>
        <v>0</v>
      </c>
      <c r="L8" s="4"/>
      <c r="M8" s="5">
        <f t="shared" si="5"/>
        <v>-0.5</v>
      </c>
      <c r="P8" s="4">
        <f t="shared" si="4"/>
        <v>0</v>
      </c>
      <c r="Q8" s="4">
        <f t="shared" si="4"/>
        <v>7.4865092189245752E-2</v>
      </c>
      <c r="R8" s="4">
        <f t="shared" si="4"/>
        <v>6.7840506689793884E-2</v>
      </c>
      <c r="T8" s="4">
        <f t="shared" si="6"/>
        <v>4.7568532959679881E-2</v>
      </c>
      <c r="Y8" s="5"/>
      <c r="Z8" s="5"/>
    </row>
    <row r="9" spans="1:26" x14ac:dyDescent="0.25">
      <c r="D9" s="2"/>
      <c r="E9" s="2"/>
      <c r="F9" s="2"/>
    </row>
    <row r="10" spans="1:26" x14ac:dyDescent="0.25">
      <c r="A10" s="13" t="s">
        <v>38</v>
      </c>
      <c r="B10" s="13"/>
      <c r="C10" s="12" t="s">
        <v>33</v>
      </c>
      <c r="D10" s="12" t="s">
        <v>34</v>
      </c>
      <c r="E10" s="12" t="s">
        <v>0</v>
      </c>
      <c r="F10" s="12" t="s">
        <v>1</v>
      </c>
      <c r="G10" s="13"/>
      <c r="H10" s="13"/>
      <c r="I10" s="12" t="s">
        <v>34</v>
      </c>
      <c r="J10" s="12" t="s">
        <v>0</v>
      </c>
      <c r="K10" s="12" t="s">
        <v>1</v>
      </c>
      <c r="L10" s="12"/>
      <c r="M10" s="12" t="s">
        <v>36</v>
      </c>
      <c r="N10" s="13"/>
      <c r="O10" s="13"/>
      <c r="P10" s="12" t="s">
        <v>34</v>
      </c>
      <c r="Q10" s="12" t="s">
        <v>0</v>
      </c>
      <c r="R10" s="12" t="s">
        <v>1</v>
      </c>
      <c r="S10" s="12"/>
      <c r="T10" s="12" t="s">
        <v>36</v>
      </c>
    </row>
    <row r="11" spans="1:26" x14ac:dyDescent="0.25">
      <c r="A11" s="14" t="s">
        <v>8</v>
      </c>
      <c r="B11" s="15"/>
      <c r="C11" s="16">
        <f>SUM(C12:C21)</f>
        <v>2391544</v>
      </c>
      <c r="D11" s="16">
        <f t="shared" ref="D11:F11" si="7">SUM(D12:D21)</f>
        <v>2663670</v>
      </c>
      <c r="E11" s="16">
        <f t="shared" si="7"/>
        <v>2462692</v>
      </c>
      <c r="F11" s="16">
        <f t="shared" si="7"/>
        <v>2891578</v>
      </c>
      <c r="G11" s="15"/>
      <c r="H11" s="15"/>
      <c r="I11" s="17">
        <f t="shared" ref="I11:I21" si="8">IF(C11,D11/C11-1,"")</f>
        <v>0.11378674195415184</v>
      </c>
      <c r="J11" s="17">
        <f t="shared" ref="J11:J21" si="9">IF(D11,E11/D11-1,"")</f>
        <v>-7.5451538666576612E-2</v>
      </c>
      <c r="K11" s="17">
        <f t="shared" ref="K11:K21" si="10">IF(E11,F11/E11-1,"")</f>
        <v>0.17415332489811952</v>
      </c>
      <c r="L11" s="17"/>
      <c r="M11" s="18">
        <f t="shared" ref="M11:M12" si="11">IFERROR(AVERAGE(I11:K11),"")</f>
        <v>7.0829509395231582E-2</v>
      </c>
      <c r="N11" s="15"/>
      <c r="O11" s="15"/>
      <c r="P11" s="17">
        <f>SUM(P12:P21)</f>
        <v>0.99999999999999989</v>
      </c>
      <c r="Q11" s="17">
        <f t="shared" ref="Q11:R11" si="12">SUM(Q12:Q21)</f>
        <v>0.99999999999999989</v>
      </c>
      <c r="R11" s="17">
        <f t="shared" si="12"/>
        <v>1</v>
      </c>
      <c r="S11" s="17">
        <f t="shared" ref="S11" si="13">SUM(S12:S17)</f>
        <v>0</v>
      </c>
      <c r="T11" s="17">
        <f>SUM(T12:T21)</f>
        <v>1</v>
      </c>
    </row>
    <row r="12" spans="1:26" x14ac:dyDescent="0.25">
      <c r="B12" t="s">
        <v>9</v>
      </c>
      <c r="C12" s="2">
        <v>1379118</v>
      </c>
      <c r="D12" s="2">
        <v>1362464</v>
      </c>
      <c r="E12" s="2">
        <v>1498710</v>
      </c>
      <c r="F12" s="2">
        <v>1648581</v>
      </c>
      <c r="I12" s="4">
        <f t="shared" si="8"/>
        <v>-1.2075833975047856E-2</v>
      </c>
      <c r="J12" s="4">
        <f t="shared" si="9"/>
        <v>9.9999706414261258E-2</v>
      </c>
      <c r="K12" s="4">
        <f t="shared" si="10"/>
        <v>0.10000000000000009</v>
      </c>
      <c r="L12" s="4"/>
      <c r="M12" s="5">
        <f t="shared" si="11"/>
        <v>6.2641290813071168E-2</v>
      </c>
      <c r="P12" s="4">
        <f t="shared" ref="P12:P21" si="14">D12/D$46</f>
        <v>0.51149879677287347</v>
      </c>
      <c r="Q12" s="4">
        <f t="shared" ref="Q12:Q21" si="15">E12/E$46</f>
        <v>0.60856574837616717</v>
      </c>
      <c r="R12" s="4">
        <f t="shared" ref="R12:R21" si="16">F12/F$46</f>
        <v>0.57013194871450812</v>
      </c>
      <c r="S12" s="4"/>
      <c r="T12" s="4">
        <f t="shared" ref="T12:T21" si="17">AVERAGE(P12:R12)</f>
        <v>0.56339883128784962</v>
      </c>
    </row>
    <row r="13" spans="1:26" x14ac:dyDescent="0.25">
      <c r="B13" t="s">
        <v>10</v>
      </c>
      <c r="C13" s="2">
        <v>29400</v>
      </c>
      <c r="D13" s="2">
        <v>60000</v>
      </c>
      <c r="E13" s="2">
        <v>60000</v>
      </c>
      <c r="F13" s="2">
        <v>60000</v>
      </c>
      <c r="I13" s="4">
        <f t="shared" si="8"/>
        <v>1.0408163265306123</v>
      </c>
      <c r="J13" s="4">
        <f t="shared" si="9"/>
        <v>0</v>
      </c>
      <c r="K13" s="4">
        <f t="shared" si="10"/>
        <v>0</v>
      </c>
      <c r="L13" s="4"/>
      <c r="M13" s="5">
        <f t="shared" ref="M13:M21" si="18">IFERROR(AVERAGE(I13:K13),"")</f>
        <v>0.34693877551020408</v>
      </c>
      <c r="P13" s="4">
        <f t="shared" si="14"/>
        <v>2.2525312820281793E-2</v>
      </c>
      <c r="Q13" s="4">
        <f t="shared" si="15"/>
        <v>2.4363582616096533E-2</v>
      </c>
      <c r="R13" s="4">
        <f t="shared" si="16"/>
        <v>2.0749915789925084E-2</v>
      </c>
      <c r="S13" s="4"/>
      <c r="T13" s="4">
        <f t="shared" si="17"/>
        <v>2.2546270408767805E-2</v>
      </c>
    </row>
    <row r="14" spans="1:26" x14ac:dyDescent="0.25">
      <c r="B14" t="s">
        <v>11</v>
      </c>
      <c r="C14" s="2">
        <v>200000</v>
      </c>
      <c r="D14" s="2">
        <v>578466</v>
      </c>
      <c r="E14" s="2">
        <v>200000</v>
      </c>
      <c r="F14" s="2">
        <v>200000</v>
      </c>
      <c r="I14" s="4">
        <f t="shared" si="8"/>
        <v>1.8923299999999998</v>
      </c>
      <c r="J14" s="4">
        <f t="shared" si="9"/>
        <v>-0.65425798577617356</v>
      </c>
      <c r="K14" s="4">
        <f t="shared" si="10"/>
        <v>0</v>
      </c>
      <c r="L14" s="4"/>
      <c r="M14" s="5">
        <f t="shared" si="18"/>
        <v>0.41269067140794213</v>
      </c>
      <c r="P14" s="4">
        <f t="shared" si="14"/>
        <v>0.2171687934316188</v>
      </c>
      <c r="Q14" s="4">
        <f t="shared" si="15"/>
        <v>8.1211942053655103E-2</v>
      </c>
      <c r="R14" s="4">
        <f t="shared" si="16"/>
        <v>6.9166385966416957E-2</v>
      </c>
      <c r="S14" s="4"/>
      <c r="T14" s="4">
        <f t="shared" si="17"/>
        <v>0.1225157071505636</v>
      </c>
    </row>
    <row r="15" spans="1:26" x14ac:dyDescent="0.25">
      <c r="B15" t="s">
        <v>12</v>
      </c>
      <c r="C15" s="2">
        <v>260059</v>
      </c>
      <c r="D15" s="2">
        <v>202138</v>
      </c>
      <c r="E15" s="2">
        <v>242586</v>
      </c>
      <c r="F15" s="2">
        <v>257120</v>
      </c>
      <c r="I15" s="4">
        <f t="shared" si="8"/>
        <v>-0.22272253603989867</v>
      </c>
      <c r="J15" s="4">
        <f t="shared" si="9"/>
        <v>0.2001009211528757</v>
      </c>
      <c r="K15" s="4">
        <f t="shared" si="10"/>
        <v>5.9912773202080993E-2</v>
      </c>
      <c r="L15" s="4"/>
      <c r="M15" s="5">
        <f t="shared" si="18"/>
        <v>1.2430386105019342E-2</v>
      </c>
      <c r="P15" s="4">
        <f t="shared" si="14"/>
        <v>7.5887028047768673E-2</v>
      </c>
      <c r="Q15" s="4">
        <f t="shared" si="15"/>
        <v>9.8504400875139883E-2</v>
      </c>
      <c r="R15" s="4">
        <f t="shared" si="16"/>
        <v>8.8920305798425636E-2</v>
      </c>
      <c r="S15" s="4"/>
      <c r="T15" s="4">
        <f t="shared" si="17"/>
        <v>8.7770578240444722E-2</v>
      </c>
    </row>
    <row r="16" spans="1:26" x14ac:dyDescent="0.25">
      <c r="B16" t="s">
        <v>13</v>
      </c>
      <c r="C16" s="2">
        <v>162656</v>
      </c>
      <c r="D16" s="2">
        <v>117440</v>
      </c>
      <c r="E16" s="2">
        <v>140928</v>
      </c>
      <c r="F16" s="2">
        <v>149383</v>
      </c>
      <c r="I16" s="4">
        <f t="shared" si="8"/>
        <v>-0.27798544166830608</v>
      </c>
      <c r="J16" s="4">
        <f t="shared" si="9"/>
        <v>0.19999999999999996</v>
      </c>
      <c r="K16" s="4">
        <f t="shared" si="10"/>
        <v>5.9995174841053656E-2</v>
      </c>
      <c r="L16" s="4"/>
      <c r="M16" s="5">
        <f t="shared" si="18"/>
        <v>-5.996755609084155E-3</v>
      </c>
      <c r="P16" s="4">
        <f t="shared" si="14"/>
        <v>4.4089545626898229E-2</v>
      </c>
      <c r="Q16" s="4">
        <f t="shared" si="15"/>
        <v>5.7225182848687536E-2</v>
      </c>
      <c r="R16" s="4">
        <f t="shared" si="16"/>
        <v>5.1661411174106317E-2</v>
      </c>
      <c r="S16" s="4"/>
      <c r="T16" s="4">
        <f t="shared" si="17"/>
        <v>5.0992046549897363E-2</v>
      </c>
    </row>
    <row r="17" spans="1:20" x14ac:dyDescent="0.25">
      <c r="B17" t="s">
        <v>14</v>
      </c>
      <c r="D17" s="2"/>
      <c r="E17" s="2"/>
      <c r="F17" s="29">
        <v>149383</v>
      </c>
      <c r="I17" s="4" t="str">
        <f t="shared" si="8"/>
        <v/>
      </c>
      <c r="J17" s="4" t="str">
        <f t="shared" si="9"/>
        <v/>
      </c>
      <c r="K17" s="4" t="str">
        <f t="shared" si="10"/>
        <v/>
      </c>
      <c r="L17" s="4"/>
      <c r="M17" s="5" t="str">
        <f t="shared" si="18"/>
        <v/>
      </c>
      <c r="P17" s="4">
        <f t="shared" si="14"/>
        <v>0</v>
      </c>
      <c r="Q17" s="4">
        <f t="shared" si="15"/>
        <v>0</v>
      </c>
      <c r="R17" s="4">
        <f t="shared" si="16"/>
        <v>5.1661411174106317E-2</v>
      </c>
      <c r="S17" s="4"/>
      <c r="T17" s="4">
        <f t="shared" si="17"/>
        <v>1.7220470391368772E-2</v>
      </c>
    </row>
    <row r="18" spans="1:20" x14ac:dyDescent="0.25">
      <c r="B18" t="s">
        <v>35</v>
      </c>
      <c r="C18" s="2">
        <v>253946</v>
      </c>
      <c r="D18" s="2">
        <v>183485</v>
      </c>
      <c r="E18" s="2">
        <v>220182</v>
      </c>
      <c r="F18" s="2">
        <v>316856</v>
      </c>
      <c r="I18" s="4">
        <f t="shared" si="8"/>
        <v>-0.27746450032684111</v>
      </c>
      <c r="J18" s="4">
        <f t="shared" si="9"/>
        <v>0.19999999999999996</v>
      </c>
      <c r="K18" s="4">
        <f t="shared" si="10"/>
        <v>0.4390640470156506</v>
      </c>
      <c r="L18" s="4"/>
      <c r="M18" s="5">
        <f t="shared" si="18"/>
        <v>0.12053318222960314</v>
      </c>
      <c r="P18" s="4">
        <f t="shared" si="14"/>
        <v>6.8884283713823408E-2</v>
      </c>
      <c r="Q18" s="4">
        <f t="shared" si="15"/>
        <v>8.9407039126289445E-2</v>
      </c>
      <c r="R18" s="4">
        <f t="shared" si="16"/>
        <v>0.10957892195887504</v>
      </c>
      <c r="S18" s="4"/>
      <c r="T18" s="4">
        <f t="shared" si="17"/>
        <v>8.9290081599662632E-2</v>
      </c>
    </row>
    <row r="19" spans="1:20" x14ac:dyDescent="0.25">
      <c r="B19" t="s">
        <v>15</v>
      </c>
      <c r="C19" s="2">
        <v>56365</v>
      </c>
      <c r="D19" s="2">
        <v>41905</v>
      </c>
      <c r="E19" s="2">
        <v>50286</v>
      </c>
      <c r="F19" s="2">
        <v>60255</v>
      </c>
      <c r="I19" s="4">
        <f t="shared" si="8"/>
        <v>-0.25654218043111865</v>
      </c>
      <c r="J19" s="4">
        <f t="shared" si="9"/>
        <v>0.19999999999999996</v>
      </c>
      <c r="K19" s="4">
        <f t="shared" si="10"/>
        <v>0.19824603269299601</v>
      </c>
      <c r="L19" s="4"/>
      <c r="M19" s="5">
        <f t="shared" si="18"/>
        <v>4.723461742062577E-2</v>
      </c>
      <c r="P19" s="4">
        <f t="shared" si="14"/>
        <v>1.5732053895565142E-2</v>
      </c>
      <c r="Q19" s="4">
        <f t="shared" si="15"/>
        <v>2.0419118590550504E-2</v>
      </c>
      <c r="R19" s="4">
        <f t="shared" si="16"/>
        <v>2.0838102932032268E-2</v>
      </c>
      <c r="S19" s="4"/>
      <c r="T19" s="4">
        <f t="shared" si="17"/>
        <v>1.8996425139382638E-2</v>
      </c>
    </row>
    <row r="20" spans="1:20" x14ac:dyDescent="0.25">
      <c r="B20" t="s">
        <v>6</v>
      </c>
      <c r="D20" s="9">
        <v>67772</v>
      </c>
      <c r="E20" s="2"/>
      <c r="F20" s="2"/>
      <c r="I20" s="4" t="str">
        <f t="shared" si="8"/>
        <v/>
      </c>
      <c r="J20" s="4">
        <f t="shared" si="9"/>
        <v>-1</v>
      </c>
      <c r="K20" s="4" t="str">
        <f t="shared" si="10"/>
        <v/>
      </c>
      <c r="L20" s="4"/>
      <c r="M20" s="5">
        <f t="shared" si="18"/>
        <v>-1</v>
      </c>
      <c r="P20" s="4">
        <f t="shared" si="14"/>
        <v>2.5443091674268961E-2</v>
      </c>
      <c r="Q20" s="4">
        <f t="shared" si="15"/>
        <v>0</v>
      </c>
      <c r="R20" s="4">
        <f t="shared" si="16"/>
        <v>0</v>
      </c>
      <c r="S20" s="4"/>
      <c r="T20" s="4">
        <f t="shared" si="17"/>
        <v>8.4810305580896531E-3</v>
      </c>
    </row>
    <row r="21" spans="1:20" x14ac:dyDescent="0.25">
      <c r="B21" t="s">
        <v>16</v>
      </c>
      <c r="C21" s="2">
        <v>50000</v>
      </c>
      <c r="D21" s="2">
        <v>50000</v>
      </c>
      <c r="E21" s="2">
        <v>50000</v>
      </c>
      <c r="F21" s="2">
        <v>50000</v>
      </c>
      <c r="I21" s="4">
        <f t="shared" si="8"/>
        <v>0</v>
      </c>
      <c r="J21" s="4">
        <f t="shared" si="9"/>
        <v>0</v>
      </c>
      <c r="K21" s="4">
        <f t="shared" si="10"/>
        <v>0</v>
      </c>
      <c r="L21" s="4"/>
      <c r="M21" s="5">
        <f t="shared" si="18"/>
        <v>0</v>
      </c>
      <c r="P21" s="4">
        <f t="shared" si="14"/>
        <v>1.8771094016901493E-2</v>
      </c>
      <c r="Q21" s="4">
        <f t="shared" si="15"/>
        <v>2.0302985513413776E-2</v>
      </c>
      <c r="R21" s="4">
        <f t="shared" si="16"/>
        <v>1.7291596491604239E-2</v>
      </c>
      <c r="S21" s="4"/>
      <c r="T21" s="4">
        <f t="shared" si="17"/>
        <v>1.8788558673973169E-2</v>
      </c>
    </row>
    <row r="22" spans="1:20" x14ac:dyDescent="0.25">
      <c r="D22" s="2"/>
      <c r="E22" s="2"/>
      <c r="F22" s="2"/>
    </row>
    <row r="23" spans="1:20" x14ac:dyDescent="0.25">
      <c r="A23" s="13" t="s">
        <v>39</v>
      </c>
      <c r="B23" s="13"/>
      <c r="C23" s="12" t="s">
        <v>33</v>
      </c>
      <c r="D23" s="12" t="s">
        <v>34</v>
      </c>
      <c r="E23" s="12" t="s">
        <v>0</v>
      </c>
      <c r="F23" s="12" t="s">
        <v>1</v>
      </c>
      <c r="G23" s="13"/>
      <c r="H23" s="13"/>
      <c r="I23" s="12" t="s">
        <v>34</v>
      </c>
      <c r="J23" s="12" t="s">
        <v>0</v>
      </c>
      <c r="K23" s="12" t="s">
        <v>1</v>
      </c>
      <c r="L23" s="12"/>
      <c r="M23" s="12" t="s">
        <v>36</v>
      </c>
      <c r="N23" s="13"/>
      <c r="O23" s="13"/>
      <c r="P23" s="12" t="s">
        <v>34</v>
      </c>
      <c r="Q23" s="12" t="s">
        <v>0</v>
      </c>
      <c r="R23" s="12" t="s">
        <v>1</v>
      </c>
      <c r="S23" s="12"/>
      <c r="T23" s="12" t="s">
        <v>36</v>
      </c>
    </row>
    <row r="24" spans="1:20" x14ac:dyDescent="0.25">
      <c r="A24" s="14" t="s">
        <v>17</v>
      </c>
      <c r="B24" s="15"/>
      <c r="C24" s="16">
        <f>SUM(C25:C29)</f>
        <v>431611</v>
      </c>
      <c r="D24" s="16">
        <f t="shared" ref="D24:F24" si="19">SUM(D25:D29)</f>
        <v>525305</v>
      </c>
      <c r="E24" s="16">
        <f t="shared" si="19"/>
        <v>250000</v>
      </c>
      <c r="F24" s="16">
        <f t="shared" si="19"/>
        <v>431750</v>
      </c>
      <c r="G24" s="15"/>
      <c r="H24" s="15"/>
      <c r="I24" s="17">
        <f t="shared" ref="I24:K29" si="20">IF(C24,D24/C24-1,"")</f>
        <v>0.21707973151750082</v>
      </c>
      <c r="J24" s="17">
        <f t="shared" si="20"/>
        <v>-0.524086007176783</v>
      </c>
      <c r="K24" s="17">
        <f t="shared" si="20"/>
        <v>0.72700000000000009</v>
      </c>
      <c r="L24" s="17"/>
      <c r="M24" s="18">
        <f t="shared" ref="M24:M25" si="21">IFERROR(AVERAGE(I24:K24),"")</f>
        <v>0.13999790811357263</v>
      </c>
      <c r="N24" s="15"/>
      <c r="O24" s="15"/>
      <c r="P24" s="17">
        <f>SUM(P25:P29)</f>
        <v>1</v>
      </c>
      <c r="Q24" s="17">
        <f t="shared" ref="Q24:T24" si="22">SUM(Q25:Q29)</f>
        <v>1</v>
      </c>
      <c r="R24" s="17">
        <f t="shared" si="22"/>
        <v>1</v>
      </c>
      <c r="S24" s="17">
        <f t="shared" ref="S24" si="23">SUM(S25:S31)</f>
        <v>0</v>
      </c>
      <c r="T24" s="17">
        <f t="shared" si="22"/>
        <v>0.99999999999999989</v>
      </c>
    </row>
    <row r="25" spans="1:20" x14ac:dyDescent="0.25">
      <c r="B25" t="s">
        <v>18</v>
      </c>
      <c r="C25" s="3">
        <v>220000</v>
      </c>
      <c r="D25" s="2">
        <v>220000</v>
      </c>
      <c r="E25" s="2">
        <v>220000</v>
      </c>
      <c r="F25" s="2">
        <v>220000</v>
      </c>
      <c r="I25" s="4">
        <f t="shared" si="20"/>
        <v>0</v>
      </c>
      <c r="J25" s="4">
        <f t="shared" si="20"/>
        <v>0</v>
      </c>
      <c r="K25" s="4">
        <f t="shared" si="20"/>
        <v>0</v>
      </c>
      <c r="L25" s="4"/>
      <c r="M25" s="5">
        <f t="shared" si="21"/>
        <v>0</v>
      </c>
      <c r="P25" s="4">
        <f t="shared" ref="P25:R29" si="24">D25/D$47</f>
        <v>0.41880431368443094</v>
      </c>
      <c r="Q25" s="4">
        <f t="shared" si="24"/>
        <v>0.88</v>
      </c>
      <c r="R25" s="4">
        <f t="shared" si="24"/>
        <v>0.50955414012738853</v>
      </c>
      <c r="S25" s="4"/>
      <c r="T25" s="4">
        <f t="shared" ref="T25" si="25">AVERAGE(P25:R25)</f>
        <v>0.60278615127060642</v>
      </c>
    </row>
    <row r="26" spans="1:20" x14ac:dyDescent="0.25">
      <c r="B26" t="s">
        <v>19</v>
      </c>
      <c r="C26" s="3"/>
      <c r="D26" s="2"/>
      <c r="E26" s="2">
        <v>25000</v>
      </c>
      <c r="F26" s="2"/>
      <c r="I26" s="4" t="str">
        <f t="shared" si="20"/>
        <v/>
      </c>
      <c r="J26" s="4" t="str">
        <f t="shared" si="20"/>
        <v/>
      </c>
      <c r="K26" s="4">
        <f t="shared" si="20"/>
        <v>-1</v>
      </c>
      <c r="L26" s="4"/>
      <c r="M26" s="5">
        <f t="shared" ref="M26:M29" si="26">IFERROR(AVERAGE(I26:K26),"")</f>
        <v>-1</v>
      </c>
      <c r="P26" s="4">
        <f t="shared" si="24"/>
        <v>0</v>
      </c>
      <c r="Q26" s="4">
        <f t="shared" si="24"/>
        <v>0.1</v>
      </c>
      <c r="R26" s="4">
        <f t="shared" si="24"/>
        <v>0</v>
      </c>
      <c r="S26" s="4"/>
      <c r="T26" s="4">
        <f t="shared" ref="T26:T29" si="27">AVERAGE(P26:R26)</f>
        <v>3.3333333333333333E-2</v>
      </c>
    </row>
    <row r="27" spans="1:20" x14ac:dyDescent="0.25">
      <c r="B27" t="s">
        <v>20</v>
      </c>
      <c r="C27" s="3">
        <v>187000</v>
      </c>
      <c r="D27" s="2">
        <v>206000</v>
      </c>
      <c r="E27" s="2"/>
      <c r="F27" s="2">
        <v>206000</v>
      </c>
      <c r="I27" s="4">
        <f t="shared" si="20"/>
        <v>0.10160427807486627</v>
      </c>
      <c r="J27" s="4">
        <f t="shared" si="20"/>
        <v>-1</v>
      </c>
      <c r="K27" s="4" t="str">
        <f t="shared" si="20"/>
        <v/>
      </c>
      <c r="L27" s="4"/>
      <c r="M27" s="5">
        <f t="shared" si="26"/>
        <v>-0.44919786096256686</v>
      </c>
      <c r="P27" s="4">
        <f t="shared" si="24"/>
        <v>0.39215313008633079</v>
      </c>
      <c r="Q27" s="4">
        <f t="shared" si="24"/>
        <v>0</v>
      </c>
      <c r="R27" s="4">
        <f t="shared" si="24"/>
        <v>0.47712796757382747</v>
      </c>
      <c r="S27" s="4"/>
      <c r="T27" s="4">
        <f t="shared" si="27"/>
        <v>0.28976036588671944</v>
      </c>
    </row>
    <row r="28" spans="1:20" x14ac:dyDescent="0.25">
      <c r="B28" t="s">
        <v>21</v>
      </c>
      <c r="C28" s="3">
        <v>5750</v>
      </c>
      <c r="D28" s="2">
        <v>5000</v>
      </c>
      <c r="E28" s="2">
        <v>5000</v>
      </c>
      <c r="F28" s="2">
        <v>5750</v>
      </c>
      <c r="I28" s="4">
        <f t="shared" si="20"/>
        <v>-0.13043478260869568</v>
      </c>
      <c r="J28" s="4">
        <f t="shared" si="20"/>
        <v>0</v>
      </c>
      <c r="K28" s="4">
        <f t="shared" si="20"/>
        <v>0.14999999999999991</v>
      </c>
      <c r="L28" s="4"/>
      <c r="M28" s="5">
        <f t="shared" si="26"/>
        <v>6.521739130434745E-3</v>
      </c>
      <c r="P28" s="4">
        <f t="shared" si="24"/>
        <v>9.5182798564643397E-3</v>
      </c>
      <c r="Q28" s="4">
        <f t="shared" si="24"/>
        <v>0.02</v>
      </c>
      <c r="R28" s="4">
        <f t="shared" si="24"/>
        <v>1.3317892298784018E-2</v>
      </c>
      <c r="S28" s="4"/>
      <c r="T28" s="4">
        <f t="shared" si="27"/>
        <v>1.4278724051749452E-2</v>
      </c>
    </row>
    <row r="29" spans="1:20" x14ac:dyDescent="0.25">
      <c r="B29" t="s">
        <v>22</v>
      </c>
      <c r="C29" s="7">
        <v>18861</v>
      </c>
      <c r="D29" s="8">
        <v>94305</v>
      </c>
      <c r="E29" s="9"/>
      <c r="F29" s="9"/>
      <c r="I29" s="4">
        <f t="shared" si="20"/>
        <v>4</v>
      </c>
      <c r="J29" s="4">
        <f t="shared" si="20"/>
        <v>-1</v>
      </c>
      <c r="K29" s="4" t="str">
        <f t="shared" si="20"/>
        <v/>
      </c>
      <c r="L29" s="4"/>
      <c r="M29" s="5">
        <f t="shared" si="26"/>
        <v>1.5</v>
      </c>
      <c r="P29" s="4">
        <f t="shared" si="24"/>
        <v>0.17952427637277391</v>
      </c>
      <c r="Q29" s="4">
        <f t="shared" si="24"/>
        <v>0</v>
      </c>
      <c r="R29" s="4">
        <f t="shared" si="24"/>
        <v>0</v>
      </c>
      <c r="S29" s="4"/>
      <c r="T29" s="4">
        <f t="shared" si="27"/>
        <v>5.9841425457591302E-2</v>
      </c>
    </row>
    <row r="30" spans="1:20" x14ac:dyDescent="0.25">
      <c r="C30" s="19"/>
      <c r="D30" s="2"/>
      <c r="E30" s="2"/>
      <c r="F30" s="2"/>
      <c r="I30" s="10"/>
      <c r="J30" s="10"/>
      <c r="K30" s="10"/>
      <c r="L30" s="10"/>
      <c r="M30" s="5"/>
      <c r="P30" s="10"/>
      <c r="Q30" s="10"/>
      <c r="R30" s="10"/>
      <c r="S30" s="10"/>
      <c r="T30" s="10"/>
    </row>
    <row r="31" spans="1:20" x14ac:dyDescent="0.25">
      <c r="A31" s="13" t="s">
        <v>40</v>
      </c>
      <c r="B31" s="13"/>
      <c r="C31" s="12" t="s">
        <v>33</v>
      </c>
      <c r="D31" s="12" t="s">
        <v>34</v>
      </c>
      <c r="E31" s="12" t="s">
        <v>0</v>
      </c>
      <c r="F31" s="12" t="s">
        <v>1</v>
      </c>
      <c r="G31" s="13"/>
      <c r="H31" s="13"/>
      <c r="I31" s="12" t="s">
        <v>34</v>
      </c>
      <c r="J31" s="12" t="s">
        <v>0</v>
      </c>
      <c r="K31" s="12" t="s">
        <v>1</v>
      </c>
      <c r="L31" s="12"/>
      <c r="M31" s="12" t="s">
        <v>36</v>
      </c>
      <c r="N31" s="13"/>
      <c r="O31" s="13"/>
      <c r="P31" s="12" t="s">
        <v>34</v>
      </c>
      <c r="Q31" s="12" t="s">
        <v>0</v>
      </c>
      <c r="R31" s="12" t="s">
        <v>1</v>
      </c>
      <c r="S31" s="12"/>
      <c r="T31" s="12" t="s">
        <v>36</v>
      </c>
    </row>
    <row r="32" spans="1:20" x14ac:dyDescent="0.25">
      <c r="A32" s="20" t="s">
        <v>23</v>
      </c>
      <c r="B32" s="21"/>
      <c r="C32" s="16">
        <f>SUM(C33:C38)</f>
        <v>742885</v>
      </c>
      <c r="D32" s="16">
        <f t="shared" ref="D32:F32" si="28">SUM(D33:D38)</f>
        <v>742256</v>
      </c>
      <c r="E32" s="16">
        <f t="shared" si="28"/>
        <v>742256</v>
      </c>
      <c r="F32" s="16">
        <f t="shared" si="28"/>
        <v>742256</v>
      </c>
      <c r="G32" s="15"/>
      <c r="H32" s="15"/>
      <c r="I32" s="17">
        <f t="shared" ref="I32:K38" si="29">IF(C32,D32/C32-1,"")</f>
        <v>-8.4669901801759373E-4</v>
      </c>
      <c r="J32" s="17">
        <f t="shared" si="29"/>
        <v>0</v>
      </c>
      <c r="K32" s="17">
        <f t="shared" si="29"/>
        <v>0</v>
      </c>
      <c r="L32" s="17"/>
      <c r="M32" s="18">
        <f t="shared" ref="M32:M33" si="30">IFERROR(AVERAGE(I32:K32),"")</f>
        <v>-2.8223300600586459E-4</v>
      </c>
      <c r="N32" s="15"/>
      <c r="O32" s="15"/>
      <c r="P32" s="17">
        <f>SUM(P33:P38)</f>
        <v>1</v>
      </c>
      <c r="Q32" s="17">
        <f t="shared" ref="Q32:T32" si="31">SUM(Q33:Q38)</f>
        <v>1</v>
      </c>
      <c r="R32" s="17">
        <f t="shared" si="31"/>
        <v>1</v>
      </c>
      <c r="S32" s="17">
        <f t="shared" si="31"/>
        <v>0</v>
      </c>
      <c r="T32" s="17">
        <f t="shared" si="31"/>
        <v>1</v>
      </c>
    </row>
    <row r="33" spans="1:20" x14ac:dyDescent="0.25">
      <c r="B33" t="s">
        <v>24</v>
      </c>
      <c r="C33" s="3">
        <v>140667</v>
      </c>
      <c r="D33" s="2">
        <v>146593</v>
      </c>
      <c r="E33" s="2">
        <v>146593</v>
      </c>
      <c r="F33" s="2">
        <v>146593</v>
      </c>
      <c r="I33" s="4">
        <f t="shared" si="29"/>
        <v>4.2127862256250648E-2</v>
      </c>
      <c r="J33" s="4">
        <f t="shared" si="29"/>
        <v>0</v>
      </c>
      <c r="K33" s="4">
        <f t="shared" si="29"/>
        <v>0</v>
      </c>
      <c r="L33" s="4"/>
      <c r="M33" s="5">
        <f t="shared" si="30"/>
        <v>1.4042620752083549E-2</v>
      </c>
      <c r="P33" s="4">
        <f t="shared" ref="P33:R38" si="32">D33/D$48</f>
        <v>0.19749655105516156</v>
      </c>
      <c r="Q33" s="4">
        <f t="shared" si="32"/>
        <v>0.19749655105516156</v>
      </c>
      <c r="R33" s="4">
        <f t="shared" si="32"/>
        <v>0.19749655105516156</v>
      </c>
      <c r="S33" s="4"/>
      <c r="T33" s="5">
        <f>AVERAGE(P33:R33)</f>
        <v>0.19749655105516153</v>
      </c>
    </row>
    <row r="34" spans="1:20" x14ac:dyDescent="0.25">
      <c r="B34" t="s">
        <v>25</v>
      </c>
      <c r="C34" s="3">
        <v>98134</v>
      </c>
      <c r="D34" s="2">
        <v>98134</v>
      </c>
      <c r="E34" s="2">
        <v>98134</v>
      </c>
      <c r="F34" s="2">
        <v>98134</v>
      </c>
      <c r="I34" s="4">
        <f t="shared" si="29"/>
        <v>0</v>
      </c>
      <c r="J34" s="4">
        <f t="shared" si="29"/>
        <v>0</v>
      </c>
      <c r="K34" s="4">
        <f t="shared" si="29"/>
        <v>0</v>
      </c>
      <c r="L34" s="4"/>
      <c r="M34" s="5">
        <f t="shared" ref="M34:M38" si="33">IFERROR(AVERAGE(I34:K34),"")</f>
        <v>0</v>
      </c>
      <c r="P34" s="4">
        <f t="shared" si="32"/>
        <v>0.13221045030286047</v>
      </c>
      <c r="Q34" s="4">
        <f t="shared" si="32"/>
        <v>0.13221045030286047</v>
      </c>
      <c r="R34" s="4">
        <f t="shared" si="32"/>
        <v>0.13221045030286047</v>
      </c>
      <c r="S34" s="4"/>
      <c r="T34" s="5">
        <f>AVERAGE(P34:R34)</f>
        <v>0.13221045030286047</v>
      </c>
    </row>
    <row r="35" spans="1:20" x14ac:dyDescent="0.25">
      <c r="B35" t="s">
        <v>26</v>
      </c>
      <c r="C35" s="3">
        <v>227052</v>
      </c>
      <c r="D35" s="2">
        <v>227559</v>
      </c>
      <c r="E35" s="2">
        <v>227559</v>
      </c>
      <c r="F35" s="2">
        <v>227559</v>
      </c>
      <c r="I35" s="4">
        <f t="shared" si="29"/>
        <v>2.2329686591617826E-3</v>
      </c>
      <c r="J35" s="4">
        <f t="shared" si="29"/>
        <v>0</v>
      </c>
      <c r="K35" s="4">
        <f t="shared" si="29"/>
        <v>0</v>
      </c>
      <c r="L35" s="4"/>
      <c r="M35" s="5">
        <f t="shared" si="33"/>
        <v>7.4432288638726085E-4</v>
      </c>
      <c r="P35" s="4">
        <f t="shared" si="32"/>
        <v>0.30657751503524389</v>
      </c>
      <c r="Q35" s="4">
        <f t="shared" si="32"/>
        <v>0.30657751503524389</v>
      </c>
      <c r="R35" s="4">
        <f t="shared" si="32"/>
        <v>0.30657751503524389</v>
      </c>
      <c r="S35" s="4"/>
      <c r="T35" s="5">
        <f>AVERAGE(P35:R35)</f>
        <v>0.30657751503524389</v>
      </c>
    </row>
    <row r="36" spans="1:20" x14ac:dyDescent="0.25">
      <c r="B36" t="s">
        <v>27</v>
      </c>
      <c r="C36" s="3">
        <v>26707</v>
      </c>
      <c r="D36" s="2">
        <v>43263</v>
      </c>
      <c r="E36" s="2">
        <v>43263</v>
      </c>
      <c r="F36" s="2">
        <v>43263</v>
      </c>
      <c r="I36" s="4">
        <f t="shared" si="29"/>
        <v>0.61991238252143632</v>
      </c>
      <c r="J36" s="4">
        <f t="shared" si="29"/>
        <v>0</v>
      </c>
      <c r="K36" s="4">
        <f t="shared" si="29"/>
        <v>0</v>
      </c>
      <c r="L36" s="4"/>
      <c r="M36" s="5">
        <f t="shared" si="33"/>
        <v>0.20663746084047876</v>
      </c>
      <c r="P36" s="4">
        <f t="shared" si="32"/>
        <v>5.8285820525532966E-2</v>
      </c>
      <c r="Q36" s="4">
        <f t="shared" si="32"/>
        <v>5.8285820525532966E-2</v>
      </c>
      <c r="R36" s="4">
        <f t="shared" si="32"/>
        <v>5.8285820525532966E-2</v>
      </c>
      <c r="S36" s="4"/>
      <c r="T36" s="5">
        <f t="shared" ref="T36:T38" si="34">AVERAGE(P36:R36)</f>
        <v>5.8285820525532966E-2</v>
      </c>
    </row>
    <row r="37" spans="1:20" x14ac:dyDescent="0.25">
      <c r="B37" t="s">
        <v>28</v>
      </c>
      <c r="C37" s="3">
        <v>50325</v>
      </c>
      <c r="D37" s="2">
        <v>26707</v>
      </c>
      <c r="E37" s="2">
        <v>26707</v>
      </c>
      <c r="F37" s="2">
        <v>26707</v>
      </c>
      <c r="I37" s="4">
        <f t="shared" si="29"/>
        <v>-0.46930948832588182</v>
      </c>
      <c r="J37" s="4">
        <f t="shared" si="29"/>
        <v>0</v>
      </c>
      <c r="K37" s="4">
        <f t="shared" si="29"/>
        <v>0</v>
      </c>
      <c r="L37" s="4"/>
      <c r="M37" s="5">
        <f t="shared" si="33"/>
        <v>-0.15643649610862728</v>
      </c>
      <c r="P37" s="4">
        <f t="shared" si="32"/>
        <v>3.5980847578194045E-2</v>
      </c>
      <c r="Q37" s="4">
        <f t="shared" si="32"/>
        <v>3.5980847578194045E-2</v>
      </c>
      <c r="R37" s="4">
        <f t="shared" si="32"/>
        <v>3.5980847578194045E-2</v>
      </c>
      <c r="S37" s="4"/>
      <c r="T37" s="5">
        <f t="shared" si="34"/>
        <v>3.5980847578194045E-2</v>
      </c>
    </row>
    <row r="38" spans="1:20" x14ac:dyDescent="0.25">
      <c r="B38" t="s">
        <v>29</v>
      </c>
      <c r="C38" s="3">
        <v>200000</v>
      </c>
      <c r="D38" s="2">
        <v>200000</v>
      </c>
      <c r="E38" s="2">
        <v>200000</v>
      </c>
      <c r="F38" s="2">
        <v>200000</v>
      </c>
      <c r="I38" s="4">
        <f t="shared" si="29"/>
        <v>0</v>
      </c>
      <c r="J38" s="4">
        <f t="shared" si="29"/>
        <v>0</v>
      </c>
      <c r="K38" s="4">
        <f t="shared" si="29"/>
        <v>0</v>
      </c>
      <c r="L38" s="4"/>
      <c r="M38" s="5">
        <f t="shared" si="33"/>
        <v>0</v>
      </c>
      <c r="P38" s="4">
        <f t="shared" si="32"/>
        <v>0.26944881550300703</v>
      </c>
      <c r="Q38" s="4">
        <f t="shared" si="32"/>
        <v>0.26944881550300703</v>
      </c>
      <c r="R38" s="4">
        <f t="shared" si="32"/>
        <v>0.26944881550300703</v>
      </c>
      <c r="S38" s="4"/>
      <c r="T38" s="5">
        <f t="shared" si="34"/>
        <v>0.26944881550300703</v>
      </c>
    </row>
    <row r="39" spans="1:20" x14ac:dyDescent="0.25">
      <c r="C39" s="3"/>
      <c r="D39" s="2"/>
      <c r="E39" s="2"/>
      <c r="F39" s="2"/>
      <c r="I39" s="4"/>
      <c r="J39" s="4"/>
      <c r="K39" s="4"/>
      <c r="L39" s="4"/>
      <c r="M39" s="5"/>
      <c r="P39" s="4"/>
      <c r="Q39" s="4"/>
      <c r="R39" s="4"/>
      <c r="S39" s="4"/>
      <c r="T39" s="5"/>
    </row>
    <row r="40" spans="1:20" x14ac:dyDescent="0.25">
      <c r="A40" s="13"/>
      <c r="B40" s="13"/>
      <c r="C40" s="12" t="s">
        <v>33</v>
      </c>
      <c r="D40" s="12" t="s">
        <v>34</v>
      </c>
      <c r="E40" s="12" t="s">
        <v>0</v>
      </c>
      <c r="F40" s="12" t="s">
        <v>1</v>
      </c>
      <c r="G40" s="13"/>
      <c r="H40" s="13"/>
      <c r="I40" s="12" t="s">
        <v>34</v>
      </c>
      <c r="J40" s="12" t="s">
        <v>0</v>
      </c>
      <c r="K40" s="12" t="s">
        <v>1</v>
      </c>
      <c r="L40" s="12"/>
      <c r="M40" s="12" t="s">
        <v>36</v>
      </c>
      <c r="N40" s="13"/>
      <c r="O40" s="13"/>
      <c r="P40" s="12" t="s">
        <v>34</v>
      </c>
      <c r="Q40" s="12" t="s">
        <v>0</v>
      </c>
      <c r="R40" s="12" t="s">
        <v>1</v>
      </c>
      <c r="S40" s="12"/>
      <c r="T40" s="12" t="s">
        <v>36</v>
      </c>
    </row>
    <row r="41" spans="1:20" x14ac:dyDescent="0.25">
      <c r="A41" s="20" t="s">
        <v>30</v>
      </c>
      <c r="B41" s="20" t="s">
        <v>31</v>
      </c>
      <c r="C41" s="22">
        <f>+C2+C11+C24+C32</f>
        <v>6439465</v>
      </c>
      <c r="D41" s="22">
        <f t="shared" ref="D41:F41" si="35">+D2+D11+D24+D32</f>
        <v>7006379</v>
      </c>
      <c r="E41" s="22">
        <f t="shared" si="35"/>
        <v>6800566</v>
      </c>
      <c r="F41" s="22">
        <f t="shared" si="35"/>
        <v>7757626</v>
      </c>
      <c r="G41" s="20"/>
      <c r="H41" s="20"/>
      <c r="I41" s="23">
        <f>+D41/C41-1</f>
        <v>8.8037437892744208E-2</v>
      </c>
      <c r="J41" s="23">
        <f>+E41/D41-1</f>
        <v>-2.9375088044766073E-2</v>
      </c>
      <c r="K41" s="23">
        <f>+F41/E41-1</f>
        <v>0.14073240374404139</v>
      </c>
      <c r="L41" s="23"/>
      <c r="M41" s="24">
        <f>AVERAGE(I41:K41)</f>
        <v>6.6464917864006504E-2</v>
      </c>
      <c r="N41" s="20"/>
      <c r="O41" s="20"/>
      <c r="P41" s="23">
        <f>D41/D41</f>
        <v>1</v>
      </c>
      <c r="Q41" s="23">
        <f>E41/E41</f>
        <v>1</v>
      </c>
      <c r="R41" s="23">
        <f>F41/F41</f>
        <v>1</v>
      </c>
      <c r="S41" s="23"/>
      <c r="T41" s="24">
        <f>AVERAGE(P41:R41)</f>
        <v>1</v>
      </c>
    </row>
    <row r="42" spans="1:20" x14ac:dyDescent="0.25">
      <c r="C42" s="2"/>
      <c r="D42" s="2"/>
      <c r="E42" s="2"/>
      <c r="F42" s="2"/>
      <c r="I42" s="4"/>
      <c r="J42" s="4"/>
      <c r="K42" s="4"/>
      <c r="L42" s="4"/>
      <c r="M42" s="5"/>
      <c r="P42" s="4"/>
      <c r="Q42" s="4"/>
      <c r="R42" s="4"/>
      <c r="S42" s="4"/>
      <c r="T42" s="5"/>
    </row>
    <row r="43" spans="1:20" x14ac:dyDescent="0.25">
      <c r="A43" s="13" t="s">
        <v>41</v>
      </c>
      <c r="B43" s="13"/>
      <c r="C43" s="12" t="s">
        <v>33</v>
      </c>
      <c r="D43" s="12" t="s">
        <v>34</v>
      </c>
      <c r="E43" s="12" t="s">
        <v>0</v>
      </c>
      <c r="F43" s="12" t="s">
        <v>1</v>
      </c>
      <c r="G43" s="13"/>
      <c r="H43" s="13"/>
      <c r="I43" s="12" t="s">
        <v>34</v>
      </c>
      <c r="J43" s="12" t="s">
        <v>0</v>
      </c>
      <c r="K43" s="12" t="s">
        <v>1</v>
      </c>
      <c r="L43" s="12"/>
      <c r="M43" s="12" t="s">
        <v>36</v>
      </c>
      <c r="N43" s="13"/>
      <c r="O43" s="13"/>
      <c r="P43" s="12" t="s">
        <v>34</v>
      </c>
      <c r="Q43" s="12" t="s">
        <v>0</v>
      </c>
      <c r="R43" s="12" t="s">
        <v>1</v>
      </c>
      <c r="S43" s="12"/>
      <c r="T43" s="12" t="s">
        <v>36</v>
      </c>
    </row>
    <row r="44" spans="1:20" x14ac:dyDescent="0.25">
      <c r="A44" s="27" t="s">
        <v>41</v>
      </c>
      <c r="B44" s="25"/>
      <c r="C44" s="26"/>
      <c r="D44" s="26"/>
      <c r="E44" s="26"/>
      <c r="F44" s="26"/>
      <c r="G44" s="25"/>
      <c r="H44" s="25"/>
      <c r="I44" s="26"/>
      <c r="J44" s="26"/>
      <c r="K44" s="26"/>
      <c r="L44" s="26"/>
      <c r="M44" s="26"/>
      <c r="N44" s="25"/>
      <c r="O44" s="25"/>
      <c r="P44" s="26"/>
      <c r="Q44" s="26"/>
      <c r="R44" s="26"/>
      <c r="S44" s="26"/>
      <c r="T44" s="26"/>
    </row>
    <row r="45" spans="1:20" x14ac:dyDescent="0.25">
      <c r="A45" s="11" t="s">
        <v>2</v>
      </c>
      <c r="B45" s="11"/>
      <c r="C45" s="2">
        <f>SUM(C3:C8)</f>
        <v>2873425</v>
      </c>
      <c r="D45" s="2">
        <f>SUM(D3:D8)</f>
        <v>3075148</v>
      </c>
      <c r="E45" s="2">
        <f>SUM(E3:E8)</f>
        <v>3345618</v>
      </c>
      <c r="F45" s="2">
        <f>SUM(F3:F8)</f>
        <v>3692042</v>
      </c>
      <c r="I45" s="4">
        <f t="shared" ref="I45:K48" si="36">+D45/C45-1</f>
        <v>7.0202980763374612E-2</v>
      </c>
      <c r="J45" s="4">
        <f t="shared" si="36"/>
        <v>8.7953490368593679E-2</v>
      </c>
      <c r="K45" s="4">
        <f t="shared" si="36"/>
        <v>0.10354559307129496</v>
      </c>
      <c r="L45" s="4"/>
      <c r="M45" s="5">
        <f>AVERAGE(I45:K45)</f>
        <v>8.7234021401087755E-2</v>
      </c>
      <c r="P45" s="4">
        <f t="shared" ref="P45:R48" si="37">D45/$D$41</f>
        <v>0.43890688756631635</v>
      </c>
      <c r="Q45" s="4">
        <f t="shared" si="37"/>
        <v>0.47751028027458975</v>
      </c>
      <c r="R45" s="4">
        <f t="shared" si="37"/>
        <v>0.52695436544326246</v>
      </c>
      <c r="S45" s="4"/>
      <c r="T45" s="5">
        <f>AVERAGE(P45:R45)</f>
        <v>0.48112384442805617</v>
      </c>
    </row>
    <row r="46" spans="1:20" x14ac:dyDescent="0.25">
      <c r="A46" s="11" t="s">
        <v>8</v>
      </c>
      <c r="C46" s="2">
        <f>SUM(C12:C21)</f>
        <v>2391544</v>
      </c>
      <c r="D46" s="2">
        <f>SUM(D12:D21)</f>
        <v>2663670</v>
      </c>
      <c r="E46" s="2">
        <f>SUM(E12:E21)</f>
        <v>2462692</v>
      </c>
      <c r="F46" s="2">
        <f>SUM(F12:F21)</f>
        <v>2891578</v>
      </c>
      <c r="I46" s="4">
        <f t="shared" si="36"/>
        <v>0.11378674195415184</v>
      </c>
      <c r="J46" s="4">
        <f t="shared" si="36"/>
        <v>-7.5451538666576612E-2</v>
      </c>
      <c r="K46" s="4">
        <f t="shared" si="36"/>
        <v>0.17415332489811952</v>
      </c>
      <c r="L46" s="4"/>
      <c r="M46" s="5">
        <f t="shared" ref="M46:M48" si="38">AVERAGE(I46:K46)</f>
        <v>7.0829509395231582E-2</v>
      </c>
      <c r="P46" s="4">
        <f t="shared" si="37"/>
        <v>0.38017783508428532</v>
      </c>
      <c r="Q46" s="4">
        <f t="shared" si="37"/>
        <v>0.35149283246024798</v>
      </c>
      <c r="R46" s="4">
        <f t="shared" si="37"/>
        <v>0.41270647791105791</v>
      </c>
      <c r="S46" s="4"/>
      <c r="T46" s="5">
        <f t="shared" ref="T46:T48" si="39">AVERAGE(P46:R46)</f>
        <v>0.38145904848519702</v>
      </c>
    </row>
    <row r="47" spans="1:20" x14ac:dyDescent="0.25">
      <c r="A47" s="11" t="s">
        <v>17</v>
      </c>
      <c r="C47" s="2">
        <f>SUM(C25:C29)</f>
        <v>431611</v>
      </c>
      <c r="D47" s="2">
        <f>SUM(D25:D29)</f>
        <v>525305</v>
      </c>
      <c r="E47" s="2">
        <f>SUM(E25:E29)</f>
        <v>250000</v>
      </c>
      <c r="F47" s="2">
        <f>SUM(F25:F29)</f>
        <v>431750</v>
      </c>
      <c r="I47" s="4">
        <f t="shared" si="36"/>
        <v>0.21707973151750082</v>
      </c>
      <c r="J47" s="4">
        <f t="shared" si="36"/>
        <v>-0.524086007176783</v>
      </c>
      <c r="K47" s="4">
        <f t="shared" si="36"/>
        <v>0.72700000000000009</v>
      </c>
      <c r="L47" s="4"/>
      <c r="M47" s="5">
        <f t="shared" si="38"/>
        <v>0.13999790811357263</v>
      </c>
      <c r="P47" s="4">
        <f t="shared" si="37"/>
        <v>7.4975247556548108E-2</v>
      </c>
      <c r="Q47" s="4">
        <f t="shared" si="37"/>
        <v>3.5681769427545952E-2</v>
      </c>
      <c r="R47" s="4">
        <f t="shared" si="37"/>
        <v>6.1622415801371865E-2</v>
      </c>
      <c r="S47" s="4"/>
      <c r="T47" s="5">
        <f t="shared" si="39"/>
        <v>5.7426477595155311E-2</v>
      </c>
    </row>
    <row r="48" spans="1:20" x14ac:dyDescent="0.25">
      <c r="A48" s="11" t="s">
        <v>32</v>
      </c>
      <c r="C48" s="2">
        <f>SUM(C33:C38)</f>
        <v>742885</v>
      </c>
      <c r="D48" s="2">
        <f>SUM(D33:D38)</f>
        <v>742256</v>
      </c>
      <c r="E48" s="2">
        <f>SUM(E33:E38)</f>
        <v>742256</v>
      </c>
      <c r="F48" s="2">
        <f>SUM(F33:F38)</f>
        <v>742256</v>
      </c>
      <c r="I48" s="4">
        <f t="shared" si="36"/>
        <v>-8.4669901801759373E-4</v>
      </c>
      <c r="J48" s="4">
        <f t="shared" si="36"/>
        <v>0</v>
      </c>
      <c r="K48" s="4">
        <f t="shared" si="36"/>
        <v>0</v>
      </c>
      <c r="L48" s="4"/>
      <c r="M48" s="5">
        <f t="shared" si="38"/>
        <v>-2.8223300600586459E-4</v>
      </c>
      <c r="P48" s="4">
        <f t="shared" si="37"/>
        <v>0.10594002979285021</v>
      </c>
      <c r="Q48" s="4">
        <f t="shared" si="37"/>
        <v>0.10594002979285021</v>
      </c>
      <c r="R48" s="4">
        <f t="shared" si="37"/>
        <v>0.10594002979285021</v>
      </c>
      <c r="S48" s="4"/>
      <c r="T48" s="5">
        <f t="shared" si="39"/>
        <v>0.10594002979285021</v>
      </c>
    </row>
    <row r="49" spans="1:20" x14ac:dyDescent="0.25">
      <c r="A49" s="11"/>
      <c r="C49" s="2"/>
      <c r="D49" s="2"/>
      <c r="E49" s="2"/>
      <c r="F49" s="2"/>
      <c r="I49" s="4"/>
      <c r="J49" s="4"/>
      <c r="K49" s="4"/>
      <c r="L49" s="4"/>
      <c r="M49" s="5"/>
      <c r="P49" s="4"/>
      <c r="Q49" s="4"/>
      <c r="R49" s="4"/>
      <c r="S49" s="4"/>
      <c r="T49" s="5"/>
    </row>
    <row r="50" spans="1:20" x14ac:dyDescent="0.25">
      <c r="A50" s="11"/>
      <c r="C50" s="2"/>
      <c r="D50" s="2"/>
      <c r="E50" s="2"/>
      <c r="F50" s="2"/>
      <c r="I50" s="4"/>
      <c r="J50" s="4"/>
      <c r="K50" s="4"/>
      <c r="L50" s="4"/>
      <c r="M50" s="5"/>
      <c r="P50" s="4"/>
      <c r="Q50" s="4"/>
      <c r="R50" s="4"/>
      <c r="S50" s="4"/>
      <c r="T50" s="5"/>
    </row>
    <row r="51" spans="1:20" x14ac:dyDescent="0.25">
      <c r="A51" t="s">
        <v>43</v>
      </c>
      <c r="B51" s="28">
        <v>1000</v>
      </c>
      <c r="D51" t="s">
        <v>44</v>
      </c>
      <c r="E51" s="2"/>
      <c r="F51" s="2"/>
      <c r="I51" s="4"/>
      <c r="J51" s="4"/>
      <c r="K51" s="4"/>
      <c r="L51" s="4"/>
      <c r="M51" s="5"/>
      <c r="P51" s="4"/>
      <c r="Q51" s="4"/>
      <c r="R51" s="4"/>
      <c r="S51" s="4"/>
      <c r="T51" s="5"/>
    </row>
    <row r="52" spans="1:20" x14ac:dyDescent="0.25">
      <c r="A52" s="13" t="s">
        <v>42</v>
      </c>
      <c r="B52" s="13"/>
      <c r="C52" s="12" t="s">
        <v>33</v>
      </c>
      <c r="D52" s="12" t="s">
        <v>34</v>
      </c>
      <c r="E52" s="12" t="s">
        <v>0</v>
      </c>
      <c r="F52" s="12" t="s">
        <v>1</v>
      </c>
      <c r="I52" s="4"/>
      <c r="J52" s="4"/>
      <c r="K52" s="4"/>
      <c r="L52" s="4"/>
      <c r="M52" s="5"/>
      <c r="P52" s="4"/>
      <c r="Q52" s="4"/>
      <c r="R52" s="4"/>
      <c r="S52" s="4"/>
      <c r="T52" s="5"/>
    </row>
    <row r="53" spans="1:20" x14ac:dyDescent="0.25">
      <c r="A53" s="20" t="str">
        <f>A41</f>
        <v>Total</v>
      </c>
      <c r="B53" s="20"/>
      <c r="C53" s="22">
        <f>C41/$B$51</f>
        <v>6439.4650000000001</v>
      </c>
      <c r="D53" s="22">
        <f>D41/$B$51</f>
        <v>7006.3789999999999</v>
      </c>
      <c r="E53" s="22">
        <f>E41/$B$51</f>
        <v>6800.5659999999998</v>
      </c>
      <c r="F53" s="22">
        <f>F41/$B$51</f>
        <v>7757.6260000000002</v>
      </c>
      <c r="M53" s="4"/>
    </row>
    <row r="54" spans="1:20" x14ac:dyDescent="0.25">
      <c r="A54" t="str">
        <f>A45</f>
        <v>Seguridad</v>
      </c>
      <c r="C54" s="2">
        <f t="shared" ref="C54:F57" si="40">C45/$B$51</f>
        <v>2873.4250000000002</v>
      </c>
      <c r="D54" s="2">
        <f t="shared" si="40"/>
        <v>3075.1480000000001</v>
      </c>
      <c r="E54" s="2">
        <f t="shared" si="40"/>
        <v>3345.6179999999999</v>
      </c>
      <c r="F54" s="2">
        <f t="shared" si="40"/>
        <v>3692.0419999999999</v>
      </c>
      <c r="M54" s="4"/>
    </row>
    <row r="55" spans="1:20" x14ac:dyDescent="0.25">
      <c r="A55" t="str">
        <f>A46</f>
        <v>Mantenimiento Espacios Verdes y Reparaciones</v>
      </c>
      <c r="C55" s="2">
        <f t="shared" si="40"/>
        <v>2391.5439999999999</v>
      </c>
      <c r="D55" s="2">
        <f t="shared" si="40"/>
        <v>2663.67</v>
      </c>
      <c r="E55" s="2">
        <f t="shared" si="40"/>
        <v>2462.692</v>
      </c>
      <c r="F55" s="2">
        <f t="shared" si="40"/>
        <v>2891.578</v>
      </c>
      <c r="M55" s="4"/>
    </row>
    <row r="56" spans="1:20" x14ac:dyDescent="0.25">
      <c r="A56" t="str">
        <f>A47</f>
        <v>Servicios e Impuestos</v>
      </c>
      <c r="C56" s="2">
        <f t="shared" si="40"/>
        <v>431.61099999999999</v>
      </c>
      <c r="D56" s="2">
        <f t="shared" si="40"/>
        <v>525.30499999999995</v>
      </c>
      <c r="E56" s="2">
        <f t="shared" si="40"/>
        <v>250</v>
      </c>
      <c r="F56" s="2">
        <f t="shared" si="40"/>
        <v>431.75</v>
      </c>
      <c r="M56" s="4"/>
    </row>
    <row r="57" spans="1:20" x14ac:dyDescent="0.25">
      <c r="A57" t="str">
        <f>A48</f>
        <v>Gastos Administración</v>
      </c>
      <c r="C57" s="2">
        <f t="shared" si="40"/>
        <v>742.88499999999999</v>
      </c>
      <c r="D57" s="2">
        <f t="shared" si="40"/>
        <v>742.25599999999997</v>
      </c>
      <c r="E57" s="2">
        <f t="shared" si="40"/>
        <v>742.25599999999997</v>
      </c>
      <c r="F57" s="2">
        <f t="shared" si="40"/>
        <v>742.25599999999997</v>
      </c>
      <c r="M57" s="4"/>
    </row>
    <row r="59" spans="1:20" x14ac:dyDescent="0.25">
      <c r="A59" s="13" t="str">
        <f>A1</f>
        <v>Seguridad</v>
      </c>
      <c r="B59" s="13"/>
      <c r="C59" s="12" t="str">
        <f>C1</f>
        <v>Abril (P)</v>
      </c>
      <c r="D59" s="12" t="str">
        <f>D1</f>
        <v>Abril ®</v>
      </c>
      <c r="E59" s="12" t="str">
        <f>E1</f>
        <v>May</v>
      </c>
      <c r="F59" s="12" t="str">
        <f>F1</f>
        <v>Junio</v>
      </c>
    </row>
    <row r="60" spans="1:20" x14ac:dyDescent="0.25">
      <c r="A60" s="14" t="str">
        <f>A2</f>
        <v>Seguridad</v>
      </c>
      <c r="B60" s="15"/>
      <c r="C60" s="16">
        <f>SUM(C61:C66)</f>
        <v>2873.4250000000002</v>
      </c>
      <c r="D60" s="16">
        <f t="shared" ref="D60:F60" si="41">SUM(D61:D66)</f>
        <v>3075.1480000000001</v>
      </c>
      <c r="E60" s="16">
        <f t="shared" si="41"/>
        <v>3345.6179999999999</v>
      </c>
      <c r="F60" s="16">
        <f t="shared" si="41"/>
        <v>3692.0419999999999</v>
      </c>
    </row>
    <row r="61" spans="1:20" x14ac:dyDescent="0.25">
      <c r="B61" t="str">
        <f t="shared" ref="B61:B66" si="42">B3</f>
        <v>2 Guardia 24hs</v>
      </c>
      <c r="C61" s="2">
        <f t="shared" ref="C61:F66" si="43">C3/$B$51</f>
        <v>2514.6669999999999</v>
      </c>
      <c r="D61" s="2">
        <f t="shared" si="43"/>
        <v>2911.0340000000001</v>
      </c>
      <c r="E61" s="2">
        <f t="shared" si="43"/>
        <v>2911.0340000000001</v>
      </c>
      <c r="F61" s="2">
        <f t="shared" si="43"/>
        <v>3260.3580000000002</v>
      </c>
    </row>
    <row r="62" spans="1:20" x14ac:dyDescent="0.25">
      <c r="B62" t="str">
        <f t="shared" si="42"/>
        <v>Rondin Interno + Moto 12hs</v>
      </c>
      <c r="C62" s="2">
        <f t="shared" si="43"/>
        <v>66.900000000000006</v>
      </c>
      <c r="D62" s="2">
        <f t="shared" si="43"/>
        <v>66.900000000000006</v>
      </c>
      <c r="E62" s="2">
        <f t="shared" si="43"/>
        <v>66.900000000000006</v>
      </c>
      <c r="F62" s="2">
        <f t="shared" si="43"/>
        <v>84</v>
      </c>
    </row>
    <row r="63" spans="1:20" x14ac:dyDescent="0.25">
      <c r="B63" s="1" t="str">
        <f t="shared" si="42"/>
        <v>Equipos de contror de velocldad Conuol cle lngreso Net Key</v>
      </c>
      <c r="C63" s="2">
        <f t="shared" si="43"/>
        <v>0</v>
      </c>
      <c r="D63" s="2">
        <f t="shared" si="43"/>
        <v>0</v>
      </c>
      <c r="E63" s="2">
        <f t="shared" si="43"/>
        <v>0</v>
      </c>
      <c r="F63" s="2">
        <f t="shared" si="43"/>
        <v>0</v>
      </c>
    </row>
    <row r="64" spans="1:20" x14ac:dyDescent="0.25">
      <c r="B64" t="str">
        <f t="shared" si="42"/>
        <v xml:space="preserve">Control cle lngreso Net Key </v>
      </c>
      <c r="C64" s="2">
        <f t="shared" si="43"/>
        <v>54.857999999999997</v>
      </c>
      <c r="D64" s="2">
        <f t="shared" si="43"/>
        <v>67.213999999999999</v>
      </c>
      <c r="E64" s="2">
        <f t="shared" si="43"/>
        <v>67.213999999999999</v>
      </c>
      <c r="F64" s="2">
        <f t="shared" si="43"/>
        <v>67.213999999999999</v>
      </c>
    </row>
    <row r="65" spans="1:6" x14ac:dyDescent="0.25">
      <c r="B65" t="str">
        <f t="shared" si="42"/>
        <v xml:space="preserve">Otros Gastos en Personal </v>
      </c>
      <c r="C65" s="2">
        <f t="shared" si="43"/>
        <v>30</v>
      </c>
      <c r="D65" s="2">
        <f t="shared" si="43"/>
        <v>30</v>
      </c>
      <c r="E65" s="2">
        <f t="shared" si="43"/>
        <v>50</v>
      </c>
      <c r="F65" s="2">
        <f t="shared" si="43"/>
        <v>30</v>
      </c>
    </row>
    <row r="66" spans="1:6" x14ac:dyDescent="0.25">
      <c r="B66" t="str">
        <f t="shared" si="42"/>
        <v>Seguridad Electronica</v>
      </c>
      <c r="C66" s="2">
        <f t="shared" si="43"/>
        <v>207</v>
      </c>
      <c r="D66" s="2">
        <f t="shared" si="43"/>
        <v>0</v>
      </c>
      <c r="E66" s="2">
        <f t="shared" si="43"/>
        <v>250.47</v>
      </c>
      <c r="F66" s="2">
        <f t="shared" si="43"/>
        <v>250.47</v>
      </c>
    </row>
    <row r="67" spans="1:6" x14ac:dyDescent="0.25">
      <c r="D67" s="2"/>
      <c r="E67" s="2"/>
      <c r="F67" s="2"/>
    </row>
    <row r="68" spans="1:6" x14ac:dyDescent="0.25">
      <c r="A68" s="13" t="str">
        <f>A10</f>
        <v>Mantenimiento</v>
      </c>
      <c r="B68" s="13"/>
      <c r="C68" s="12" t="str">
        <f>C10</f>
        <v>Abril (P)</v>
      </c>
      <c r="D68" s="12" t="str">
        <f>D10</f>
        <v>Abril ®</v>
      </c>
      <c r="E68" s="12" t="str">
        <f>E10</f>
        <v>May</v>
      </c>
      <c r="F68" s="12" t="str">
        <f>F10</f>
        <v>Junio</v>
      </c>
    </row>
    <row r="69" spans="1:6" x14ac:dyDescent="0.25">
      <c r="A69" s="14" t="str">
        <f>A11</f>
        <v>Mantenimiento Espacios Verdes y Reparaciones</v>
      </c>
      <c r="B69" s="15"/>
      <c r="C69" s="16">
        <f>SUM(C70:C79)</f>
        <v>2391.5439999999999</v>
      </c>
      <c r="D69" s="16">
        <f t="shared" ref="D69:F69" si="44">SUM(D70:D79)</f>
        <v>2663.67</v>
      </c>
      <c r="E69" s="16">
        <f t="shared" si="44"/>
        <v>2462.692</v>
      </c>
      <c r="F69" s="16">
        <f t="shared" si="44"/>
        <v>2891.5779999999995</v>
      </c>
    </row>
    <row r="70" spans="1:6" x14ac:dyDescent="0.25">
      <c r="B70" t="str">
        <f t="shared" ref="B70:B79" si="45">B12</f>
        <v>Servicio de Limpieza Espacios Comunes</v>
      </c>
      <c r="C70" s="2">
        <f t="shared" ref="C70:F79" si="46">C12/$B$51</f>
        <v>1379.1179999999999</v>
      </c>
      <c r="D70" s="2">
        <f t="shared" si="46"/>
        <v>1362.4639999999999</v>
      </c>
      <c r="E70" s="2">
        <f t="shared" si="46"/>
        <v>1498.71</v>
      </c>
      <c r="F70" s="2">
        <f t="shared" si="46"/>
        <v>1648.5809999999999</v>
      </c>
    </row>
    <row r="71" spans="1:6" x14ac:dyDescent="0.25">
      <c r="B71" t="str">
        <f t="shared" si="45"/>
        <v>Ing Agronoma</v>
      </c>
      <c r="C71" s="2">
        <f t="shared" si="46"/>
        <v>29.4</v>
      </c>
      <c r="D71" s="2">
        <f t="shared" si="46"/>
        <v>60</v>
      </c>
      <c r="E71" s="2">
        <f t="shared" si="46"/>
        <v>60</v>
      </c>
      <c r="F71" s="2">
        <f t="shared" si="46"/>
        <v>60</v>
      </c>
    </row>
    <row r="72" spans="1:6" x14ac:dyDescent="0.25">
      <c r="B72" t="str">
        <f t="shared" si="45"/>
        <v>Insumos Mantenimiento</v>
      </c>
      <c r="C72" s="2">
        <f t="shared" si="46"/>
        <v>200</v>
      </c>
      <c r="D72" s="2">
        <f t="shared" si="46"/>
        <v>578.46600000000001</v>
      </c>
      <c r="E72" s="2">
        <f t="shared" si="46"/>
        <v>200</v>
      </c>
      <c r="F72" s="2">
        <f t="shared" si="46"/>
        <v>200</v>
      </c>
    </row>
    <row r="73" spans="1:6" x14ac:dyDescent="0.25">
      <c r="B73" t="str">
        <f t="shared" si="45"/>
        <v>Itendencia</v>
      </c>
      <c r="C73" s="2">
        <f t="shared" si="46"/>
        <v>260.05900000000003</v>
      </c>
      <c r="D73" s="2">
        <f t="shared" si="46"/>
        <v>202.13800000000001</v>
      </c>
      <c r="E73" s="2">
        <f t="shared" si="46"/>
        <v>242.58600000000001</v>
      </c>
      <c r="F73" s="2">
        <f t="shared" si="46"/>
        <v>257.12</v>
      </c>
    </row>
    <row r="74" spans="1:6" x14ac:dyDescent="0.25">
      <c r="B74" t="str">
        <f t="shared" si="45"/>
        <v>Personal con mas de una tarea</v>
      </c>
      <c r="C74" s="2">
        <f t="shared" si="46"/>
        <v>162.65600000000001</v>
      </c>
      <c r="D74" s="2">
        <f t="shared" si="46"/>
        <v>117.44</v>
      </c>
      <c r="E74" s="2">
        <f t="shared" si="46"/>
        <v>140.928</v>
      </c>
      <c r="F74" s="2">
        <f t="shared" si="46"/>
        <v>149.38300000000001</v>
      </c>
    </row>
    <row r="75" spans="1:6" x14ac:dyDescent="0.25">
      <c r="B75" t="str">
        <f t="shared" si="45"/>
        <v>Personal Mantenimiento 5°</v>
      </c>
      <c r="C75" s="2">
        <f t="shared" si="46"/>
        <v>0</v>
      </c>
      <c r="D75" s="2">
        <f t="shared" si="46"/>
        <v>0</v>
      </c>
      <c r="E75" s="2">
        <f t="shared" si="46"/>
        <v>0</v>
      </c>
      <c r="F75" s="2">
        <f t="shared" si="46"/>
        <v>149.38300000000001</v>
      </c>
    </row>
    <row r="76" spans="1:6" x14ac:dyDescent="0.25">
      <c r="B76" t="str">
        <f t="shared" si="45"/>
        <v>931 -Surteh</v>
      </c>
      <c r="C76" s="2">
        <f t="shared" si="46"/>
        <v>253.946</v>
      </c>
      <c r="D76" s="2">
        <f t="shared" si="46"/>
        <v>183.48500000000001</v>
      </c>
      <c r="E76" s="2">
        <f t="shared" si="46"/>
        <v>220.18199999999999</v>
      </c>
      <c r="F76" s="2">
        <f t="shared" si="46"/>
        <v>316.85599999999999</v>
      </c>
    </row>
    <row r="77" spans="1:6" x14ac:dyDescent="0.25">
      <c r="B77" t="str">
        <f t="shared" si="45"/>
        <v>Provisión por Despido</v>
      </c>
      <c r="C77" s="2">
        <f t="shared" si="46"/>
        <v>56.365000000000002</v>
      </c>
      <c r="D77" s="2">
        <f t="shared" si="46"/>
        <v>41.905000000000001</v>
      </c>
      <c r="E77" s="2">
        <f t="shared" si="46"/>
        <v>50.286000000000001</v>
      </c>
      <c r="F77" s="2">
        <f t="shared" si="46"/>
        <v>60.255000000000003</v>
      </c>
    </row>
    <row r="78" spans="1:6" x14ac:dyDescent="0.25">
      <c r="B78" t="str">
        <f t="shared" si="45"/>
        <v xml:space="preserve">Otros Gastos en Personal </v>
      </c>
      <c r="C78" s="2">
        <f t="shared" si="46"/>
        <v>0</v>
      </c>
      <c r="D78" s="2">
        <f t="shared" si="46"/>
        <v>67.772000000000006</v>
      </c>
      <c r="E78" s="2">
        <f t="shared" si="46"/>
        <v>0</v>
      </c>
      <c r="F78" s="2">
        <f t="shared" si="46"/>
        <v>0</v>
      </c>
    </row>
    <row r="79" spans="1:6" x14ac:dyDescent="0.25">
      <c r="B79" t="str">
        <f t="shared" si="45"/>
        <v>Reparaciones menores estimadas</v>
      </c>
      <c r="C79" s="2">
        <f t="shared" si="46"/>
        <v>50</v>
      </c>
      <c r="D79" s="2">
        <f t="shared" si="46"/>
        <v>50</v>
      </c>
      <c r="E79" s="2">
        <f t="shared" si="46"/>
        <v>50</v>
      </c>
      <c r="F79" s="2">
        <f t="shared" si="46"/>
        <v>50</v>
      </c>
    </row>
    <row r="80" spans="1:6" x14ac:dyDescent="0.25">
      <c r="D80" s="2"/>
      <c r="E80" s="2"/>
      <c r="F80" s="2"/>
    </row>
    <row r="81" spans="1:6" x14ac:dyDescent="0.25">
      <c r="A81" s="13" t="str">
        <f>A23</f>
        <v>Servicios/Impuestos</v>
      </c>
      <c r="B81" s="13"/>
      <c r="C81" s="12" t="str">
        <f>C23</f>
        <v>Abril (P)</v>
      </c>
      <c r="D81" s="12" t="str">
        <f>D23</f>
        <v>Abril ®</v>
      </c>
      <c r="E81" s="12" t="str">
        <f>E23</f>
        <v>May</v>
      </c>
      <c r="F81" s="12" t="str">
        <f>F23</f>
        <v>Junio</v>
      </c>
    </row>
    <row r="82" spans="1:6" x14ac:dyDescent="0.25">
      <c r="A82" s="14" t="str">
        <f>A24</f>
        <v>Servicios e Impuestos</v>
      </c>
      <c r="B82" s="15"/>
      <c r="C82" s="16">
        <f>SUM(C83:C87)</f>
        <v>431.61099999999999</v>
      </c>
      <c r="D82" s="16">
        <f t="shared" ref="D82:F82" si="47">SUM(D83:D87)</f>
        <v>525.30500000000006</v>
      </c>
      <c r="E82" s="16">
        <f t="shared" si="47"/>
        <v>250</v>
      </c>
      <c r="F82" s="16">
        <f t="shared" si="47"/>
        <v>431.75</v>
      </c>
    </row>
    <row r="83" spans="1:6" x14ac:dyDescent="0.25">
      <c r="B83" t="str">
        <f>B25</f>
        <v>Edemsa</v>
      </c>
      <c r="C83" s="2">
        <f t="shared" ref="C83:F87" si="48">C25/$B$51</f>
        <v>220</v>
      </c>
      <c r="D83" s="2">
        <f t="shared" si="48"/>
        <v>220</v>
      </c>
      <c r="E83" s="2">
        <f t="shared" si="48"/>
        <v>220</v>
      </c>
      <c r="F83" s="2">
        <f t="shared" si="48"/>
        <v>220</v>
      </c>
    </row>
    <row r="84" spans="1:6" x14ac:dyDescent="0.25">
      <c r="B84" t="str">
        <f>B26</f>
        <v>Impuesto Imbobiliario</v>
      </c>
      <c r="C84" s="2">
        <f t="shared" si="48"/>
        <v>0</v>
      </c>
      <c r="D84" s="2">
        <f t="shared" si="48"/>
        <v>0</v>
      </c>
      <c r="E84" s="2">
        <f t="shared" si="48"/>
        <v>25</v>
      </c>
      <c r="F84" s="2">
        <f t="shared" si="48"/>
        <v>0</v>
      </c>
    </row>
    <row r="85" spans="1:6" x14ac:dyDescent="0.25">
      <c r="B85" t="str">
        <f>B27</f>
        <v>Irrigación Callejon Comunero</v>
      </c>
      <c r="C85" s="2">
        <f t="shared" si="48"/>
        <v>187</v>
      </c>
      <c r="D85" s="2">
        <f t="shared" si="48"/>
        <v>206</v>
      </c>
      <c r="E85" s="2">
        <f t="shared" si="48"/>
        <v>0</v>
      </c>
      <c r="F85" s="2">
        <f t="shared" si="48"/>
        <v>206</v>
      </c>
    </row>
    <row r="86" spans="1:6" x14ac:dyDescent="0.25">
      <c r="B86" t="str">
        <f>B28</f>
        <v>Telefonía Comunicaciones</v>
      </c>
      <c r="C86" s="2">
        <f t="shared" si="48"/>
        <v>5.75</v>
      </c>
      <c r="D86" s="2">
        <f t="shared" si="48"/>
        <v>5</v>
      </c>
      <c r="E86" s="2">
        <f t="shared" si="48"/>
        <v>5</v>
      </c>
      <c r="F86" s="2">
        <f t="shared" si="48"/>
        <v>5.75</v>
      </c>
    </row>
    <row r="87" spans="1:6" x14ac:dyDescent="0.25">
      <c r="B87" t="str">
        <f>B29</f>
        <v>Municipalidad</v>
      </c>
      <c r="C87" s="2">
        <f t="shared" si="48"/>
        <v>18.861000000000001</v>
      </c>
      <c r="D87" s="2">
        <f t="shared" si="48"/>
        <v>94.305000000000007</v>
      </c>
      <c r="E87" s="2">
        <f t="shared" si="48"/>
        <v>0</v>
      </c>
      <c r="F87" s="2">
        <f t="shared" si="48"/>
        <v>0</v>
      </c>
    </row>
    <row r="88" spans="1:6" x14ac:dyDescent="0.25">
      <c r="C88" s="19"/>
      <c r="D88" s="2"/>
      <c r="E88" s="2"/>
      <c r="F88" s="2"/>
    </row>
    <row r="89" spans="1:6" x14ac:dyDescent="0.25">
      <c r="A89" s="13" t="str">
        <f>A31</f>
        <v>Administración</v>
      </c>
      <c r="B89" s="13"/>
      <c r="C89" s="12" t="str">
        <f>C31</f>
        <v>Abril (P)</v>
      </c>
      <c r="D89" s="12" t="str">
        <f>D31</f>
        <v>Abril ®</v>
      </c>
      <c r="E89" s="12" t="str">
        <f>E31</f>
        <v>May</v>
      </c>
      <c r="F89" s="12" t="str">
        <f>F31</f>
        <v>Junio</v>
      </c>
    </row>
    <row r="90" spans="1:6" x14ac:dyDescent="0.25">
      <c r="A90" s="20" t="str">
        <f>A32</f>
        <v>Gastos de Administración</v>
      </c>
      <c r="B90" s="21"/>
      <c r="C90" s="16">
        <f>SUM(C91:C96)</f>
        <v>742.88499999999999</v>
      </c>
      <c r="D90" s="16">
        <f t="shared" ref="D90:F90" si="49">SUM(D91:D96)</f>
        <v>742.25599999999997</v>
      </c>
      <c r="E90" s="16">
        <f t="shared" si="49"/>
        <v>742.25599999999997</v>
      </c>
      <c r="F90" s="16">
        <f t="shared" si="49"/>
        <v>742.25599999999997</v>
      </c>
    </row>
    <row r="91" spans="1:6" x14ac:dyDescent="0.25">
      <c r="B91" t="str">
        <f t="shared" ref="B91:B96" si="50">B33</f>
        <v>Honorarios Administrativos</v>
      </c>
      <c r="C91" s="3">
        <f t="shared" ref="C91:F96" si="51">C33/$B$51</f>
        <v>140.667</v>
      </c>
      <c r="D91" s="3">
        <f t="shared" si="51"/>
        <v>146.59299999999999</v>
      </c>
      <c r="E91" s="3">
        <f t="shared" si="51"/>
        <v>146.59299999999999</v>
      </c>
      <c r="F91" s="3">
        <f t="shared" si="51"/>
        <v>146.59299999999999</v>
      </c>
    </row>
    <row r="92" spans="1:6" x14ac:dyDescent="0.25">
      <c r="B92" t="str">
        <f t="shared" si="50"/>
        <v>Honorarios Arquitectura</v>
      </c>
      <c r="C92" s="3">
        <f t="shared" si="51"/>
        <v>98.134</v>
      </c>
      <c r="D92" s="3">
        <f t="shared" si="51"/>
        <v>98.134</v>
      </c>
      <c r="E92" s="3">
        <f t="shared" si="51"/>
        <v>98.134</v>
      </c>
      <c r="F92" s="3">
        <f t="shared" si="51"/>
        <v>98.134</v>
      </c>
    </row>
    <row r="93" spans="1:6" x14ac:dyDescent="0.25">
      <c r="B93" t="str">
        <f t="shared" si="50"/>
        <v>Gastos Bancarios - Plataforma</v>
      </c>
      <c r="C93" s="3">
        <f t="shared" si="51"/>
        <v>227.05199999999999</v>
      </c>
      <c r="D93" s="3">
        <f t="shared" si="51"/>
        <v>227.559</v>
      </c>
      <c r="E93" s="3">
        <f t="shared" si="51"/>
        <v>227.559</v>
      </c>
      <c r="F93" s="3">
        <f t="shared" si="51"/>
        <v>227.559</v>
      </c>
    </row>
    <row r="94" spans="1:6" x14ac:dyDescent="0.25">
      <c r="B94" t="str">
        <f t="shared" si="50"/>
        <v>Seguro Integral de Consorcio</v>
      </c>
      <c r="C94" s="3">
        <f t="shared" si="51"/>
        <v>26.707000000000001</v>
      </c>
      <c r="D94" s="3">
        <f t="shared" si="51"/>
        <v>43.262999999999998</v>
      </c>
      <c r="E94" s="3">
        <f t="shared" si="51"/>
        <v>43.262999999999998</v>
      </c>
      <c r="F94" s="3">
        <f t="shared" si="51"/>
        <v>43.262999999999998</v>
      </c>
    </row>
    <row r="95" spans="1:6" x14ac:dyDescent="0.25">
      <c r="B95" t="str">
        <f t="shared" si="50"/>
        <v>Simple Solutios</v>
      </c>
      <c r="C95" s="3">
        <f t="shared" si="51"/>
        <v>50.325000000000003</v>
      </c>
      <c r="D95" s="3">
        <f t="shared" si="51"/>
        <v>26.707000000000001</v>
      </c>
      <c r="E95" s="3">
        <f t="shared" si="51"/>
        <v>26.707000000000001</v>
      </c>
      <c r="F95" s="3">
        <f t="shared" si="51"/>
        <v>26.707000000000001</v>
      </c>
    </row>
    <row r="96" spans="1:6" x14ac:dyDescent="0.25">
      <c r="B96" t="str">
        <f t="shared" si="50"/>
        <v>Otros (imprevistos y mora)</v>
      </c>
      <c r="C96" s="3">
        <f t="shared" si="51"/>
        <v>200</v>
      </c>
      <c r="D96" s="3">
        <f t="shared" si="51"/>
        <v>200</v>
      </c>
      <c r="E96" s="3">
        <f t="shared" si="51"/>
        <v>200</v>
      </c>
      <c r="F96" s="3">
        <f t="shared" si="51"/>
        <v>200</v>
      </c>
    </row>
    <row r="97" spans="1:6" x14ac:dyDescent="0.25">
      <c r="C97" s="3"/>
      <c r="D97" s="2"/>
      <c r="E97" s="2"/>
      <c r="F97" s="2"/>
    </row>
    <row r="98" spans="1:6" x14ac:dyDescent="0.25">
      <c r="A98" s="13"/>
      <c r="B98" s="13"/>
      <c r="C98" s="12" t="str">
        <f>C40</f>
        <v>Abril (P)</v>
      </c>
      <c r="D98" s="12" t="str">
        <f>D40</f>
        <v>Abril ®</v>
      </c>
      <c r="E98" s="12" t="str">
        <f>E40</f>
        <v>May</v>
      </c>
      <c r="F98" s="12" t="str">
        <f>F40</f>
        <v>Junio</v>
      </c>
    </row>
    <row r="99" spans="1:6" x14ac:dyDescent="0.25">
      <c r="A99" s="20" t="str">
        <f>A41</f>
        <v>Total</v>
      </c>
      <c r="B99" s="20" t="str">
        <f>B41</f>
        <v>Gastos Totales</v>
      </c>
      <c r="C99" s="16">
        <f>+C60+C69+C82+C90</f>
        <v>6439.4650000000001</v>
      </c>
      <c r="D99" s="16">
        <f t="shared" ref="D99:F99" si="52">+D60+D69+D82+D90</f>
        <v>7006.3790000000008</v>
      </c>
      <c r="E99" s="16">
        <f t="shared" si="52"/>
        <v>6800.5659999999998</v>
      </c>
      <c r="F99" s="16">
        <f t="shared" si="52"/>
        <v>7757.6259999999993</v>
      </c>
    </row>
    <row r="100" spans="1:6" x14ac:dyDescent="0.25">
      <c r="C100" s="2"/>
      <c r="D100" s="2"/>
      <c r="E100" s="2"/>
      <c r="F100" s="2"/>
    </row>
    <row r="101" spans="1:6" x14ac:dyDescent="0.25">
      <c r="A101" t="s">
        <v>45</v>
      </c>
    </row>
    <row r="102" spans="1:6" x14ac:dyDescent="0.25">
      <c r="A102" t="s">
        <v>46</v>
      </c>
    </row>
  </sheetData>
  <conditionalFormatting sqref="I45:K52 I3:K8 I12:K21 I25:K29 I33:K38">
    <cfRule type="colorScale" priority="7">
      <colorScale>
        <cfvo type="min"/>
        <cfvo type="max"/>
        <color theme="9" tint="0.39997558519241921"/>
        <color rgb="FFFFEF9C"/>
      </colorScale>
    </cfRule>
  </conditionalFormatting>
  <conditionalFormatting sqref="M3">
    <cfRule type="cellIs" dxfId="2" priority="5" operator="between">
      <formula>$Y$4</formula>
      <formula>$Z$4</formula>
    </cfRule>
    <cfRule type="cellIs" dxfId="1" priority="6" operator="between">
      <formula>$Y$4</formula>
      <formula>$Z$4</formula>
    </cfRule>
  </conditionalFormatting>
  <conditionalFormatting sqref="M3:M8 M12:M21 M25:M29 M33:M38 M45:M52">
    <cfRule type="cellIs" dxfId="0" priority="9" operator="between">
      <formula>"0.1"</formula>
      <formula>"0.2"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Dani</cp:lastModifiedBy>
  <cp:revision/>
  <dcterms:created xsi:type="dcterms:W3CDTF">2023-04-26T20:49:34Z</dcterms:created>
  <dcterms:modified xsi:type="dcterms:W3CDTF">2023-07-31T01:13:31Z</dcterms:modified>
  <cp:category/>
  <cp:contentStatus/>
</cp:coreProperties>
</file>