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Daniel\UDG\7mo\Seminario de solución de circuitos digitales\NAND3\NAND3\"/>
    </mc:Choice>
  </mc:AlternateContent>
  <xr:revisionPtr revIDLastSave="0" documentId="13_ncr:1_{84436E9D-1FFA-409C-905B-D3964945D721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NMOS" sheetId="1" r:id="rId1"/>
    <sheet name="PMOS" sheetId="6" r:id="rId2"/>
    <sheet name="Inv1ma" sheetId="7" r:id="rId3"/>
    <sheet name="Inv2mA" sheetId="8" r:id="rId4"/>
    <sheet name="Inv3mA" sheetId="9" r:id="rId5"/>
    <sheet name="5mA" sheetId="2" r:id="rId6"/>
    <sheet name="250u" sheetId="3" r:id="rId7"/>
    <sheet name="1ma" sheetId="4" r:id="rId8"/>
    <sheet name="4mA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8" l="1"/>
  <c r="N2" i="8" s="1"/>
  <c r="N3" i="8" s="1"/>
  <c r="I8" i="9"/>
  <c r="J13" i="9" s="1"/>
  <c r="I8" i="7"/>
  <c r="J12" i="7" s="1"/>
  <c r="E13" i="8"/>
  <c r="E12" i="8"/>
  <c r="E13" i="9"/>
  <c r="E13" i="7"/>
  <c r="D13" i="7"/>
  <c r="I14" i="9"/>
  <c r="E14" i="9"/>
  <c r="D14" i="9"/>
  <c r="I13" i="9"/>
  <c r="D13" i="9"/>
  <c r="I12" i="9"/>
  <c r="E12" i="9"/>
  <c r="D12" i="9"/>
  <c r="I14" i="8"/>
  <c r="E14" i="8"/>
  <c r="D14" i="8"/>
  <c r="I13" i="8"/>
  <c r="D13" i="8"/>
  <c r="I12" i="8"/>
  <c r="D12" i="8"/>
  <c r="E14" i="7"/>
  <c r="E12" i="7"/>
  <c r="I13" i="7"/>
  <c r="I14" i="7"/>
  <c r="I12" i="7"/>
  <c r="I5" i="9"/>
  <c r="D5" i="9"/>
  <c r="I5" i="8"/>
  <c r="D5" i="8"/>
  <c r="N4" i="8" s="1"/>
  <c r="I5" i="7"/>
  <c r="D5" i="7"/>
  <c r="D14" i="7" s="1"/>
  <c r="D8" i="7"/>
  <c r="D8" i="8"/>
  <c r="D8" i="9"/>
  <c r="C27" i="1"/>
  <c r="E27" i="1"/>
  <c r="B27" i="1" s="1"/>
  <c r="F25" i="1"/>
  <c r="F27" i="1"/>
  <c r="F26" i="1"/>
  <c r="B26" i="1"/>
  <c r="B25" i="1"/>
  <c r="E25" i="1"/>
  <c r="E26" i="1"/>
  <c r="C26" i="1"/>
  <c r="C25" i="1"/>
  <c r="I24" i="1"/>
  <c r="I23" i="1"/>
  <c r="I22" i="1"/>
  <c r="I21" i="1"/>
  <c r="F9" i="1"/>
  <c r="F10" i="1"/>
  <c r="F8" i="1"/>
  <c r="E8" i="1"/>
  <c r="B8" i="1" s="1"/>
  <c r="E9" i="1"/>
  <c r="B9" i="1" s="1"/>
  <c r="C9" i="1"/>
  <c r="C10" i="1"/>
  <c r="E10" i="1" s="1"/>
  <c r="B10" i="1" s="1"/>
  <c r="C16" i="1"/>
  <c r="L9" i="6"/>
  <c r="K9" i="6" s="1"/>
  <c r="L6" i="6"/>
  <c r="K6" i="6" s="1"/>
  <c r="L7" i="6"/>
  <c r="K7" i="6" s="1"/>
  <c r="L8" i="6"/>
  <c r="K8" i="6" s="1"/>
  <c r="K5" i="6"/>
  <c r="I11" i="6"/>
  <c r="I14" i="6"/>
  <c r="I13" i="6"/>
  <c r="I12" i="6"/>
  <c r="I7" i="1"/>
  <c r="I7" i="6"/>
  <c r="C15" i="1"/>
  <c r="B9" i="6"/>
  <c r="B10" i="6"/>
  <c r="B11" i="6"/>
  <c r="B12" i="6"/>
  <c r="B8" i="6"/>
  <c r="I6" i="6"/>
  <c r="I5" i="6"/>
  <c r="I4" i="6"/>
  <c r="I4" i="1"/>
  <c r="I5" i="1"/>
  <c r="I6" i="1"/>
  <c r="C8" i="1"/>
  <c r="J14" i="8" l="1"/>
  <c r="J13" i="8"/>
  <c r="J12" i="8"/>
  <c r="J12" i="9"/>
  <c r="J14" i="9"/>
  <c r="N2" i="9"/>
  <c r="N3" i="9" s="1"/>
  <c r="N2" i="7"/>
  <c r="N3" i="7" s="1"/>
  <c r="J13" i="7"/>
  <c r="J14" i="7"/>
  <c r="N4" i="9"/>
  <c r="N4" i="7"/>
  <c r="D12" i="7"/>
</calcChain>
</file>

<file path=xl/sharedStrings.xml><?xml version="1.0" encoding="utf-8"?>
<sst xmlns="http://schemas.openxmlformats.org/spreadsheetml/2006/main" count="142" uniqueCount="32">
  <si>
    <t>K=</t>
  </si>
  <si>
    <t>l=</t>
  </si>
  <si>
    <t>Vsat</t>
  </si>
  <si>
    <t>VGS</t>
  </si>
  <si>
    <t>IDS(calculada mA)</t>
  </si>
  <si>
    <t>IDS(REAL mA)</t>
  </si>
  <si>
    <t>W(um)</t>
  </si>
  <si>
    <t>VDD</t>
  </si>
  <si>
    <t>ID</t>
  </si>
  <si>
    <t>R</t>
  </si>
  <si>
    <t>TRANSISTOR N</t>
  </si>
  <si>
    <t>TRANSISTOR P</t>
  </si>
  <si>
    <t>W=</t>
  </si>
  <si>
    <t>K</t>
  </si>
  <si>
    <t>VGS=</t>
  </si>
  <si>
    <t>VGS =</t>
  </si>
  <si>
    <t>ID(uA)</t>
  </si>
  <si>
    <t>R(KOhms)</t>
  </si>
  <si>
    <t>W</t>
  </si>
  <si>
    <t>Delta</t>
  </si>
  <si>
    <t>W(Delta Calc)</t>
  </si>
  <si>
    <t>W(Delta)=</t>
  </si>
  <si>
    <t>Celda</t>
  </si>
  <si>
    <t>l(Delta)=</t>
  </si>
  <si>
    <t>AP=</t>
  </si>
  <si>
    <t>AC=</t>
  </si>
  <si>
    <t>Riel=</t>
  </si>
  <si>
    <t>WC=</t>
  </si>
  <si>
    <t>POLY</t>
  </si>
  <si>
    <t>ACTIVE</t>
  </si>
  <si>
    <t>SELECT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</si>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</sst>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247534</xdr:colOff>
      <xdr:row>13</xdr:row>
      <xdr:rowOff>154672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47FDA6-83F6-4D3C-A902-53B9D6A43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95534" cy="2532112"/>
        </a:xfrm>
        <a:prstGeom prst="rect">
          <a:avLst/>
        </a:prstGeom>
      </xdr:spPr>
    </xdr:pic>
    <xdr:clientData/>
  </xdr:twoCellAnchor>
  <xdr:twoCellAnchor editAs="oneCell">
    <xdr:from>
      <xdr:col>5</xdr:col>
      <xdr:colOff>446035</xdr:colOff>
      <xdr:row>0</xdr:row>
      <xdr:rowOff>30480</xdr:rowOff>
    </xdr:from>
    <xdr:to>
      <xdr:col>10</xdr:col>
      <xdr:colOff>200526</xdr:colOff>
      <xdr:row>13</xdr:row>
      <xdr:rowOff>124415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CA0F8B-2DB8-43EF-B538-6D79DBC87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4035" y="30480"/>
          <a:ext cx="2802491" cy="2471375"/>
        </a:xfrm>
        <a:prstGeom prst="rect">
          <a:avLst/>
        </a:prstGeom>
      </xdr:spPr>
    </xdr:pic>
    <xdr:clientData/>
  </xdr:twoCellAnchor>
  <xdr:twoCellAnchor editAs="oneCell">
    <xdr:from>
      <xdr:col>10</xdr:col>
      <xdr:colOff>507999</xdr:colOff>
      <xdr:row>0</xdr:row>
      <xdr:rowOff>47746</xdr:rowOff>
    </xdr:from>
    <xdr:to>
      <xdr:col>15</xdr:col>
      <xdr:colOff>40771</xdr:colOff>
      <xdr:row>12</xdr:row>
      <xdr:rowOff>150322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C56BB5-4DDC-434D-B5F2-68D8A9F3D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4734" y="47746"/>
          <a:ext cx="2591139" cy="2279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608530</xdr:colOff>
      <xdr:row>1</xdr:row>
      <xdr:rowOff>15240</xdr:rowOff>
    </xdr:from>
    <xdr:to>
      <xdr:col>15</xdr:col>
      <xdr:colOff>351156</xdr:colOff>
      <xdr:row>22</xdr:row>
      <xdr:rowOff>113521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48D83-B79E-0306-9EFC-7C174D689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530" y="198120"/>
          <a:ext cx="8886626" cy="3938761"/>
        </a:xfrm>
        <a:prstGeom prst="rect">
          <a:avLst/>
        </a:prstGeom>
      </xdr:spPr>
    </xdr:pic>
    <xdr:clientData/>
  </xdr:twoCellAnchor>
  <xdr:twoCellAnchor editAs="oneCell">
    <xdr:from>
      <xdr:col>1</xdr:col>
      <xdr:colOff>141768</xdr:colOff>
      <xdr:row>24</xdr:row>
      <xdr:rowOff>53162</xdr:rowOff>
    </xdr:from>
    <xdr:to>
      <xdr:col>15</xdr:col>
      <xdr:colOff>361989</xdr:colOff>
      <xdr:row>45</xdr:row>
      <xdr:rowOff>78250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7DCECA-290C-00E7-88EE-B6BE238BE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280" y="4306185"/>
          <a:ext cx="8655383" cy="3746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24330</xdr:rowOff>
    </xdr:from>
    <xdr:to>
      <xdr:col>13</xdr:col>
      <xdr:colOff>236695</xdr:colOff>
      <xdr:row>19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A6ED8-4234-BA7A-C548-37BBE6EC5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207210"/>
          <a:ext cx="7536655" cy="3336090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19</xdr:row>
      <xdr:rowOff>181249</xdr:rowOff>
    </xdr:from>
    <xdr:to>
      <xdr:col>13</xdr:col>
      <xdr:colOff>185427</xdr:colOff>
      <xdr:row>38</xdr:row>
      <xdr:rowOff>33513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0DC70-0F09-18E9-6E51-7A93D0374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3655969"/>
          <a:ext cx="7508247" cy="33269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195638</xdr:colOff>
      <xdr:row>19</xdr:row>
      <xdr:rowOff>46182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F93A7B-B43F-F8C5-8836-EBF1C0794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364" y="184727"/>
          <a:ext cx="7400001" cy="337127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21</xdr:row>
      <xdr:rowOff>0</xdr:rowOff>
    </xdr:from>
    <xdr:to>
      <xdr:col>13</xdr:col>
      <xdr:colOff>139919</xdr:colOff>
      <xdr:row>39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A4D171-6004-84B5-9DD5-1D2D74DDA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3840480"/>
          <a:ext cx="7455118" cy="335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opLeftCell="A3" zoomScale="124" workbookViewId="0">
      <selection activeCell="I22" sqref="I22"/>
    </sheetView>
  </sheetViews>
  <sheetFormatPr defaultRowHeight="14.4" x14ac:dyDescent="0.3"/>
  <cols>
    <col min="2" max="2" width="12.109375" bestFit="1" customWidth="1"/>
    <col min="4" max="4" width="16" bestFit="1" customWidth="1"/>
  </cols>
  <sheetData>
    <row r="1" spans="1:9" ht="15" thickBot="1" x14ac:dyDescent="0.35">
      <c r="C1" t="s">
        <v>10</v>
      </c>
    </row>
    <row r="2" spans="1:9" ht="15" thickBot="1" x14ac:dyDescent="0.35">
      <c r="C2" s="1" t="s">
        <v>3</v>
      </c>
      <c r="D2" s="2">
        <v>3.3</v>
      </c>
    </row>
    <row r="3" spans="1:9" ht="15" thickBot="1" x14ac:dyDescent="0.35">
      <c r="C3" s="1" t="s">
        <v>2</v>
      </c>
      <c r="D3" s="2">
        <v>0.7</v>
      </c>
      <c r="G3" s="1" t="s">
        <v>7</v>
      </c>
      <c r="H3" s="3" t="s">
        <v>8</v>
      </c>
      <c r="I3" s="2" t="s">
        <v>9</v>
      </c>
    </row>
    <row r="4" spans="1:9" ht="15" thickBot="1" x14ac:dyDescent="0.35">
      <c r="C4" s="1" t="s">
        <v>1</v>
      </c>
      <c r="D4" s="2">
        <v>0.6</v>
      </c>
      <c r="G4" s="6">
        <v>0.5</v>
      </c>
      <c r="H4" s="12">
        <v>2</v>
      </c>
      <c r="I4" s="7">
        <f>1000*G4/H4</f>
        <v>250</v>
      </c>
    </row>
    <row r="5" spans="1:9" ht="15" thickBot="1" x14ac:dyDescent="0.35">
      <c r="C5" s="1" t="s">
        <v>0</v>
      </c>
      <c r="D5" s="2">
        <v>23.668600000000001</v>
      </c>
      <c r="G5" s="8">
        <v>1</v>
      </c>
      <c r="H5" s="4">
        <v>1.72</v>
      </c>
      <c r="I5" s="9">
        <f>1000*G5/H5</f>
        <v>581.39534883720933</v>
      </c>
    </row>
    <row r="6" spans="1:9" ht="15" thickBot="1" x14ac:dyDescent="0.35">
      <c r="G6" s="10">
        <v>2</v>
      </c>
      <c r="H6" s="5">
        <v>1</v>
      </c>
      <c r="I6" s="11">
        <f>1000*G6/H6</f>
        <v>2000</v>
      </c>
    </row>
    <row r="7" spans="1:9" ht="15" thickBot="1" x14ac:dyDescent="0.35">
      <c r="A7" s="13" t="s">
        <v>18</v>
      </c>
      <c r="B7" s="13" t="s">
        <v>20</v>
      </c>
      <c r="C7" s="3" t="s">
        <v>6</v>
      </c>
      <c r="D7" s="3" t="s">
        <v>4</v>
      </c>
      <c r="E7" s="3" t="s">
        <v>19</v>
      </c>
      <c r="G7" s="10">
        <v>3</v>
      </c>
      <c r="H7" s="5">
        <v>1</v>
      </c>
      <c r="I7" s="11">
        <f>1000*G7/H7</f>
        <v>3000</v>
      </c>
    </row>
    <row r="8" spans="1:9" x14ac:dyDescent="0.3">
      <c r="A8" s="4">
        <v>10.8</v>
      </c>
      <c r="B8" s="12">
        <f>+E8*0.3</f>
        <v>11.4</v>
      </c>
      <c r="C8" s="4">
        <f>1000*($D$4*$D8)/($D$5*($D$2-$D$3)*($D$2-$D$3))</f>
        <v>11.250018562530627</v>
      </c>
      <c r="D8" s="4">
        <v>3</v>
      </c>
      <c r="E8" s="4">
        <f>+ROUND(C8/0.3,0)</f>
        <v>38</v>
      </c>
      <c r="F8">
        <f>+A8/0.3</f>
        <v>36.000000000000007</v>
      </c>
    </row>
    <row r="9" spans="1:9" x14ac:dyDescent="0.3">
      <c r="A9" s="4">
        <v>7.5</v>
      </c>
      <c r="B9" s="4">
        <f>+E9*0.3</f>
        <v>7.5</v>
      </c>
      <c r="C9" s="4">
        <f>1000*($D$4*$D9)/($D$5*($D$2-$D$3)*($D$2-$D$3))</f>
        <v>7.50001237502042</v>
      </c>
      <c r="D9" s="4">
        <v>2</v>
      </c>
      <c r="E9" s="4">
        <f>+ROUND(C9/0.3,0)</f>
        <v>25</v>
      </c>
      <c r="F9">
        <f>+A9/0.3</f>
        <v>25</v>
      </c>
    </row>
    <row r="10" spans="1:9" ht="15" thickBot="1" x14ac:dyDescent="0.35">
      <c r="A10" s="5">
        <v>4.2</v>
      </c>
      <c r="B10" s="5">
        <f>+E10*0.3</f>
        <v>3.9</v>
      </c>
      <c r="C10" s="5">
        <f>1000*($D$4*$D10)/($D$5*($D$2-$D$3)*($D$2-$D$3))</f>
        <v>3.75000618751021</v>
      </c>
      <c r="D10" s="5">
        <v>1</v>
      </c>
      <c r="E10" s="5">
        <f>+ROUND(C10/0.3,0)</f>
        <v>13</v>
      </c>
      <c r="F10">
        <f>+A10/0.3</f>
        <v>14.000000000000002</v>
      </c>
    </row>
    <row r="12" spans="1:9" ht="15" hidden="1" thickBot="1" x14ac:dyDescent="0.35">
      <c r="C12" s="1" t="s">
        <v>12</v>
      </c>
      <c r="D12" s="2">
        <v>7.5</v>
      </c>
    </row>
    <row r="13" spans="1:9" ht="15" hidden="1" thickBot="1" x14ac:dyDescent="0.35"/>
    <row r="14" spans="1:9" ht="15" hidden="1" thickBot="1" x14ac:dyDescent="0.35">
      <c r="C14" s="3" t="s">
        <v>13</v>
      </c>
      <c r="D14" s="3" t="s">
        <v>4</v>
      </c>
    </row>
    <row r="15" spans="1:9" hidden="1" x14ac:dyDescent="0.3">
      <c r="C15" s="4">
        <f>1000*($D$4*$D15)/($D$12*($D$2-$D$3)*($D$2-$D$3))</f>
        <v>23.668639053254445</v>
      </c>
      <c r="D15" s="4">
        <v>2</v>
      </c>
    </row>
    <row r="16" spans="1:9" ht="15" hidden="1" thickBot="1" x14ac:dyDescent="0.35">
      <c r="C16" s="5">
        <f>1000*($D$4*$D16)/($D$5*($D$2-$D$3)*($D$2-$D$3))</f>
        <v>0</v>
      </c>
      <c r="D16" s="5"/>
    </row>
    <row r="18" spans="1:9" ht="15" thickBot="1" x14ac:dyDescent="0.35">
      <c r="C18" t="s">
        <v>11</v>
      </c>
    </row>
    <row r="19" spans="1:9" ht="15" thickBot="1" x14ac:dyDescent="0.35">
      <c r="C19" s="1" t="s">
        <v>3</v>
      </c>
      <c r="D19" s="2">
        <v>3.3</v>
      </c>
    </row>
    <row r="20" spans="1:9" ht="15" thickBot="1" x14ac:dyDescent="0.35">
      <c r="C20" s="1" t="s">
        <v>2</v>
      </c>
      <c r="D20" s="2">
        <v>0.9</v>
      </c>
      <c r="G20" s="1" t="s">
        <v>7</v>
      </c>
      <c r="H20" s="3" t="s">
        <v>8</v>
      </c>
      <c r="I20" s="2" t="s">
        <v>9</v>
      </c>
    </row>
    <row r="21" spans="1:9" ht="15" thickBot="1" x14ac:dyDescent="0.35">
      <c r="C21" s="1" t="s">
        <v>1</v>
      </c>
      <c r="D21" s="2">
        <v>0.6</v>
      </c>
      <c r="G21" s="6">
        <v>0.5</v>
      </c>
      <c r="H21" s="12">
        <v>2</v>
      </c>
      <c r="I21" s="7">
        <f>1000*G21/H21</f>
        <v>250</v>
      </c>
    </row>
    <row r="22" spans="1:9" ht="15" thickBot="1" x14ac:dyDescent="0.35">
      <c r="C22" s="1" t="s">
        <v>0</v>
      </c>
      <c r="D22" s="2">
        <v>13.88</v>
      </c>
      <c r="G22" s="8">
        <v>1</v>
      </c>
      <c r="H22" s="4">
        <v>1.72</v>
      </c>
      <c r="I22" s="9">
        <f>1000*G22/H22</f>
        <v>581.39534883720933</v>
      </c>
    </row>
    <row r="23" spans="1:9" ht="15" thickBot="1" x14ac:dyDescent="0.35">
      <c r="G23" s="10">
        <v>2</v>
      </c>
      <c r="H23" s="5">
        <v>1</v>
      </c>
      <c r="I23" s="11">
        <f>1000*G23/H23</f>
        <v>2000</v>
      </c>
    </row>
    <row r="24" spans="1:9" ht="15" thickBot="1" x14ac:dyDescent="0.35">
      <c r="A24" s="13" t="s">
        <v>18</v>
      </c>
      <c r="B24" s="13" t="s">
        <v>20</v>
      </c>
      <c r="C24" s="3" t="s">
        <v>6</v>
      </c>
      <c r="D24" s="3" t="s">
        <v>4</v>
      </c>
      <c r="E24" s="3" t="s">
        <v>19</v>
      </c>
      <c r="G24" s="10">
        <v>3</v>
      </c>
      <c r="H24" s="5">
        <v>1</v>
      </c>
      <c r="I24" s="11">
        <f>1000*G24/H24</f>
        <v>3000</v>
      </c>
    </row>
    <row r="25" spans="1:9" x14ac:dyDescent="0.3">
      <c r="A25" s="4">
        <v>39.6</v>
      </c>
      <c r="B25" s="12">
        <f>+E25*0.3</f>
        <v>33.9</v>
      </c>
      <c r="C25" s="4">
        <f>+C8*3</f>
        <v>33.750055687591882</v>
      </c>
      <c r="D25" s="4">
        <v>3</v>
      </c>
      <c r="E25" s="4">
        <f>+ROUND(C25/0.3,0)</f>
        <v>113</v>
      </c>
      <c r="F25">
        <f>+A25/0.3</f>
        <v>132</v>
      </c>
    </row>
    <row r="26" spans="1:9" x14ac:dyDescent="0.3">
      <c r="A26" s="4">
        <v>26.7</v>
      </c>
      <c r="B26" s="4">
        <f>+E26*0.3</f>
        <v>22.5</v>
      </c>
      <c r="C26" s="4">
        <f>+C9*3</f>
        <v>22.500037125061262</v>
      </c>
      <c r="D26" s="4">
        <v>2</v>
      </c>
      <c r="E26" s="4">
        <f>+ROUND(C26/0.3,0)</f>
        <v>75</v>
      </c>
      <c r="F26">
        <f>+A26/0.3</f>
        <v>89</v>
      </c>
    </row>
    <row r="27" spans="1:9" ht="15" thickBot="1" x14ac:dyDescent="0.35">
      <c r="A27" s="5">
        <v>14.1</v>
      </c>
      <c r="B27" s="5">
        <f>+E27*0.3</f>
        <v>11.4</v>
      </c>
      <c r="C27" s="5">
        <f>+C10*3</f>
        <v>11.250018562530631</v>
      </c>
      <c r="D27" s="5">
        <v>1</v>
      </c>
      <c r="E27" s="5">
        <f>+ROUND(C27/0.3,0)</f>
        <v>38</v>
      </c>
      <c r="F27">
        <f>+A27/0.3</f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0C4F-C393-4F5B-857B-A93697973EF8}">
  <dimension ref="B1:M14"/>
  <sheetViews>
    <sheetView zoomScale="115" zoomScaleNormal="115" workbookViewId="0">
      <selection activeCell="D17" sqref="D17"/>
    </sheetView>
  </sheetViews>
  <sheetFormatPr defaultRowHeight="14.4" x14ac:dyDescent="0.3"/>
  <cols>
    <col min="3" max="3" width="16" bestFit="1" customWidth="1"/>
    <col min="4" max="4" width="12.21875" bestFit="1" customWidth="1"/>
    <col min="8" max="8" width="16" bestFit="1" customWidth="1"/>
    <col min="9" max="9" width="14" customWidth="1"/>
    <col min="12" max="12" width="15.88671875" bestFit="1" customWidth="1"/>
    <col min="13" max="13" width="15.109375" customWidth="1"/>
  </cols>
  <sheetData>
    <row r="1" spans="2:13" ht="15" thickBot="1" x14ac:dyDescent="0.35">
      <c r="B1" t="s">
        <v>11</v>
      </c>
    </row>
    <row r="2" spans="2:13" ht="15" thickBot="1" x14ac:dyDescent="0.35">
      <c r="B2" s="1" t="s">
        <v>3</v>
      </c>
      <c r="C2" s="2">
        <v>3.3</v>
      </c>
      <c r="G2" s="1" t="s">
        <v>15</v>
      </c>
      <c r="H2" s="2">
        <v>1</v>
      </c>
      <c r="K2" s="1" t="s">
        <v>12</v>
      </c>
      <c r="L2" s="2">
        <v>22.5</v>
      </c>
    </row>
    <row r="3" spans="2:13" ht="15" thickBot="1" x14ac:dyDescent="0.35">
      <c r="B3" s="1" t="s">
        <v>2</v>
      </c>
      <c r="C3" s="2">
        <v>0.9</v>
      </c>
      <c r="G3" s="1" t="s">
        <v>7</v>
      </c>
      <c r="H3" s="3" t="s">
        <v>16</v>
      </c>
      <c r="I3" s="2" t="s">
        <v>17</v>
      </c>
    </row>
    <row r="4" spans="2:13" ht="15" thickBot="1" x14ac:dyDescent="0.35">
      <c r="B4" s="1" t="s">
        <v>1</v>
      </c>
      <c r="C4" s="2">
        <v>0.6</v>
      </c>
      <c r="G4" s="6">
        <v>0.5</v>
      </c>
      <c r="H4" s="12">
        <v>1.125</v>
      </c>
      <c r="I4" s="7">
        <f>1000*G4/H4</f>
        <v>444.44444444444446</v>
      </c>
      <c r="K4" s="3" t="s">
        <v>13</v>
      </c>
      <c r="L4" s="3" t="s">
        <v>4</v>
      </c>
      <c r="M4" s="3" t="s">
        <v>5</v>
      </c>
    </row>
    <row r="5" spans="2:13" ht="15" thickBot="1" x14ac:dyDescent="0.35">
      <c r="B5" s="1" t="s">
        <v>0</v>
      </c>
      <c r="C5" s="2">
        <v>13.888</v>
      </c>
      <c r="G5" s="8">
        <v>1</v>
      </c>
      <c r="H5" s="4">
        <v>1.2509999999999999</v>
      </c>
      <c r="I5" s="9">
        <f>1000*G5/H5</f>
        <v>799.36051159072747</v>
      </c>
      <c r="K5" s="12">
        <f>1000*($C$4*$L5)/($L$2*($C$2-$C$3)*($C$2-$C$3))</f>
        <v>9.2592592592592595</v>
      </c>
      <c r="L5" s="4">
        <v>2</v>
      </c>
      <c r="M5" s="4"/>
    </row>
    <row r="6" spans="2:13" ht="15" thickBot="1" x14ac:dyDescent="0.35">
      <c r="G6" s="8">
        <v>2</v>
      </c>
      <c r="H6" s="4">
        <v>1.3482000000000001</v>
      </c>
      <c r="I6" s="9">
        <f>1000*G6/H6</f>
        <v>1483.459427384661</v>
      </c>
      <c r="K6" s="4">
        <f>1000*($C$4*$L6)/($L$2*($C$2-$C$3)*($C$2-$C$3))</f>
        <v>5.7916666666666663E-3</v>
      </c>
      <c r="L6" s="4">
        <f>+H5/1000</f>
        <v>1.2509999999999999E-3</v>
      </c>
      <c r="M6" s="4"/>
    </row>
    <row r="7" spans="2:13" ht="15" thickBot="1" x14ac:dyDescent="0.35">
      <c r="B7" s="3" t="s">
        <v>6</v>
      </c>
      <c r="C7" s="3" t="s">
        <v>4</v>
      </c>
      <c r="D7" s="3" t="s">
        <v>5</v>
      </c>
      <c r="G7" s="10">
        <v>3</v>
      </c>
      <c r="H7" s="5">
        <v>1.48674</v>
      </c>
      <c r="I7" s="11">
        <f>1000*G7/H7</f>
        <v>2017.8376851366077</v>
      </c>
      <c r="K7" s="4">
        <f>1000*($C$4*$L7)/($L$2*($C$2-$C$3)*($C$2-$C$3))</f>
        <v>6.2416666666666679E-3</v>
      </c>
      <c r="L7" s="4">
        <f>+H6/1000</f>
        <v>1.3482000000000001E-3</v>
      </c>
      <c r="M7" s="4"/>
    </row>
    <row r="8" spans="2:13" ht="15" thickBot="1" x14ac:dyDescent="0.35">
      <c r="B8" s="12">
        <f>1000*($C$4*$C8)/($C$5*($C$2-$C$3)*($C$2-$C$3))</f>
        <v>2.2201420890937023</v>
      </c>
      <c r="C8" s="4">
        <v>0.29599999999999999</v>
      </c>
      <c r="D8" s="4"/>
      <c r="K8" s="4">
        <f>1000*($C$4*$L8)/($L$2*($C$2-$C$3)*($C$2-$C$3))</f>
        <v>6.8830555555555546E-3</v>
      </c>
      <c r="L8" s="4">
        <f>+H7/1000</f>
        <v>1.4867399999999998E-3</v>
      </c>
      <c r="M8" s="4"/>
    </row>
    <row r="9" spans="2:13" ht="15" thickBot="1" x14ac:dyDescent="0.35">
      <c r="B9" s="4">
        <f>1000*($C$4*$C9)/($C$5*($C$2-$C$3)*($C$2-$C$3))</f>
        <v>0</v>
      </c>
      <c r="C9" s="4"/>
      <c r="D9" s="4"/>
      <c r="G9" s="1" t="s">
        <v>14</v>
      </c>
      <c r="H9" s="2">
        <v>1.5</v>
      </c>
      <c r="K9" s="5">
        <f>1000*($C$4*$L9)/($L$2*($C$2-$C$3)*($C$2-$C$3))</f>
        <v>0</v>
      </c>
      <c r="L9" s="5">
        <f>+H8/1000</f>
        <v>0</v>
      </c>
      <c r="M9" s="5"/>
    </row>
    <row r="10" spans="2:13" ht="15" thickBot="1" x14ac:dyDescent="0.35">
      <c r="B10" s="4">
        <f>1000*($C$4*$C10)/($C$5*($C$2-$C$3)*($C$2-$C$3))</f>
        <v>0</v>
      </c>
      <c r="C10" s="4"/>
      <c r="D10" s="4"/>
      <c r="G10" s="1" t="s">
        <v>7</v>
      </c>
      <c r="H10" s="3" t="s">
        <v>16</v>
      </c>
      <c r="I10" s="2" t="s">
        <v>17</v>
      </c>
    </row>
    <row r="11" spans="2:13" x14ac:dyDescent="0.3">
      <c r="B11" s="4">
        <f>1000*($C$4*$C11)/($C$5*($C$2-$C$3)*($C$2-$C$3))</f>
        <v>0</v>
      </c>
      <c r="C11" s="4"/>
      <c r="D11" s="4"/>
      <c r="G11" s="6">
        <v>0.05</v>
      </c>
      <c r="H11" s="12">
        <v>53.254899999999999</v>
      </c>
      <c r="I11" s="7">
        <f>1000*G11/H11</f>
        <v>0.93888074149045442</v>
      </c>
    </row>
    <row r="12" spans="2:13" ht="15" thickBot="1" x14ac:dyDescent="0.35">
      <c r="B12" s="5">
        <f>1000*($C$4*$C12)/($C$5*($C$2-$C$3)*($C$2-$C$3))</f>
        <v>0</v>
      </c>
      <c r="C12" s="5"/>
      <c r="D12" s="5"/>
      <c r="G12" s="8">
        <v>1</v>
      </c>
      <c r="H12" s="4">
        <v>57.787100000000002</v>
      </c>
      <c r="I12" s="9">
        <f>1000*G12/H12</f>
        <v>17.304900228597731</v>
      </c>
    </row>
    <row r="13" spans="2:13" x14ac:dyDescent="0.3">
      <c r="G13" s="8">
        <v>2</v>
      </c>
      <c r="H13" s="4">
        <v>61.735799999999998</v>
      </c>
      <c r="I13" s="9">
        <f>1000*G13/H13</f>
        <v>32.396113762193089</v>
      </c>
    </row>
    <row r="14" spans="2:13" ht="15" thickBot="1" x14ac:dyDescent="0.35">
      <c r="G14" s="10">
        <v>3</v>
      </c>
      <c r="H14" s="5">
        <v>64.413899999999998</v>
      </c>
      <c r="I14" s="11">
        <f>1000*G14/H14</f>
        <v>46.57379851243288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D475-0FA9-4E9E-AAAC-74C84BEAD93E}">
  <dimension ref="C1:N14"/>
  <sheetViews>
    <sheetView workbookViewId="0">
      <selection activeCell="N8" sqref="N8"/>
    </sheetView>
  </sheetViews>
  <sheetFormatPr defaultRowHeight="14.4" x14ac:dyDescent="0.3"/>
  <cols>
    <col min="2" max="2" width="12.109375" bestFit="1" customWidth="1"/>
    <col min="4" max="4" width="16" bestFit="1" customWidth="1"/>
    <col min="7" max="7" width="8.88671875" style="8"/>
    <col min="11" max="11" width="8.88671875" style="9"/>
  </cols>
  <sheetData>
    <row r="1" spans="3:14" ht="15" thickBot="1" x14ac:dyDescent="0.35">
      <c r="C1" t="s">
        <v>10</v>
      </c>
      <c r="G1" s="6"/>
      <c r="H1" s="17" t="s">
        <v>11</v>
      </c>
      <c r="I1" s="17"/>
      <c r="J1" s="17"/>
      <c r="K1" s="7"/>
      <c r="M1" t="s">
        <v>22</v>
      </c>
    </row>
    <row r="2" spans="3:14" ht="15" thickBot="1" x14ac:dyDescent="0.35">
      <c r="C2" s="1" t="s">
        <v>3</v>
      </c>
      <c r="D2" s="2">
        <v>3.3</v>
      </c>
      <c r="H2" s="1" t="s">
        <v>3</v>
      </c>
      <c r="I2" s="2">
        <v>3.3</v>
      </c>
      <c r="M2" s="6" t="s">
        <v>24</v>
      </c>
      <c r="N2" s="7">
        <f>+I8*3</f>
        <v>135</v>
      </c>
    </row>
    <row r="3" spans="3:14" ht="15" thickBot="1" x14ac:dyDescent="0.35">
      <c r="C3" s="1" t="s">
        <v>2</v>
      </c>
      <c r="D3" s="2">
        <v>0.7</v>
      </c>
      <c r="H3" s="1" t="s">
        <v>2</v>
      </c>
      <c r="I3" s="2">
        <v>0.9</v>
      </c>
      <c r="M3" s="1" t="s">
        <v>25</v>
      </c>
      <c r="N3" s="2">
        <f>+N2/2</f>
        <v>67.5</v>
      </c>
    </row>
    <row r="4" spans="3:14" ht="15" thickBot="1" x14ac:dyDescent="0.35">
      <c r="C4" s="1" t="s">
        <v>1</v>
      </c>
      <c r="D4" s="2">
        <v>0.6</v>
      </c>
      <c r="H4" s="1" t="s">
        <v>1</v>
      </c>
      <c r="I4" s="2">
        <v>0.6</v>
      </c>
      <c r="M4" s="10" t="s">
        <v>27</v>
      </c>
      <c r="N4" s="11">
        <f>+D5+12</f>
        <v>14</v>
      </c>
    </row>
    <row r="5" spans="3:14" ht="15" thickBot="1" x14ac:dyDescent="0.35">
      <c r="C5" s="1" t="s">
        <v>23</v>
      </c>
      <c r="D5" s="2">
        <f>+D4/0.3</f>
        <v>2</v>
      </c>
      <c r="H5" s="1" t="s">
        <v>23</v>
      </c>
      <c r="I5" s="2">
        <f>+I4/0.3</f>
        <v>2</v>
      </c>
      <c r="M5" s="10" t="s">
        <v>26</v>
      </c>
      <c r="N5" s="11">
        <v>10</v>
      </c>
    </row>
    <row r="6" spans="3:14" ht="15" thickBot="1" x14ac:dyDescent="0.35">
      <c r="C6" s="1" t="s">
        <v>0</v>
      </c>
      <c r="D6" s="2">
        <v>23.668600000000001</v>
      </c>
      <c r="H6" s="1" t="s">
        <v>0</v>
      </c>
      <c r="I6" s="2">
        <v>13.88</v>
      </c>
    </row>
    <row r="7" spans="3:14" ht="15" thickBot="1" x14ac:dyDescent="0.35">
      <c r="C7" s="1" t="s">
        <v>12</v>
      </c>
      <c r="D7" s="2">
        <v>4.2</v>
      </c>
      <c r="H7" s="1" t="s">
        <v>12</v>
      </c>
      <c r="I7" s="2">
        <v>13.5</v>
      </c>
    </row>
    <row r="8" spans="3:14" ht="15" thickBot="1" x14ac:dyDescent="0.35">
      <c r="C8" s="1" t="s">
        <v>21</v>
      </c>
      <c r="D8" s="2">
        <f>+D7/0.3</f>
        <v>14.000000000000002</v>
      </c>
      <c r="H8" s="1" t="s">
        <v>21</v>
      </c>
      <c r="I8" s="2">
        <f>+I7/0.3</f>
        <v>45</v>
      </c>
    </row>
    <row r="10" spans="3:14" ht="15" thickBot="1" x14ac:dyDescent="0.35"/>
    <row r="11" spans="3:14" ht="15" thickBot="1" x14ac:dyDescent="0.35">
      <c r="D11" s="1" t="s">
        <v>18</v>
      </c>
      <c r="E11" s="3" t="s">
        <v>31</v>
      </c>
      <c r="I11" s="1" t="s">
        <v>18</v>
      </c>
      <c r="J11" s="3" t="s">
        <v>31</v>
      </c>
    </row>
    <row r="12" spans="3:14" x14ac:dyDescent="0.3">
      <c r="C12" s="6" t="s">
        <v>28</v>
      </c>
      <c r="D12" s="12">
        <f>+D5</f>
        <v>2</v>
      </c>
      <c r="E12" s="12">
        <f>+D8+4</f>
        <v>18</v>
      </c>
      <c r="H12" s="6" t="s">
        <v>28</v>
      </c>
      <c r="I12" s="12">
        <f>+I5</f>
        <v>2</v>
      </c>
      <c r="J12" s="7">
        <f>+I8+4</f>
        <v>49</v>
      </c>
    </row>
    <row r="13" spans="3:14" x14ac:dyDescent="0.3">
      <c r="C13" s="14" t="s">
        <v>29</v>
      </c>
      <c r="D13" s="16">
        <f>+D5+11</f>
        <v>13</v>
      </c>
      <c r="E13" s="16">
        <f>+D8</f>
        <v>14.000000000000002</v>
      </c>
      <c r="H13" s="14" t="s">
        <v>29</v>
      </c>
      <c r="I13" s="16">
        <f>+I5+11</f>
        <v>13</v>
      </c>
      <c r="J13" s="15">
        <f>+I8</f>
        <v>45</v>
      </c>
    </row>
    <row r="14" spans="3:14" ht="15" thickBot="1" x14ac:dyDescent="0.35">
      <c r="C14" s="10" t="s">
        <v>30</v>
      </c>
      <c r="D14" s="5">
        <f>+D5+15</f>
        <v>17</v>
      </c>
      <c r="E14" s="5">
        <f>+D8+4</f>
        <v>18</v>
      </c>
      <c r="H14" s="10" t="s">
        <v>30</v>
      </c>
      <c r="I14" s="5">
        <f>+I5+15</f>
        <v>17</v>
      </c>
      <c r="J14" s="11">
        <f>+I8+4</f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3690-D089-44DF-A0FA-47B8B48ADE81}">
  <dimension ref="C1:N14"/>
  <sheetViews>
    <sheetView topLeftCell="B1" workbookViewId="0">
      <selection activeCell="R10" sqref="R10"/>
    </sheetView>
  </sheetViews>
  <sheetFormatPr defaultRowHeight="14.4" x14ac:dyDescent="0.3"/>
  <cols>
    <col min="1" max="1" width="0" hidden="1" customWidth="1"/>
    <col min="2" max="2" width="12.109375" bestFit="1" customWidth="1"/>
    <col min="4" max="4" width="16" bestFit="1" customWidth="1"/>
    <col min="7" max="7" width="8.88671875" style="8"/>
    <col min="11" max="11" width="8.88671875" style="9"/>
  </cols>
  <sheetData>
    <row r="1" spans="3:14" ht="15" thickBot="1" x14ac:dyDescent="0.35">
      <c r="C1" t="s">
        <v>10</v>
      </c>
      <c r="G1" s="6"/>
      <c r="H1" s="17" t="s">
        <v>11</v>
      </c>
      <c r="I1" s="17"/>
      <c r="J1" s="17"/>
      <c r="K1" s="7"/>
      <c r="M1" t="s">
        <v>22</v>
      </c>
    </row>
    <row r="2" spans="3:14" ht="15" thickBot="1" x14ac:dyDescent="0.35">
      <c r="C2" s="1" t="s">
        <v>3</v>
      </c>
      <c r="D2" s="2">
        <v>3.3</v>
      </c>
      <c r="H2" s="1" t="s">
        <v>3</v>
      </c>
      <c r="I2" s="2">
        <v>3.3</v>
      </c>
      <c r="M2" s="6" t="s">
        <v>24</v>
      </c>
      <c r="N2" s="7">
        <f>+I8*3</f>
        <v>378</v>
      </c>
    </row>
    <row r="3" spans="3:14" ht="15" thickBot="1" x14ac:dyDescent="0.35">
      <c r="C3" s="1" t="s">
        <v>2</v>
      </c>
      <c r="D3" s="2">
        <v>0.7</v>
      </c>
      <c r="H3" s="1" t="s">
        <v>2</v>
      </c>
      <c r="I3" s="2">
        <v>0.9</v>
      </c>
      <c r="M3" s="1" t="s">
        <v>25</v>
      </c>
      <c r="N3" s="2">
        <f>+N2/2</f>
        <v>189</v>
      </c>
    </row>
    <row r="4" spans="3:14" ht="15" thickBot="1" x14ac:dyDescent="0.35">
      <c r="C4" s="1" t="s">
        <v>1</v>
      </c>
      <c r="D4" s="2">
        <v>0.6</v>
      </c>
      <c r="H4" s="1" t="s">
        <v>1</v>
      </c>
      <c r="I4" s="2">
        <v>0.6</v>
      </c>
      <c r="M4" s="10" t="s">
        <v>27</v>
      </c>
      <c r="N4" s="11">
        <f>+D5+12</f>
        <v>14</v>
      </c>
    </row>
    <row r="5" spans="3:14" ht="15" thickBot="1" x14ac:dyDescent="0.35">
      <c r="C5" s="1" t="s">
        <v>23</v>
      </c>
      <c r="D5" s="2">
        <f>+D4/0.3</f>
        <v>2</v>
      </c>
      <c r="H5" s="1" t="s">
        <v>23</v>
      </c>
      <c r="I5" s="2">
        <f>+I4/0.3</f>
        <v>2</v>
      </c>
      <c r="M5" s="10" t="s">
        <v>26</v>
      </c>
      <c r="N5" s="11">
        <v>10</v>
      </c>
    </row>
    <row r="6" spans="3:14" ht="15" thickBot="1" x14ac:dyDescent="0.35">
      <c r="C6" s="1" t="s">
        <v>0</v>
      </c>
      <c r="D6" s="2">
        <v>23.668600000000001</v>
      </c>
      <c r="H6" s="1" t="s">
        <v>0</v>
      </c>
      <c r="I6" s="2">
        <v>13.88</v>
      </c>
    </row>
    <row r="7" spans="3:14" ht="15" thickBot="1" x14ac:dyDescent="0.35">
      <c r="C7" s="1" t="s">
        <v>12</v>
      </c>
      <c r="D7" s="2">
        <v>7.5</v>
      </c>
      <c r="H7" s="1" t="s">
        <v>12</v>
      </c>
      <c r="I7" s="2">
        <v>37.799999999999997</v>
      </c>
    </row>
    <row r="8" spans="3:14" ht="15" thickBot="1" x14ac:dyDescent="0.35">
      <c r="C8" s="1" t="s">
        <v>21</v>
      </c>
      <c r="D8" s="2">
        <f>+D7/0.3</f>
        <v>25</v>
      </c>
      <c r="H8" s="1" t="s">
        <v>21</v>
      </c>
      <c r="I8" s="2">
        <f>+I7/0.3</f>
        <v>126</v>
      </c>
    </row>
    <row r="10" spans="3:14" ht="15" thickBot="1" x14ac:dyDescent="0.35"/>
    <row r="11" spans="3:14" ht="15" thickBot="1" x14ac:dyDescent="0.35">
      <c r="D11" s="1" t="s">
        <v>18</v>
      </c>
      <c r="E11" s="3" t="s">
        <v>31</v>
      </c>
      <c r="I11" s="1" t="s">
        <v>18</v>
      </c>
      <c r="J11" s="3" t="s">
        <v>31</v>
      </c>
    </row>
    <row r="12" spans="3:14" x14ac:dyDescent="0.3">
      <c r="C12" s="6" t="s">
        <v>28</v>
      </c>
      <c r="D12" s="12">
        <f>+D5</f>
        <v>2</v>
      </c>
      <c r="E12" s="12">
        <f>+D8+4</f>
        <v>29</v>
      </c>
      <c r="H12" s="6" t="s">
        <v>28</v>
      </c>
      <c r="I12" s="12">
        <f>+I5</f>
        <v>2</v>
      </c>
      <c r="J12" s="7">
        <f>+I8+4</f>
        <v>130</v>
      </c>
    </row>
    <row r="13" spans="3:14" x14ac:dyDescent="0.3">
      <c r="C13" s="14" t="s">
        <v>29</v>
      </c>
      <c r="D13" s="16">
        <f>+D5+11</f>
        <v>13</v>
      </c>
      <c r="E13" s="16">
        <f>+D8</f>
        <v>25</v>
      </c>
      <c r="H13" s="14" t="s">
        <v>29</v>
      </c>
      <c r="I13" s="16">
        <f>+I5+11</f>
        <v>13</v>
      </c>
      <c r="J13" s="15">
        <f>+I8</f>
        <v>126</v>
      </c>
    </row>
    <row r="14" spans="3:14" ht="15" thickBot="1" x14ac:dyDescent="0.35">
      <c r="C14" s="10" t="s">
        <v>30</v>
      </c>
      <c r="D14" s="5">
        <f>+D5+15</f>
        <v>17</v>
      </c>
      <c r="E14" s="5">
        <f>+D8+4</f>
        <v>29</v>
      </c>
      <c r="H14" s="10" t="s">
        <v>30</v>
      </c>
      <c r="I14" s="5">
        <f>+I5+15</f>
        <v>17</v>
      </c>
      <c r="J14" s="11">
        <f>+I8+4</f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5A37-94C9-46CC-BEA4-D9280BC80DA3}">
  <dimension ref="C1:N14"/>
  <sheetViews>
    <sheetView tabSelected="1" topLeftCell="B1" workbookViewId="0">
      <selection activeCell="G15" sqref="G15"/>
    </sheetView>
  </sheetViews>
  <sheetFormatPr defaultRowHeight="14.4" x14ac:dyDescent="0.3"/>
  <cols>
    <col min="1" max="1" width="0" hidden="1" customWidth="1"/>
    <col min="2" max="2" width="12.109375" bestFit="1" customWidth="1"/>
    <col min="4" max="4" width="16" bestFit="1" customWidth="1"/>
    <col min="7" max="7" width="8.88671875" style="8"/>
    <col min="11" max="11" width="8.88671875" style="9"/>
  </cols>
  <sheetData>
    <row r="1" spans="3:14" ht="15" thickBot="1" x14ac:dyDescent="0.35">
      <c r="C1" t="s">
        <v>10</v>
      </c>
      <c r="G1" s="6"/>
      <c r="H1" s="17" t="s">
        <v>11</v>
      </c>
      <c r="I1" s="17"/>
      <c r="J1" s="17"/>
      <c r="K1" s="7"/>
      <c r="M1" t="s">
        <v>22</v>
      </c>
    </row>
    <row r="2" spans="3:14" ht="15" thickBot="1" x14ac:dyDescent="0.35">
      <c r="C2" s="1" t="s">
        <v>3</v>
      </c>
      <c r="D2" s="2">
        <v>3.3</v>
      </c>
      <c r="H2" s="1" t="s">
        <v>3</v>
      </c>
      <c r="I2" s="2">
        <v>3.3</v>
      </c>
      <c r="M2" s="6" t="s">
        <v>24</v>
      </c>
      <c r="N2" s="7">
        <f>+I8*3</f>
        <v>579</v>
      </c>
    </row>
    <row r="3" spans="3:14" ht="15" thickBot="1" x14ac:dyDescent="0.35">
      <c r="C3" s="1" t="s">
        <v>2</v>
      </c>
      <c r="D3" s="2">
        <v>0.7</v>
      </c>
      <c r="H3" s="1" t="s">
        <v>2</v>
      </c>
      <c r="I3" s="2">
        <v>0.9</v>
      </c>
      <c r="M3" s="1" t="s">
        <v>25</v>
      </c>
      <c r="N3" s="2">
        <f>+N2/2</f>
        <v>289.5</v>
      </c>
    </row>
    <row r="4" spans="3:14" ht="15" thickBot="1" x14ac:dyDescent="0.35">
      <c r="C4" s="1" t="s">
        <v>1</v>
      </c>
      <c r="D4" s="2">
        <v>0.6</v>
      </c>
      <c r="H4" s="1" t="s">
        <v>1</v>
      </c>
      <c r="I4" s="2">
        <v>0.6</v>
      </c>
      <c r="M4" s="10" t="s">
        <v>27</v>
      </c>
      <c r="N4" s="11">
        <f>+D5+12</f>
        <v>14</v>
      </c>
    </row>
    <row r="5" spans="3:14" ht="15" thickBot="1" x14ac:dyDescent="0.35">
      <c r="C5" s="1" t="s">
        <v>23</v>
      </c>
      <c r="D5" s="2">
        <f>+D4/0.3</f>
        <v>2</v>
      </c>
      <c r="H5" s="1" t="s">
        <v>23</v>
      </c>
      <c r="I5" s="2">
        <f>+I4/0.3</f>
        <v>2</v>
      </c>
      <c r="M5" s="10" t="s">
        <v>26</v>
      </c>
      <c r="N5" s="11">
        <v>10</v>
      </c>
    </row>
    <row r="6" spans="3:14" ht="15" thickBot="1" x14ac:dyDescent="0.35">
      <c r="C6" s="1" t="s">
        <v>0</v>
      </c>
      <c r="D6" s="2">
        <v>23.668600000000001</v>
      </c>
      <c r="H6" s="1" t="s">
        <v>0</v>
      </c>
      <c r="I6" s="2">
        <v>13.88</v>
      </c>
    </row>
    <row r="7" spans="3:14" ht="15" thickBot="1" x14ac:dyDescent="0.35">
      <c r="C7" s="1" t="s">
        <v>12</v>
      </c>
      <c r="D7" s="2">
        <v>10.8</v>
      </c>
      <c r="H7" s="1" t="s">
        <v>12</v>
      </c>
      <c r="I7" s="2">
        <v>57.9</v>
      </c>
    </row>
    <row r="8" spans="3:14" ht="15" thickBot="1" x14ac:dyDescent="0.35">
      <c r="C8" s="1" t="s">
        <v>21</v>
      </c>
      <c r="D8" s="2">
        <f>+D7/0.3</f>
        <v>36.000000000000007</v>
      </c>
      <c r="H8" s="1" t="s">
        <v>21</v>
      </c>
      <c r="I8" s="2">
        <f>+I7/0.3</f>
        <v>193</v>
      </c>
    </row>
    <row r="10" spans="3:14" ht="15" thickBot="1" x14ac:dyDescent="0.35"/>
    <row r="11" spans="3:14" ht="15" thickBot="1" x14ac:dyDescent="0.35">
      <c r="D11" s="1" t="s">
        <v>18</v>
      </c>
      <c r="E11" s="3" t="s">
        <v>31</v>
      </c>
      <c r="I11" s="1" t="s">
        <v>18</v>
      </c>
      <c r="J11" s="3" t="s">
        <v>31</v>
      </c>
    </row>
    <row r="12" spans="3:14" x14ac:dyDescent="0.3">
      <c r="C12" s="6" t="s">
        <v>28</v>
      </c>
      <c r="D12" s="12">
        <f>+D5</f>
        <v>2</v>
      </c>
      <c r="E12" s="12">
        <f>+D8+4</f>
        <v>40.000000000000007</v>
      </c>
      <c r="H12" s="6" t="s">
        <v>28</v>
      </c>
      <c r="I12" s="12">
        <f>+I5</f>
        <v>2</v>
      </c>
      <c r="J12" s="7">
        <f>+I8+4</f>
        <v>197</v>
      </c>
    </row>
    <row r="13" spans="3:14" x14ac:dyDescent="0.3">
      <c r="C13" s="14" t="s">
        <v>29</v>
      </c>
      <c r="D13" s="16">
        <f>+D5+11</f>
        <v>13</v>
      </c>
      <c r="E13" s="16">
        <f>+D8</f>
        <v>36.000000000000007</v>
      </c>
      <c r="H13" s="14" t="s">
        <v>29</v>
      </c>
      <c r="I13" s="16">
        <f>+I5+11</f>
        <v>13</v>
      </c>
      <c r="J13" s="15">
        <f>+I8</f>
        <v>193</v>
      </c>
    </row>
    <row r="14" spans="3:14" ht="15" thickBot="1" x14ac:dyDescent="0.35">
      <c r="C14" s="10" t="s">
        <v>30</v>
      </c>
      <c r="D14" s="5">
        <f>+D5+15</f>
        <v>17</v>
      </c>
      <c r="E14" s="5">
        <f>+D8+4</f>
        <v>40.000000000000007</v>
      </c>
      <c r="H14" s="10" t="s">
        <v>30</v>
      </c>
      <c r="I14" s="5">
        <f>+I5+15</f>
        <v>17</v>
      </c>
      <c r="J14" s="11">
        <f>+I8+4</f>
        <v>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F23E-872E-4FE9-83C5-F69085E20468}">
  <dimension ref="A1"/>
  <sheetViews>
    <sheetView zoomScale="147" workbookViewId="0">
      <selection activeCell="G16" sqref="G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39D5-E985-4523-9ED5-C3838C0EF4CC}">
  <dimension ref="A1"/>
  <sheetViews>
    <sheetView zoomScale="43" workbookViewId="0">
      <selection activeCell="AC36" sqref="AC3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3156-F5C7-4127-8023-BD506B7E9182}">
  <dimension ref="A1"/>
  <sheetViews>
    <sheetView topLeftCell="B5" zoomScale="158" workbookViewId="0">
      <selection activeCell="Q26" sqref="Q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2BED-CDB7-4B72-8F90-6344B4A60D84}">
  <dimension ref="A1"/>
  <sheetViews>
    <sheetView zoomScale="125" workbookViewId="0">
      <selection activeCell="W55" sqref="W55"/>
    </sheetView>
  </sheetViews>
  <sheetFormatPr defaultRowHeight="14.4" x14ac:dyDescent="0.3"/>
  <sheetData>
    <row r="1" spans="1:1" x14ac:dyDescent="0.3">
      <c r="A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NMOS</vt:lpstr>
      <vt:lpstr>PMOS</vt:lpstr>
      <vt:lpstr>Inv1ma</vt:lpstr>
      <vt:lpstr>Inv2mA</vt:lpstr>
      <vt:lpstr>Inv3mA</vt:lpstr>
      <vt:lpstr>5mA</vt:lpstr>
      <vt:lpstr>250u</vt:lpstr>
      <vt:lpstr>1ma</vt:lpstr>
      <vt:lpstr>4mA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Rodríguez Agraz</dc:creator>
  <cp:lastModifiedBy>Daniel Rodríguez Agraz</cp:lastModifiedBy>
  <dcterms:created xsi:type="dcterms:W3CDTF">2015-06-05T18:17:20Z</dcterms:created>
  <dcterms:modified xsi:type="dcterms:W3CDTF">2024-10-05T03:34:08Z</dcterms:modified>
</cp:coreProperties>
</file>